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65221" windowWidth="9690" windowHeight="70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<sst xmlns="http://schemas.openxmlformats.org/spreadsheetml/2006/main" count="3275" uniqueCount="735">
  <si>
    <t>Реализация государственных функций в области социальной политики</t>
  </si>
  <si>
    <t>Код главного распорядителя</t>
  </si>
  <si>
    <t>Код раздела, подраздела</t>
  </si>
  <si>
    <t>Код целевой статьи</t>
  </si>
  <si>
    <t>Код вида расходов</t>
  </si>
  <si>
    <t>Сумма, в рублях</t>
  </si>
  <si>
    <t>0100</t>
  </si>
  <si>
    <t>0102</t>
  </si>
  <si>
    <t>0010000</t>
  </si>
  <si>
    <t>0103</t>
  </si>
  <si>
    <t>0104</t>
  </si>
  <si>
    <t>0106</t>
  </si>
  <si>
    <t>0650000</t>
  </si>
  <si>
    <t>0900000</t>
  </si>
  <si>
    <t>0920000</t>
  </si>
  <si>
    <t>0930000</t>
  </si>
  <si>
    <t>0200</t>
  </si>
  <si>
    <t>0300</t>
  </si>
  <si>
    <t>0309</t>
  </si>
  <si>
    <t>0310</t>
  </si>
  <si>
    <t>0400</t>
  </si>
  <si>
    <t>0405</t>
  </si>
  <si>
    <t>0406</t>
  </si>
  <si>
    <t>0500</t>
  </si>
  <si>
    <t>0501</t>
  </si>
  <si>
    <t>0502</t>
  </si>
  <si>
    <t>0600</t>
  </si>
  <si>
    <t>0700</t>
  </si>
  <si>
    <t>0702</t>
  </si>
  <si>
    <t>0707</t>
  </si>
  <si>
    <t>0709</t>
  </si>
  <si>
    <t>0800</t>
  </si>
  <si>
    <t>0801</t>
  </si>
  <si>
    <t>4420000</t>
  </si>
  <si>
    <t>3500000</t>
  </si>
  <si>
    <t>5200000</t>
  </si>
  <si>
    <t>901</t>
  </si>
  <si>
    <t>6000000</t>
  </si>
  <si>
    <t>003</t>
  </si>
  <si>
    <t xml:space="preserve">Мероприятия в области коммунального хозяйства </t>
  </si>
  <si>
    <t>3510500</t>
  </si>
  <si>
    <t>Выполнение функций органами местного самоуправления</t>
  </si>
  <si>
    <t>500</t>
  </si>
  <si>
    <t>0503</t>
  </si>
  <si>
    <t>Благоустройство</t>
  </si>
  <si>
    <t xml:space="preserve">Уличное освещение </t>
  </si>
  <si>
    <t>6000100</t>
  </si>
  <si>
    <t>Организация и содержание мест захоронения</t>
  </si>
  <si>
    <t>6000400</t>
  </si>
  <si>
    <t xml:space="preserve">Прочие мероприятия по благоустройству городских округов </t>
  </si>
  <si>
    <t>6000500</t>
  </si>
  <si>
    <t xml:space="preserve">Другие вопросы в области жилищно-коммунального хозяйства </t>
  </si>
  <si>
    <t>0505</t>
  </si>
  <si>
    <t>Мероприятия по обеспечению жильем  отдельных категорий граждан</t>
  </si>
  <si>
    <t>Бюджетные инвестиции</t>
  </si>
  <si>
    <t xml:space="preserve">Поддержка жилищного хозяйства </t>
  </si>
  <si>
    <t>Капитальный ремонт государственного жилищного фонда субъектов РФ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</si>
  <si>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</si>
  <si>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</si>
  <si>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</si>
  <si>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Мероприятия  по сносу ветхого жилищного фонда</t>
  </si>
  <si>
    <t>3500302</t>
  </si>
  <si>
    <t>5210115</t>
  </si>
  <si>
    <t>0412</t>
  </si>
  <si>
    <t>Транспорт</t>
  </si>
  <si>
    <t>0408</t>
  </si>
  <si>
    <t>Автомобильный транспорт</t>
  </si>
  <si>
    <t>3030000</t>
  </si>
  <si>
    <t>3030200</t>
  </si>
  <si>
    <t>Водохозяйственные мероприятия</t>
  </si>
  <si>
    <t>Осуществление кап. ремонта ГТС, находящихся в собственности субъектов РФ, муниципальной собственности и безхозяйных ГТС</t>
  </si>
  <si>
    <t>2800300</t>
  </si>
  <si>
    <t>Мероприятия</t>
  </si>
  <si>
    <t>022</t>
  </si>
  <si>
    <t>1003</t>
  </si>
  <si>
    <t>Охрана объектов растит. и животного мира и среды их обитания</t>
  </si>
  <si>
    <t>0603</t>
  </si>
  <si>
    <t>908</t>
  </si>
  <si>
    <t>1000</t>
  </si>
  <si>
    <t>7950000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</si>
  <si>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</si>
  <si>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</si>
  <si>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</si>
  <si>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</si>
  <si>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</si>
  <si>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</si>
  <si>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0020400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</si>
  <si>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</si>
  <si>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0020800</t>
  </si>
  <si>
    <t>Глава местной администрации (исполнительно-распорядительного органа муниципального образования)</t>
  </si>
  <si>
    <t>0021500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</si>
  <si>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</si>
  <si>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</si>
  <si>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0022500</t>
  </si>
  <si>
    <t>0111</t>
  </si>
  <si>
    <t>0650300</t>
  </si>
  <si>
    <t>Реализация государственных функций, связанных с  общегосударственным управлением</t>
  </si>
  <si>
    <t>0920300</t>
  </si>
  <si>
    <t>Учреждения по обеспечению хозяйственного обслуживания</t>
  </si>
  <si>
    <t>Мобилизационная вневойсковая подготовка</t>
  </si>
  <si>
    <t>0203</t>
  </si>
  <si>
    <t>0013600</t>
  </si>
  <si>
    <t>Целевые программы муниципальных образований</t>
  </si>
  <si>
    <t xml:space="preserve">Национальная безопасность  и правоохранительная деятельность </t>
  </si>
  <si>
    <t>Мероприятия по предупреждению и ликвидации  последствий чрезвычайных ситуаций и стихийных бедствий</t>
  </si>
  <si>
    <t>Предупреждение и ликвидация последствий чрезвычайных ситуаций природного и техногенного характера</t>
  </si>
  <si>
    <t>2180100</t>
  </si>
  <si>
    <t>Обеспечение пожарной безопасности</t>
  </si>
  <si>
    <t>4310100</t>
  </si>
  <si>
    <t>Проведение мероприятий для детей и молодежи</t>
  </si>
  <si>
    <t xml:space="preserve">Реализация государственной политики в  области приватизации и управления государственной и муниципальной  собственностью </t>
  </si>
  <si>
    <t>4409900</t>
  </si>
  <si>
    <t>4430000</t>
  </si>
  <si>
    <t>4520000</t>
  </si>
  <si>
    <t>4230000</t>
  </si>
  <si>
    <t>906</t>
  </si>
  <si>
    <t>Дошкольное образование</t>
  </si>
  <si>
    <t>0701</t>
  </si>
  <si>
    <t>Детские дошкольные учреждения</t>
  </si>
  <si>
    <t>4200000</t>
  </si>
  <si>
    <t>Школы -детские сады, школы начальные, неполные средние и средние</t>
  </si>
  <si>
    <t>4210000</t>
  </si>
  <si>
    <t>Ежемесячное денежное вознаграждение за классное руководство</t>
  </si>
  <si>
    <t>5200900</t>
  </si>
  <si>
    <t>Физическая культура и спорт</t>
  </si>
  <si>
    <t>5129700</t>
  </si>
  <si>
    <t>1001</t>
  </si>
  <si>
    <t>Доплаты к пенсиям , дополнительное пенсионное обеспечение</t>
  </si>
  <si>
    <t>4910000</t>
  </si>
  <si>
    <t>Доплаты к пенсиям государственных служащих субъектов Российской Федерации и муниципальных служащих</t>
  </si>
  <si>
    <t>4910100</t>
  </si>
  <si>
    <t>Мероприятия по организации оздоровительной компании детей  и подростков</t>
  </si>
  <si>
    <t>4320000</t>
  </si>
  <si>
    <t>4320200</t>
  </si>
  <si>
    <t>4360900</t>
  </si>
  <si>
    <t>Учебно-методические кабинеты, центральные бухгалтерии, группы хозяйственного обслуживания, учебные фильмотеки,межшкольные учебно-производственные комбинаты, логопедические пункты</t>
  </si>
  <si>
    <t xml:space="preserve">                                                                                     </t>
  </si>
  <si>
    <t>Общегосударственные вопросы</t>
  </si>
  <si>
    <t>Руководство и управление в сфере установленных функций</t>
  </si>
  <si>
    <t>Центральный аппарат</t>
  </si>
  <si>
    <t>Территориальные органы</t>
  </si>
  <si>
    <t>Обслуживание государственного и муниципального долга</t>
  </si>
  <si>
    <t>Другие общегосударственные вопросы</t>
  </si>
  <si>
    <t>Выполнение других обязательств государства</t>
  </si>
  <si>
    <t>Национальная оборона</t>
  </si>
  <si>
    <t>Национальная экономика</t>
  </si>
  <si>
    <t>Сельское хозяйство и рыболовство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</si>
  <si>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</si>
  <si>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</si>
  <si>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</si>
  <si>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</si>
  <si>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Охрана окружающей среды</t>
  </si>
  <si>
    <t>Образование</t>
  </si>
  <si>
    <t>Общее образование</t>
  </si>
  <si>
    <t>Обеспечение деятельности подведомственных учреждений</t>
  </si>
  <si>
    <t>Учреждения по внешкольной работе с детьми</t>
  </si>
  <si>
    <t>Иные безвозмездные и безвозвратные перечисления</t>
  </si>
  <si>
    <t>Молодежная политика и оздоровление детей</t>
  </si>
  <si>
    <t>Организационно-воспитательная работа с молодежью</t>
  </si>
  <si>
    <t>Оздоровление детей и подростков</t>
  </si>
  <si>
    <t>Другие вопросы в области образования</t>
  </si>
  <si>
    <t>Мероприятия в области образования</t>
  </si>
  <si>
    <t>Культура</t>
  </si>
  <si>
    <t>Библиотеки</t>
  </si>
  <si>
    <t>Театры, цирки, концертные и другие организации исполнительских искусств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</si>
  <si>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</si>
  <si>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</si>
  <si>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</si>
  <si>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обеспечение населения</t>
  </si>
  <si>
    <t>Прочие выплаты по обязательствам государства</t>
  </si>
  <si>
    <t>0920305</t>
  </si>
  <si>
    <t xml:space="preserve">                                от                  2008 г. №  </t>
  </si>
  <si>
    <t xml:space="preserve">                                                                                                               </t>
  </si>
  <si>
    <t xml:space="preserve">                                     </t>
  </si>
  <si>
    <t>Осуществление государственного полномочия по хранению, комплектованию, учету и испольхованию архивных документов, находящихся в государственной собственности Свердловской области</t>
  </si>
  <si>
    <t>5220008</t>
  </si>
  <si>
    <t>Осуществление меропритяий по организации питания в муниципальных образовательных учреждениях</t>
  </si>
  <si>
    <t>912</t>
  </si>
  <si>
    <t>Всего расходов:</t>
  </si>
  <si>
    <t>Мероприятия по обеспечению жильем молодых семей и молодых специалистов, прожививающих и работотающих в сельской местности</t>
  </si>
  <si>
    <t>Проведение мероприятий  по обеспечению жильем граждан проживающих в сельской местности</t>
  </si>
  <si>
    <t>Переселение граждан из аварийного жилищного фонда</t>
  </si>
  <si>
    <t>5210305</t>
  </si>
  <si>
    <t>Судебная система</t>
  </si>
  <si>
    <t>Составление ( изменение и дополнение) списков кандидатов в присяжные заседатели федеральных судов общей юрисдикции в РФ</t>
  </si>
  <si>
    <t>0105</t>
  </si>
  <si>
    <t>0014000</t>
  </si>
  <si>
    <t>Реализация государственных функций в области национальной экономики</t>
  </si>
  <si>
    <t>3400000</t>
  </si>
  <si>
    <t>Мероприятия по землеустройству и землепользованию</t>
  </si>
  <si>
    <t>3400300</t>
  </si>
  <si>
    <t>913</t>
  </si>
  <si>
    <t>902</t>
  </si>
  <si>
    <t>5210129</t>
  </si>
  <si>
    <t xml:space="preserve">Межевание территории земельных участков и (или) паспортизация автомобильных дорог для осуществления дорожной деятельности в отношении  автомобильных дорог местного значения </t>
  </si>
  <si>
    <t>3500312</t>
  </si>
  <si>
    <t>5210600</t>
  </si>
  <si>
    <t>МОУО Муниципального образования Красноуфимский округ</t>
  </si>
  <si>
    <t>5140000</t>
  </si>
  <si>
    <t>Целевые программы муниципального образования</t>
  </si>
  <si>
    <t>099</t>
  </si>
  <si>
    <t>Субсидии на осуществление мероприятий по обеспечению жильем граждан, проживающих в сельской местности</t>
  </si>
  <si>
    <t>Федеральная целевая программа "Социальное развитие села до 2012 года"</t>
  </si>
  <si>
    <t>Мероприятия по обеспечению жильем молодых семей и молодых специалистов , проживающих и работающих в сельской местности</t>
  </si>
  <si>
    <t>1001101</t>
  </si>
  <si>
    <t>Социальная помощь</t>
  </si>
  <si>
    <t>Наименование главного распорядителя бюджетных средств</t>
  </si>
  <si>
    <t>5054600</t>
  </si>
  <si>
    <t>Оплата жилищно-коммунальных услуг отдельным категориям граждан</t>
  </si>
  <si>
    <t>Осуществление государственного полномочия СО по предоставлению отдельным категориям граждан компенсаций расходов на оплату жилого помещения и коммунальных услуг</t>
  </si>
  <si>
    <t xml:space="preserve">Резервный фонд </t>
  </si>
  <si>
    <t>0700000</t>
  </si>
  <si>
    <t>Резервный фонд исполнительных органов государственной власти субъектов РФ</t>
  </si>
  <si>
    <t>0700400</t>
  </si>
  <si>
    <t>5140101</t>
  </si>
  <si>
    <t>1001102</t>
  </si>
  <si>
    <t>0920303</t>
  </si>
  <si>
    <t>0113</t>
  </si>
  <si>
    <t>Мероприятия в области  физической культуры и спорта</t>
  </si>
  <si>
    <t>0804</t>
  </si>
  <si>
    <t xml:space="preserve">Культура, кинематография </t>
  </si>
  <si>
    <t xml:space="preserve">Дворцы и дома культуры, другие учреждения культуры </t>
  </si>
  <si>
    <t xml:space="preserve">Другие вопросы в области культуры, кинематографии </t>
  </si>
  <si>
    <t>Расходы, связанные с воспитанием и обучением детей-инвалидов дошкольного возраста, проживающих в Свердловской области, на дому, в образовательных организациях дошкольного образования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</si>
  <si>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</si>
  <si>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</si>
  <si>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5210153</t>
  </si>
  <si>
    <t>Межбюджетные трансферты местным бюджетам</t>
  </si>
  <si>
    <t>5210000</t>
  </si>
  <si>
    <t>5210100</t>
  </si>
  <si>
    <t>Субсидии местным бюджетам</t>
  </si>
  <si>
    <t>Осуществление первичного воинского учета на территориях, где отсутствуют военные комиссариаты</t>
  </si>
  <si>
    <t>1100</t>
  </si>
  <si>
    <t>Связь и информатика</t>
  </si>
  <si>
    <t>0410</t>
  </si>
  <si>
    <t>1300</t>
  </si>
  <si>
    <t>1301</t>
  </si>
  <si>
    <t>Областная целевая программа "Информационное общество СО на 2011-2015 г.г"</t>
  </si>
  <si>
    <t>Целевая программа муниципального образования</t>
  </si>
  <si>
    <t>Исполнение судебных актов по искам к бюджету округа</t>
  </si>
  <si>
    <t>0920100</t>
  </si>
  <si>
    <t>7950440</t>
  </si>
  <si>
    <t>919</t>
  </si>
  <si>
    <t>Финансовый отдел администрации Муниципального образования Красноуфимский округ</t>
  </si>
  <si>
    <t>Ревизионная комиссия Муниципального образования Красноуфимский округ</t>
  </si>
  <si>
    <t>Дума Муниципального образования Красноуфимский округ</t>
  </si>
  <si>
    <t>Комитет по управлению имуществом Муниципального образования Красноуфимский округ</t>
  </si>
  <si>
    <t>Администрация Муниципального образования Красноуфимский округ</t>
  </si>
  <si>
    <t>1102</t>
  </si>
  <si>
    <t>Массовый спорт</t>
  </si>
  <si>
    <t>Содержание и обеспечение деятельности вновь создаваемых финансовых органов муниципальных образований в Свердловской области</t>
  </si>
  <si>
    <t>Отдел культуры и туризма администрации Муниципального образования Красноуфимский округ</t>
  </si>
  <si>
    <t>4230001</t>
  </si>
  <si>
    <t>4409901</t>
  </si>
  <si>
    <t>4200006</t>
  </si>
  <si>
    <t>Другие вопросы в области социальной политики</t>
  </si>
  <si>
    <t>1006</t>
  </si>
  <si>
    <t>7950101</t>
  </si>
  <si>
    <t>7950103</t>
  </si>
  <si>
    <t>7950301</t>
  </si>
  <si>
    <t>7950201</t>
  </si>
  <si>
    <t>7950401</t>
  </si>
  <si>
    <t>7950602</t>
  </si>
  <si>
    <t>7950701</t>
  </si>
  <si>
    <t>7950801</t>
  </si>
  <si>
    <t>7950501</t>
  </si>
  <si>
    <t>7950601</t>
  </si>
  <si>
    <t>7951101</t>
  </si>
  <si>
    <t>4320201</t>
  </si>
  <si>
    <t>Ведомственная структура расходов бюджета МО Красноуфимский округ</t>
  </si>
  <si>
    <t>Процентые платежи по  муниципальному долгу</t>
  </si>
  <si>
    <t>Меропрития в области коммунального хозяйства</t>
  </si>
  <si>
    <t>Обеспечение проведения выборов и референдумов</t>
  </si>
  <si>
    <t>0107</t>
  </si>
  <si>
    <t>Проведение выборов и референдумов</t>
  </si>
  <si>
    <t>0200000</t>
  </si>
  <si>
    <t>Проведение выборов в представительные органы муниципального образования</t>
  </si>
  <si>
    <t>0200002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</si>
  <si>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</si>
  <si>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Предоставление гражданам субсидий на оплату жилого помещения и коммунальных услуг</t>
  </si>
  <si>
    <t>Муниципальна программа "Развитие  культуры на территории  Муниципального образования Красноуфимский округ на 2012-2014гг"</t>
  </si>
  <si>
    <t>7951501</t>
  </si>
  <si>
    <t>Муниципальная программа "Развитие туризма на территории Муниципального образования Красноуфимский округ на 2011-2013гг"</t>
  </si>
  <si>
    <t>7951601</t>
  </si>
  <si>
    <t>7952001</t>
  </si>
  <si>
    <t>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творчества,школах искусств, детям-сиротам, детям, оставшимся без попечения родителей, и иных категорий несовершеннолетних граждан, нуждающихся в социальной поддержке.</t>
  </si>
  <si>
    <t>Капремонт зданий и помещений, в которых размещаются  МУ культуры и оснащение  учреждений специальным оборудованием, музыкальным оборудованием, инвентаорем и музыкальными инструментами</t>
  </si>
  <si>
    <t>8170003</t>
  </si>
  <si>
    <t>7951701</t>
  </si>
  <si>
    <t>7952301</t>
  </si>
  <si>
    <t>7952201</t>
  </si>
  <si>
    <t>7951301</t>
  </si>
  <si>
    <t>7951401</t>
  </si>
  <si>
    <t>8250101</t>
  </si>
  <si>
    <t>8250102</t>
  </si>
  <si>
    <t>Реализация меропритяий областной государственной программы "Экология и природные ресурсы Свердловской области" на 2009-2011 годы</t>
  </si>
  <si>
    <t>7952101</t>
  </si>
  <si>
    <t>МЦП "Обеспечение жильем молодых семей на территории Муниципального образования Красноуфимский округ на 2011-2015 годы"</t>
  </si>
  <si>
    <t>8150000</t>
  </si>
  <si>
    <t>7951901</t>
  </si>
  <si>
    <t>МЦП  "Восстановление пожарного водоснабжения на территории Муниципального образования Красноуфимский округ на 2012 - 2014 годы"</t>
  </si>
  <si>
    <t>МЦП  "Патриотическое воспитание молодежи Муниципального образования Красноуфимский округ на 2011 - 2015 годы"</t>
  </si>
  <si>
    <t>МЦП "Обеспечение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2010-2012 годы"</t>
  </si>
  <si>
    <t>МЦП "Развитие физической культуры, спорта и формирования здорового  образа жизни населения МО Красноуфимский округ " на 2012-2015гг.</t>
  </si>
  <si>
    <t>7952401</t>
  </si>
  <si>
    <t>7950102</t>
  </si>
  <si>
    <t>7952501</t>
  </si>
  <si>
    <t>Мероприятия по МЦП "Развитие муниципальной службы в МО Красноуфимский округ на 2012-2014 годы"</t>
  </si>
  <si>
    <t xml:space="preserve">Резервные фонды местных администраций </t>
  </si>
  <si>
    <t>0700500</t>
  </si>
  <si>
    <t xml:space="preserve">Резервные фонды </t>
  </si>
  <si>
    <t>Целевая программа муниципального образования "Информатизация МО Красноуфимский округ на 2011-2015 годы"</t>
  </si>
  <si>
    <t>Муниципальные целевые программы</t>
  </si>
  <si>
    <t>МЦП "Комплексная программа профилактики правонарушений на территории Муниципального образования Красноуфимский округ на 2012-2014 годы"</t>
  </si>
  <si>
    <t>МЦП "Совершенствование организации питания учащихся в образовательных учреждениях Муниципального образования Красноуфимский округ на 2011-2015 г. "</t>
  </si>
  <si>
    <t>МЦП  "Совершенствование организации подвоза обучающихся в общеобразовательные учреждения Муниципального образования Красноуфимский округ на 2011-2015 годы"</t>
  </si>
  <si>
    <t>Красноуфимская районная территориальная избирательная комиссия</t>
  </si>
  <si>
    <t>918</t>
  </si>
  <si>
    <t>111</t>
  </si>
  <si>
    <t>112</t>
  </si>
  <si>
    <t>242</t>
  </si>
  <si>
    <t>244</t>
  </si>
  <si>
    <t>852</t>
  </si>
  <si>
    <t>Фонд оплаты труда и страховые взносы</t>
  </si>
  <si>
    <t>Иные выплаты персоналу, за исключением фонда оплаты труда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</si>
  <si>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</si>
  <si>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нужд</t>
  </si>
  <si>
    <t>Уплата прочих налогов, сборов и иных обязательных платежей</t>
  </si>
  <si>
    <t>5260200</t>
  </si>
  <si>
    <t>Закупка товаров, работ, услуг в целях капитального ремонта</t>
  </si>
  <si>
    <t>243</t>
  </si>
  <si>
    <t>880</t>
  </si>
  <si>
    <t>Специальные расходы</t>
  </si>
  <si>
    <t>5240200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</si>
  <si>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</t>
  </si>
  <si>
    <t>5250110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</si>
  <si>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</si>
  <si>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5250120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</si>
  <si>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 расходов, направляемых на мордернизацию системы общего образования</t>
  </si>
  <si>
    <t>5250130</t>
  </si>
  <si>
    <t>5260400</t>
  </si>
  <si>
    <t>314</t>
  </si>
  <si>
    <t>4329900</t>
  </si>
  <si>
    <t>611</t>
  </si>
  <si>
    <t>Субсидии бюджетным учреждениям на финансовое обеспечение государственного задания на оказание муниципальных услуг (выполнение работ)</t>
  </si>
  <si>
    <t>612</t>
  </si>
  <si>
    <t>Субсидии бюджетным учреждениям на иные цели</t>
  </si>
  <si>
    <t>121</t>
  </si>
  <si>
    <t>Уплата прочих налогов, сборов и иных платежей</t>
  </si>
  <si>
    <t>7950104</t>
  </si>
  <si>
    <t>312</t>
  </si>
  <si>
    <t>Пенсии, выплачиваемые организациями сектора государственного управления</t>
  </si>
  <si>
    <t>5250100</t>
  </si>
  <si>
    <t>122</t>
  </si>
  <si>
    <t>Меры социальной поддержки населения по публичным нормативным обязательствам</t>
  </si>
  <si>
    <t>870</t>
  </si>
  <si>
    <t>831</t>
  </si>
  <si>
    <t>Субсидии юридическим лицам (кроме гос.учреждений) и физическим лицам- производителям товаров, работ и услуг</t>
  </si>
  <si>
    <t>810</t>
  </si>
  <si>
    <t>730</t>
  </si>
  <si>
    <t>5260300</t>
  </si>
  <si>
    <t>313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</si>
  <si>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</si>
  <si>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</si>
  <si>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</si>
  <si>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5250200</t>
  </si>
  <si>
    <t>5250600</t>
  </si>
  <si>
    <t>5250700</t>
  </si>
  <si>
    <t>5250300</t>
  </si>
  <si>
    <t>5250500</t>
  </si>
  <si>
    <t>Прочая закупка товаров, работ и услуг для муниципальных нужд</t>
  </si>
  <si>
    <t>Закупка товаров, работ, услуг в целях капитального ремонта муниципального имущества</t>
  </si>
  <si>
    <t>Субсидии юридическим лицам (кроме государственных учреждений) и физическим лицам - производителям товаров, работ, услуг</t>
  </si>
  <si>
    <t>411</t>
  </si>
  <si>
    <t xml:space="preserve">Бюджетные инвестиции в объекты
муниципальной собственности казенным  учреждениям </t>
  </si>
  <si>
    <t>Процентые платежи по  долговым обязательствам</t>
  </si>
  <si>
    <t xml:space="preserve">Исполнение судебных актов </t>
  </si>
  <si>
    <t>МЦП "Содействие развитию малого и среднего предпринимательства в МО Красноуфимский округ на 2012 - 2014 годы"</t>
  </si>
  <si>
    <t xml:space="preserve">Прочая закупка товаров, работ и услуг для муниципальных нужд </t>
  </si>
  <si>
    <t>МЦП  "Развитие образования в муниципальном образовании Красноуфимский округ ("Наша новая школа") на 2012-2015 годы"</t>
  </si>
  <si>
    <t>7952601</t>
  </si>
  <si>
    <t>0</t>
  </si>
  <si>
    <t>Дорожное хозяйство (дорожные фонды)</t>
  </si>
  <si>
    <t>0409</t>
  </si>
  <si>
    <t>Дорожное хозяйство</t>
  </si>
  <si>
    <t>3150000</t>
  </si>
  <si>
    <t>Управление дорожным хозяйством</t>
  </si>
  <si>
    <t>3150100</t>
  </si>
  <si>
    <t>3150103</t>
  </si>
  <si>
    <t>Ремонт и содержание автомобильных дорог местного значения</t>
  </si>
  <si>
    <t>3030201</t>
  </si>
  <si>
    <t>3030202</t>
  </si>
  <si>
    <t>3400200</t>
  </si>
  <si>
    <t>Инженерное обустройство земель для ведения коллективного садоводства</t>
  </si>
  <si>
    <t>Субсидии на возмещение затрат транспортным организациям, связанных с обеспечением равной доступности транспортных услуг</t>
  </si>
  <si>
    <t>Субсидии на проведение отдельных мероприятий в области автомобильного транспорта</t>
  </si>
  <si>
    <t>Водное хозяйство</t>
  </si>
  <si>
    <t>МЦП "Программа по реализации мер по реконструкции и развитию материальной базы Загородного оздоровительного лагеря для детей "Черкасово" Муниципального образования Красноуфимский округ на 2011-2015 годы"</t>
  </si>
  <si>
    <t>Озеленение</t>
  </si>
  <si>
    <t>6000300</t>
  </si>
  <si>
    <t>Содержание и ремонт объектов недвижимости, находящихся в муниципальной собственности</t>
  </si>
  <si>
    <t>0900300</t>
  </si>
  <si>
    <t xml:space="preserve">Содержание и развитие системы по предупреждению и ликвидации чрезвычайных ситуаций и стихийных бедствий </t>
  </si>
  <si>
    <t>2180500</t>
  </si>
  <si>
    <t>4200005</t>
  </si>
  <si>
    <t>4210005</t>
  </si>
  <si>
    <t>МЦП "Градостроительное развитие территории Муниципального образования Красноуфимский округ на 2012-2015 годы"</t>
  </si>
  <si>
    <t>4400200</t>
  </si>
  <si>
    <t>Комплектование книжных фондов библиотек муниципальных образований</t>
  </si>
  <si>
    <t>МЦП "Оснащение многоквартирных домов и муниципальных учреждений на территории Муниципального образования Красноуфимский округ приборами учета потребления энергетических ресурсов в 2011-2012 годах</t>
  </si>
  <si>
    <t>МЦП "Газификация МО Красноуфимский округ на 2012-2015 годы</t>
  </si>
  <si>
    <t>8220000</t>
  </si>
  <si>
    <t>Областная целевая программа «Комплексное благоустройство дворовых территорий в муниципальных образованиях в Свердловской области – «Тысяча дворов» на 2011-2015 годы</t>
  </si>
  <si>
    <t>0900400</t>
  </si>
  <si>
    <t>МЦП Комплексное благоустройство дворовых территорий Муниципального образования Красноуфимский округ на 2011-2015 год</t>
  </si>
  <si>
    <t>220000</t>
  </si>
  <si>
    <t>5240400</t>
  </si>
  <si>
    <t>5240500</t>
  </si>
  <si>
    <t>Расходы на оплату коммунальных услуг муниципальными учреждениями</t>
  </si>
  <si>
    <t>Расходы на повышение  размера минимальной заработной платы платы работникам муниципальных учреждений (за исключением  муниципальных общеообразовательных учреждений)</t>
  </si>
  <si>
    <t>Субсидии на возмещение затрат транспортным организациям  и индивидуальным предпринимателям, осуществляющим перевозку по субсидируемым маршрутам</t>
  </si>
  <si>
    <t>МЦП "Энергосбережение и повышение энергетической эффективности МО Красноуфимский округ Свердловской области на 2010-2020 годы"</t>
  </si>
  <si>
    <t>7952701</t>
  </si>
  <si>
    <t>Осуществление государственного полномочия по созданию админстративных комиссий</t>
  </si>
  <si>
    <t>Расходы на содействие достижения и поощрения наулучших значений показателей деятельности органов местного самоуправления</t>
  </si>
  <si>
    <t>5260100</t>
  </si>
  <si>
    <t>Расходы на содействие  достижения и поощрения  достижения наилучших значений показателей  деятельности органов местного самоуправления</t>
  </si>
  <si>
    <t>13874000</t>
  </si>
  <si>
    <t>633000</t>
  </si>
  <si>
    <t>300000</t>
  </si>
  <si>
    <t>1080000</t>
  </si>
  <si>
    <t>853000</t>
  </si>
  <si>
    <t>233500</t>
  </si>
  <si>
    <t>12945700</t>
  </si>
  <si>
    <t>700000</t>
  </si>
  <si>
    <t>126000</t>
  </si>
  <si>
    <t>1328246</t>
  </si>
  <si>
    <t>46000</t>
  </si>
  <si>
    <t>91000</t>
  </si>
  <si>
    <t>258754</t>
  </si>
  <si>
    <t>898000</t>
  </si>
  <si>
    <t>400000</t>
  </si>
  <si>
    <t>6060600</t>
  </si>
  <si>
    <t>470400</t>
  </si>
  <si>
    <t>415600</t>
  </si>
  <si>
    <t>4269000</t>
  </si>
  <si>
    <t>1591415</t>
  </si>
  <si>
    <t>2233793</t>
  </si>
  <si>
    <t>1450</t>
  </si>
  <si>
    <t>9071385</t>
  </si>
  <si>
    <t>90000</t>
  </si>
  <si>
    <t>652206</t>
  </si>
  <si>
    <t>3992666</t>
  </si>
  <si>
    <t>3041</t>
  </si>
  <si>
    <t>7096</t>
  </si>
  <si>
    <t>919763</t>
  </si>
  <si>
    <t>50000</t>
  </si>
  <si>
    <t xml:space="preserve"> МЦП "Развитие муниципальной службы в МО Красноуфимский округ на 2012-2014 годы"</t>
  </si>
  <si>
    <t>117000</t>
  </si>
  <si>
    <t>1143198</t>
  </si>
  <si>
    <t>3500</t>
  </si>
  <si>
    <t>89500</t>
  </si>
  <si>
    <t>34902</t>
  </si>
  <si>
    <t>650126</t>
  </si>
  <si>
    <t>31660</t>
  </si>
  <si>
    <t>21214</t>
  </si>
  <si>
    <t>13000</t>
  </si>
  <si>
    <t>МЦП"Программа приватизации  муниципального имущества  Муниципального образования Красноуфимский округ на 2013год"</t>
  </si>
  <si>
    <t>1740000</t>
  </si>
  <si>
    <t>1169925</t>
  </si>
  <si>
    <t>41100</t>
  </si>
  <si>
    <t>141879</t>
  </si>
  <si>
    <t>115</t>
  </si>
  <si>
    <t>1329958</t>
  </si>
  <si>
    <t>10000</t>
  </si>
  <si>
    <t>69823</t>
  </si>
  <si>
    <t>67000</t>
  </si>
  <si>
    <t>525100</t>
  </si>
  <si>
    <t>654122</t>
  </si>
  <si>
    <t>1945</t>
  </si>
  <si>
    <t>26000</t>
  </si>
  <si>
    <t>27460</t>
  </si>
  <si>
    <t>603273</t>
  </si>
  <si>
    <t>3200</t>
  </si>
  <si>
    <t xml:space="preserve"> МЦП "Программа  мероприятий по профилактике терроризма и экстремизма, а также  минимизации и ликвидации  последствий проявлений терроризма  и экстремизма  на территории  Муниципального образования Красноуфимский округ на 2013 год"</t>
  </si>
  <si>
    <t>42420</t>
  </si>
  <si>
    <t>1267000</t>
  </si>
  <si>
    <t>696000</t>
  </si>
  <si>
    <t>957000</t>
  </si>
  <si>
    <t>4937942</t>
  </si>
  <si>
    <t>29332</t>
  </si>
  <si>
    <t>35369</t>
  </si>
  <si>
    <t>53357</t>
  </si>
  <si>
    <t>6180</t>
  </si>
  <si>
    <t>257583</t>
  </si>
  <si>
    <t>150000</t>
  </si>
  <si>
    <t>685000</t>
  </si>
  <si>
    <t>15000</t>
  </si>
  <si>
    <t>8880042</t>
  </si>
  <si>
    <t>13327</t>
  </si>
  <si>
    <t>246100</t>
  </si>
  <si>
    <t>1552790</t>
  </si>
  <si>
    <t>20000</t>
  </si>
  <si>
    <t>426546</t>
  </si>
  <si>
    <t>4800</t>
  </si>
  <si>
    <t>7660</t>
  </si>
  <si>
    <t>894</t>
  </si>
  <si>
    <t>550000</t>
  </si>
  <si>
    <t>600000</t>
  </si>
  <si>
    <t>58000</t>
  </si>
  <si>
    <t>30000</t>
  </si>
  <si>
    <t>200000</t>
  </si>
  <si>
    <t>606732</t>
  </si>
  <si>
    <t>214268</t>
  </si>
  <si>
    <t>77000</t>
  </si>
  <si>
    <t>208000</t>
  </si>
  <si>
    <t>4113000</t>
  </si>
  <si>
    <t>722000</t>
  </si>
  <si>
    <t>730000</t>
  </si>
  <si>
    <t>39000</t>
  </si>
  <si>
    <t>171000</t>
  </si>
  <si>
    <t>841</t>
  </si>
  <si>
    <t xml:space="preserve"> Исполнение муниципальных гарантий </t>
  </si>
  <si>
    <t xml:space="preserve">Муниципальные гарантии </t>
  </si>
  <si>
    <t>20000000</t>
  </si>
  <si>
    <t>100000</t>
  </si>
  <si>
    <t>5079385</t>
  </si>
  <si>
    <t>550815</t>
  </si>
  <si>
    <t>17200</t>
  </si>
  <si>
    <t>9600</t>
  </si>
  <si>
    <t>938300</t>
  </si>
  <si>
    <t>615700</t>
  </si>
  <si>
    <t>600</t>
  </si>
  <si>
    <t>2066900</t>
  </si>
  <si>
    <t>2987900</t>
  </si>
  <si>
    <t>545650</t>
  </si>
  <si>
    <t>168250</t>
  </si>
  <si>
    <t>1004500</t>
  </si>
  <si>
    <t>7951201</t>
  </si>
  <si>
    <t>МЦП " Информатизация  Муниципального образования Красноуфимский округ на 2011-2015 годы"</t>
  </si>
  <si>
    <t>85000</t>
  </si>
  <si>
    <t>520000</t>
  </si>
  <si>
    <t>46060</t>
  </si>
  <si>
    <t>2493000</t>
  </si>
  <si>
    <t>258000</t>
  </si>
  <si>
    <t>23624</t>
  </si>
  <si>
    <t>168376</t>
  </si>
  <si>
    <t>14749</t>
  </si>
  <si>
    <t>68651</t>
  </si>
  <si>
    <t>11416000</t>
  </si>
  <si>
    <t>64279000</t>
  </si>
  <si>
    <t>7950901</t>
  </si>
  <si>
    <t>"Программа по реализации приоритетного национального проекта "Доступное и комфортное жильё гражданам России" в Муниципальном образовании Красноуфимский округ на 2012 - 2015 годы"</t>
  </si>
  <si>
    <t>Развитие и обеспечение сохранности сети автомобильных дорог местного значения на территории Муниципального образования Красноуфимский округ на 2012-2016 годы.</t>
  </si>
  <si>
    <t>МЦП"Обеспечение доступным жильем граждан проживающих в сельской местности, в том числе  молодых семей и молодых специалистов  в Муниципальном образовании Красноуфимский округ на 2013 годы"</t>
  </si>
  <si>
    <t>221500</t>
  </si>
  <si>
    <t>4113500</t>
  </si>
  <si>
    <t>Повышение безопасности дорожного движения на территории МО Красноуфимский округ на период 2012-2016 годы</t>
  </si>
  <si>
    <t>11874980</t>
  </si>
  <si>
    <t>Защита населения и территории от чрезвычайных ситуаций природного и техногенного характера, гражданская оборона</t>
  </si>
  <si>
    <t>МЦП "Народосбережение на 2013 год"</t>
  </si>
  <si>
    <t>Муниципальная программа "Народосбережение на 2013 год"</t>
  </si>
  <si>
    <t>МЦП  «Народосбережение» на 2013 год</t>
  </si>
  <si>
    <t>Сбор, удаление отходов и очистка сточных вод</t>
  </si>
  <si>
    <t>0602</t>
  </si>
  <si>
    <t>7951801</t>
  </si>
  <si>
    <t>МЦП "Создание системы кадастра недвижимости в МО Красноуфимский округ" на 2013 год</t>
  </si>
  <si>
    <t>00</t>
  </si>
  <si>
    <t>2044000</t>
  </si>
  <si>
    <t>1744000</t>
  </si>
  <si>
    <t>25600</t>
  </si>
  <si>
    <t>3000000</t>
  </si>
  <si>
    <t>МЦП "Охрана окружающей среды в МО Красноуфимский округ" на 2013 год</t>
  </si>
  <si>
    <t>7950105</t>
  </si>
  <si>
    <t>-100000</t>
  </si>
  <si>
    <t>-235000</t>
  </si>
  <si>
    <t>45000</t>
  </si>
  <si>
    <t>439000</t>
  </si>
  <si>
    <t>-42420</t>
  </si>
  <si>
    <t>-530000</t>
  </si>
  <si>
    <t>530000</t>
  </si>
  <si>
    <t>Муниципальная программа "Народосбережение на 2013год"</t>
  </si>
  <si>
    <t>-44000</t>
  </si>
  <si>
    <t>-3816</t>
  </si>
  <si>
    <t>3816</t>
  </si>
  <si>
    <t>-868</t>
  </si>
  <si>
    <t>100868</t>
  </si>
  <si>
    <t>7951001</t>
  </si>
  <si>
    <t>Приобретение и  имущества, подлежащего зачислению в муниципальную казну</t>
  </si>
  <si>
    <t>3720000</t>
  </si>
  <si>
    <t>350000</t>
  </si>
  <si>
    <t>5476100</t>
  </si>
  <si>
    <t>18000</t>
  </si>
  <si>
    <t>-18000</t>
  </si>
  <si>
    <t>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 и бесхозяйных гидротехнических сооружений</t>
  </si>
  <si>
    <t>МЦП "Информатизация МО Красноуфимский округ на 2011-2015 годы"</t>
  </si>
  <si>
    <t>56500</t>
  </si>
  <si>
    <t>4209900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</si>
  <si>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</si>
  <si>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Областная государственная целевая программа «Развитие сети дошкольных образовательных учреждений в Свердловской области» на 2010-2014 годы</t>
  </si>
  <si>
    <t>8200010</t>
  </si>
  <si>
    <t xml:space="preserve"> МЦП "Развитие сети дошкольных образовательных учреждений Муниципального образования Красноуфимский округ на 2012-2014 годы "</t>
  </si>
  <si>
    <t>-33590</t>
  </si>
  <si>
    <t>-4186503</t>
  </si>
  <si>
    <t>2033620</t>
  </si>
  <si>
    <t>2000</t>
  </si>
  <si>
    <t>-1800</t>
  </si>
  <si>
    <t>1800</t>
  </si>
  <si>
    <t>-1000</t>
  </si>
  <si>
    <t>8260299</t>
  </si>
  <si>
    <t>400</t>
  </si>
  <si>
    <t>Подпрограмма "Развитие газификации"</t>
  </si>
  <si>
    <t>Проведение мероприятий по развитию газификации</t>
  </si>
  <si>
    <t>8260200</t>
  </si>
  <si>
    <t xml:space="preserve">ОЦП "Развитие жилищного комплекса в Свердловской области" на 2011 - 2015 годы"
</t>
  </si>
  <si>
    <t>8040000</t>
  </si>
  <si>
    <t xml:space="preserve">Подпрограмма "Обеспечение жильем   ¦молодых семей" 
</t>
  </si>
  <si>
    <t>8040500</t>
  </si>
  <si>
    <t>162693</t>
  </si>
  <si>
    <t>690</t>
  </si>
  <si>
    <t>-31500</t>
  </si>
  <si>
    <t>-131883</t>
  </si>
  <si>
    <t xml:space="preserve">Другие вопросы в области национальной безопасности и правоохранительной деятельности
</t>
  </si>
  <si>
    <t>0314</t>
  </si>
  <si>
    <t xml:space="preserve">"Реализация других функций, связанных с обеспечением национальной безопасности и правоохранительной деятельности".
</t>
  </si>
  <si>
    <t xml:space="preserve">"Обеспечение первичных мер пожарной безопасности"
</t>
  </si>
  <si>
    <t>2470000</t>
  </si>
  <si>
    <t>2471000</t>
  </si>
  <si>
    <t>-379000</t>
  </si>
  <si>
    <t>629918</t>
  </si>
  <si>
    <t>341082</t>
  </si>
  <si>
    <t>250</t>
  </si>
  <si>
    <t>-250,01</t>
  </si>
  <si>
    <t>129000</t>
  </si>
  <si>
    <t>0,01</t>
  </si>
  <si>
    <t>-45000</t>
  </si>
  <si>
    <t>-46200</t>
  </si>
  <si>
    <t>-32000</t>
  </si>
  <si>
    <t>+123200</t>
  </si>
  <si>
    <t>130000</t>
  </si>
  <si>
    <t>Областная целевая программа "Развитие транспортного комплекса Свердловской области " на 2011-2016 г.</t>
  </si>
  <si>
    <t>8030000</t>
  </si>
  <si>
    <t>Подпрограмма "Развитие и обеспечение сохранности сети автомобильных дорог на территории Свердловской области"</t>
  </si>
  <si>
    <t>8030200</t>
  </si>
  <si>
    <t>«Капитальный ремонт и ремонт дворовых территорий многоквартирных домов, проездов к дворовым территориям многоквартирных домов населенных пунктов»</t>
  </si>
  <si>
    <t>8030210</t>
  </si>
  <si>
    <t>4464000</t>
  </si>
  <si>
    <t>ОЦП "Развитие жилищного комплекса в Свердловской области " на 2011 - 2015 годы</t>
  </si>
  <si>
    <t xml:space="preserve">Подпрограмма "Подготовка документов территориального планирования, градостроительного зонирования и документации по планировке территорий" </t>
  </si>
  <si>
    <t>Подготовка документации по планировке территории муниципальных образований в Свердловской области</t>
  </si>
  <si>
    <t>8040600</t>
  </si>
  <si>
    <t>8040601</t>
  </si>
  <si>
    <t>7445500</t>
  </si>
  <si>
    <t>Региональные целевые программы</t>
  </si>
  <si>
    <t>8000000</t>
  </si>
  <si>
    <t xml:space="preserve">Областная целевая программа "Энергосбережение в Свердловской области" на 2011 - 2015 годы"
</t>
  </si>
  <si>
    <t>8190000</t>
  </si>
  <si>
    <t>Областная целевая программа «Развитие образования в Свердловской области» («Наша новая школа») на 2011-2015 годы</t>
  </si>
  <si>
    <t>8110000</t>
  </si>
  <si>
    <t>8110020</t>
  </si>
  <si>
    <t>Областная целевая программа "Совершенствование оказания медицинской помощи населению, предупреждение и борьба с социально значимыми заболеваниями на территории Свердловской области" на 2011 - 2015 годы"</t>
  </si>
  <si>
    <t>Направление "Совершенствование организации медицинской помощи учащимся общеобразовательных учреждений и детско-юношеских спортивных школ Свердловской области" на 2011-2015 годы</t>
  </si>
  <si>
    <t>8090000</t>
  </si>
  <si>
    <t>8090999</t>
  </si>
  <si>
    <t>8110010</t>
  </si>
  <si>
    <t>36567,50</t>
  </si>
  <si>
    <t>505,5</t>
  </si>
  <si>
    <t xml:space="preserve">Областная целевая программа"Информационное общество Свердловской области" 2011 - 2015 годы   </t>
  </si>
  <si>
    <t>ОЦП "Информационное общество Свердловской области" на 2011 - 2015 годы</t>
  </si>
  <si>
    <t>119758</t>
  </si>
  <si>
    <t>42985</t>
  </si>
  <si>
    <t>-42985</t>
  </si>
  <si>
    <t>-50000</t>
  </si>
  <si>
    <t>-200000</t>
  </si>
  <si>
    <t>Резервные фонды  местных администраций</t>
  </si>
  <si>
    <t>Пособия и компенсации гражданам и иные социальные выплаты</t>
  </si>
  <si>
    <t>321</t>
  </si>
  <si>
    <t>47400</t>
  </si>
  <si>
    <t>-47400</t>
  </si>
  <si>
    <t>АПРЕЛЬ</t>
  </si>
  <si>
    <t>ОЦП "Развитие культуры в Свердловской области " на 2011-2015гг</t>
  </si>
  <si>
    <t>7720000</t>
  </si>
  <si>
    <t>5240600</t>
  </si>
  <si>
    <t>4548000</t>
  </si>
  <si>
    <t>Расходы на поэтапное повышение   средней заработной платы  работникам муниципальных учреждений культуры</t>
  </si>
  <si>
    <t>5240900</t>
  </si>
  <si>
    <t>262000</t>
  </si>
  <si>
    <t>Резервный фонд субъектов РФ</t>
  </si>
  <si>
    <t>Модернизация региональных систем общего образования</t>
  </si>
  <si>
    <t>4362100</t>
  </si>
  <si>
    <t>Реализация мер по поэтапному повышению средней заработной платы педагогических работников муниципальных учреждений дополнительного образования</t>
  </si>
  <si>
    <t>"Развитие физической культуры, спорта и формирование здорового образа жизни населения МО Красноуфимский округ на 2012 - 2015 годы"</t>
  </si>
  <si>
    <t>Реализация мер по  поэтапному повышению   средней заработной платы  педагогических работников муниципальных учреждений дополнительного образования</t>
  </si>
  <si>
    <t xml:space="preserve"> </t>
  </si>
  <si>
    <t>-30000</t>
  </si>
  <si>
    <t>8988,02</t>
  </si>
  <si>
    <t>211</t>
  </si>
  <si>
    <t>64560</t>
  </si>
  <si>
    <t>-10000</t>
  </si>
  <si>
    <t>-54560</t>
  </si>
  <si>
    <t>-5242,54</t>
  </si>
  <si>
    <t>3000</t>
  </si>
  <si>
    <t>76996</t>
  </si>
  <si>
    <t>-76996</t>
  </si>
  <si>
    <t>5220000</t>
  </si>
  <si>
    <t>Строительство объектов социальной и коммунальной инфраструктуры</t>
  </si>
  <si>
    <t>5220012</t>
  </si>
  <si>
    <t>ОЦП "Патриотическое воспитание граждан в Свердловской области" на 2011 - 2015 годы"</t>
  </si>
  <si>
    <t>8210000</t>
  </si>
  <si>
    <t xml:space="preserve">Приобретение оборудования для организаций, занимающихся патриотическим воспитанием граждан в Свердловской области, и мероприятия по патриотическому воспитанию в муниципальных образованиях в Свердловской области
</t>
  </si>
  <si>
    <t>8210003</t>
  </si>
  <si>
    <t>-4500</t>
  </si>
  <si>
    <t>4500</t>
  </si>
  <si>
    <t>1600</t>
  </si>
  <si>
    <t>-1600</t>
  </si>
  <si>
    <t>800</t>
  </si>
  <si>
    <t>-600000</t>
  </si>
  <si>
    <t>-1100000</t>
  </si>
  <si>
    <t>96716,52</t>
  </si>
  <si>
    <t>-75402</t>
  </si>
  <si>
    <t>-500000</t>
  </si>
  <si>
    <t>-3000000</t>
  </si>
  <si>
    <t>4219900</t>
  </si>
  <si>
    <t>-5496,93</t>
  </si>
  <si>
    <t>3696,80</t>
  </si>
  <si>
    <t>464</t>
  </si>
  <si>
    <t>621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</si>
  <si>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</si>
  <si>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622</t>
  </si>
  <si>
    <t>Субсидии автономным учреждениям на иные цели</t>
  </si>
  <si>
    <t>Субсидии автономным учреждениям на финансовое обеспечение государственного задания на оказание муниципальных услуг (выполнение работ)</t>
  </si>
  <si>
    <t>Субсидии на осуществление капитальных вложений в объекты капитального строительства бюджетным учреждениям</t>
  </si>
  <si>
    <t>Бюджетные инвестиции в объекты муниципальной собственности казенным учреждениям</t>
  </si>
  <si>
    <t>855000</t>
  </si>
  <si>
    <t>Приложение № 4                                                              к решению Думы МО Красноуфимский округ                   от 25.04.2013 г. № 113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</si>
</sst>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_р_."/>
    <numFmt numFmtId="170" formatCode="#,##0.00&quot;р.&quot;"/>
  </numFmts>
  <fonts count="25">
    <font>
      <sz val="12"/>
      <name val="Times New Roman"/>
      <family val="0"/>
    </font>
    <font>
      <b/>
      <sz val="14"/>
      <name val="Times New Roman"/>
      <family val="1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NumberFormat="1" applyFont="1" applyBorder="1" applyAlignment="1">
      <alignment vertical="top" wrapText="1"/>
    </xf>
    <xf numFmtId="0" fontId="0" fillId="0" borderId="10" xfId="53" applyFont="1" applyBorder="1" applyAlignment="1">
      <alignment vertical="top" wrapText="1"/>
      <protection/>
    </xf>
    <xf numFmtId="49" fontId="0" fillId="24" borderId="10" xfId="53" applyNumberFormat="1" applyFont="1" applyFill="1" applyBorder="1" applyAlignment="1">
      <alignment horizontal="center" vertical="top" wrapText="1"/>
      <protection/>
    </xf>
    <xf numFmtId="0" fontId="0" fillId="24" borderId="10" xfId="53" applyFont="1" applyFill="1" applyBorder="1" applyAlignment="1">
      <alignment horizontal="left" vertical="top" wrapText="1"/>
      <protection/>
    </xf>
    <xf numFmtId="49" fontId="0" fillId="24" borderId="10" xfId="0" applyNumberFormat="1" applyFont="1" applyFill="1" applyBorder="1" applyAlignment="1">
      <alignment horizontal="center" vertical="top" wrapText="1"/>
    </xf>
    <xf numFmtId="49" fontId="0" fillId="24" borderId="12" xfId="0" applyNumberFormat="1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49" fontId="4" fillId="24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49" fontId="0" fillId="0" borderId="10" xfId="53" applyNumberFormat="1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vertical="top" wrapText="1"/>
    </xf>
    <xf numFmtId="49" fontId="0" fillId="0" borderId="10" xfId="53" applyNumberFormat="1" applyFont="1" applyFill="1" applyBorder="1" applyAlignment="1">
      <alignment vertical="top" wrapText="1"/>
      <protection/>
    </xf>
    <xf numFmtId="0" fontId="0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2" fontId="0" fillId="0" borderId="10" xfId="53" applyNumberFormat="1" applyFont="1" applyFill="1" applyBorder="1">
      <alignment/>
      <protection/>
    </xf>
    <xf numFmtId="49" fontId="0" fillId="0" borderId="10" xfId="53" applyNumberFormat="1" applyFont="1" applyFill="1" applyBorder="1" applyAlignment="1">
      <alignment horizontal="center" vertical="top" wrapText="1"/>
      <protection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0" xfId="53" applyNumberFormat="1" applyFont="1" applyBorder="1" applyAlignment="1">
      <alignment horizontal="left" vertical="top" wrapText="1"/>
      <protection/>
    </xf>
    <xf numFmtId="49" fontId="0" fillId="24" borderId="10" xfId="53" applyNumberFormat="1" applyFont="1" applyFill="1" applyBorder="1" applyAlignment="1">
      <alignment vertical="top" wrapText="1"/>
      <protection/>
    </xf>
    <xf numFmtId="49" fontId="0" fillId="24" borderId="10" xfId="0" applyNumberFormat="1" applyFont="1" applyFill="1" applyBorder="1" applyAlignment="1">
      <alignment horizontal="center" vertical="top"/>
    </xf>
    <xf numFmtId="0" fontId="0" fillId="0" borderId="10" xfId="53" applyNumberFormat="1" applyFont="1" applyBorder="1" applyAlignment="1">
      <alignment vertical="top" wrapText="1"/>
      <protection/>
    </xf>
    <xf numFmtId="0" fontId="0" fillId="0" borderId="10" xfId="53" applyFont="1" applyFill="1" applyBorder="1" applyAlignment="1">
      <alignment vertical="top" wrapText="1"/>
      <protection/>
    </xf>
    <xf numFmtId="0" fontId="0" fillId="0" borderId="10" xfId="54" applyNumberFormat="1" applyFont="1" applyBorder="1" applyAlignment="1">
      <alignment horizontal="left" vertical="top" wrapText="1"/>
      <protection/>
    </xf>
    <xf numFmtId="0" fontId="4" fillId="0" borderId="10" xfId="53" applyFont="1" applyBorder="1" applyAlignment="1">
      <alignment vertical="top" wrapText="1"/>
      <protection/>
    </xf>
    <xf numFmtId="49" fontId="4" fillId="24" borderId="10" xfId="53" applyNumberFormat="1" applyFont="1" applyFill="1" applyBorder="1" applyAlignment="1">
      <alignment horizontal="center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49" fontId="4" fillId="24" borderId="12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4" fontId="0" fillId="0" borderId="10" xfId="53" applyNumberFormat="1" applyFont="1" applyFill="1" applyBorder="1">
      <alignment/>
      <protection/>
    </xf>
    <xf numFmtId="4" fontId="0" fillId="25" borderId="10" xfId="0" applyNumberFormat="1" applyFont="1" applyFill="1" applyBorder="1" applyAlignment="1">
      <alignment horizontal="right"/>
    </xf>
    <xf numFmtId="4" fontId="0" fillId="0" borderId="10" xfId="53" applyNumberFormat="1" applyFont="1" applyFill="1" applyBorder="1" applyAlignment="1">
      <alignment horizontal="right"/>
      <protection/>
    </xf>
    <xf numFmtId="4" fontId="0" fillId="25" borderId="10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49" fontId="0" fillId="25" borderId="10" xfId="53" applyNumberFormat="1" applyFont="1" applyFill="1" applyBorder="1" applyAlignment="1">
      <alignment vertical="top" wrapText="1"/>
      <protection/>
    </xf>
    <xf numFmtId="49" fontId="0" fillId="25" borderId="10" xfId="0" applyNumberFormat="1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vertical="top"/>
    </xf>
    <xf numFmtId="4" fontId="4" fillId="0" borderId="10" xfId="53" applyNumberFormat="1" applyFont="1" applyFill="1" applyBorder="1" applyAlignment="1">
      <alignment horizontal="right"/>
      <protection/>
    </xf>
    <xf numFmtId="49" fontId="0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wrapText="1"/>
    </xf>
    <xf numFmtId="49" fontId="4" fillId="0" borderId="10" xfId="53" applyNumberFormat="1" applyFont="1" applyFill="1" applyBorder="1" applyAlignment="1">
      <alignment horizontal="center" vertical="top" wrapText="1"/>
      <protection/>
    </xf>
    <xf numFmtId="0" fontId="0" fillId="0" borderId="10" xfId="53" applyFont="1" applyFill="1" applyBorder="1" applyAlignment="1">
      <alignment horizontal="left" vertical="top" wrapText="1"/>
      <protection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24" borderId="10" xfId="0" applyNumberFormat="1" applyFont="1" applyFill="1" applyBorder="1" applyAlignment="1">
      <alignment horizontal="center" vertical="top" wrapText="1"/>
    </xf>
    <xf numFmtId="4" fontId="0" fillId="0" borderId="10" xfId="53" applyNumberFormat="1" applyFont="1" applyFill="1" applyBorder="1" applyAlignment="1">
      <alignment horizontal="center" vertical="top" wrapText="1"/>
      <protection/>
    </xf>
    <xf numFmtId="49" fontId="0" fillId="24" borderId="10" xfId="0" applyNumberFormat="1" applyFont="1" applyFill="1" applyBorder="1" applyAlignment="1">
      <alignment vertical="top" wrapText="1"/>
    </xf>
    <xf numFmtId="0" fontId="0" fillId="24" borderId="10" xfId="0" applyFont="1" applyFill="1" applyBorder="1" applyAlignment="1">
      <alignment vertical="top" wrapText="1"/>
    </xf>
    <xf numFmtId="2" fontId="0" fillId="24" borderId="10" xfId="0" applyNumberFormat="1" applyFont="1" applyFill="1" applyBorder="1" applyAlignment="1">
      <alignment horizontal="center" vertical="top" wrapText="1"/>
    </xf>
    <xf numFmtId="49" fontId="0" fillId="24" borderId="10" xfId="0" applyNumberFormat="1" applyFill="1" applyBorder="1" applyAlignment="1">
      <alignment horizontal="center" vertical="top"/>
    </xf>
    <xf numFmtId="0" fontId="0" fillId="0" borderId="0" xfId="0" applyFont="1" applyAlignment="1">
      <alignment wrapText="1"/>
    </xf>
    <xf numFmtId="4" fontId="0" fillId="24" borderId="10" xfId="0" applyNumberFormat="1" applyFont="1" applyFill="1" applyBorder="1" applyAlignment="1">
      <alignment horizontal="right"/>
    </xf>
    <xf numFmtId="2" fontId="0" fillId="24" borderId="10" xfId="0" applyNumberFormat="1" applyFill="1" applyBorder="1" applyAlignment="1">
      <alignment horizontal="center"/>
    </xf>
    <xf numFmtId="4" fontId="0" fillId="24" borderId="10" xfId="53" applyNumberFormat="1" applyFont="1" applyFill="1" applyBorder="1" applyAlignment="1">
      <alignment horizontal="center" vertical="top" wrapText="1"/>
      <protection/>
    </xf>
    <xf numFmtId="49" fontId="0" fillId="0" borderId="15" xfId="53" applyNumberFormat="1" applyFont="1" applyFill="1" applyBorder="1" applyAlignment="1">
      <alignment horizontal="center" vertical="top" wrapText="1"/>
      <protection/>
    </xf>
    <xf numFmtId="0" fontId="0" fillId="0" borderId="10" xfId="0" applyFont="1" applyFill="1" applyBorder="1" applyAlignment="1">
      <alignment wrapText="1"/>
    </xf>
    <xf numFmtId="2" fontId="0" fillId="0" borderId="10" xfId="0" applyNumberFormat="1" applyFont="1" applyFill="1" applyBorder="1" applyAlignment="1">
      <alignment horizontal="center" vertical="top" wrapText="1"/>
    </xf>
    <xf numFmtId="4" fontId="0" fillId="0" borderId="10" xfId="53" applyNumberFormat="1" applyFont="1" applyFill="1" applyBorder="1">
      <alignment/>
      <protection/>
    </xf>
    <xf numFmtId="49" fontId="0" fillId="24" borderId="15" xfId="53" applyNumberFormat="1" applyFont="1" applyFill="1" applyBorder="1" applyAlignment="1">
      <alignment horizontal="center" vertical="top" wrapText="1"/>
      <protection/>
    </xf>
    <xf numFmtId="0" fontId="0" fillId="24" borderId="10" xfId="53" applyNumberFormat="1" applyFont="1" applyFill="1" applyBorder="1" applyAlignment="1">
      <alignment vertical="top" wrapText="1"/>
      <protection/>
    </xf>
    <xf numFmtId="4" fontId="0" fillId="0" borderId="15" xfId="53" applyNumberFormat="1" applyFont="1" applyFill="1" applyBorder="1">
      <alignment/>
      <protection/>
    </xf>
    <xf numFmtId="0" fontId="0" fillId="0" borderId="10" xfId="53" applyFont="1" applyBorder="1">
      <alignment/>
      <protection/>
    </xf>
    <xf numFmtId="0" fontId="0" fillId="0" borderId="10" xfId="53" applyFont="1" applyBorder="1" applyAlignment="1">
      <alignment horizontal="center"/>
      <protection/>
    </xf>
    <xf numFmtId="0" fontId="0" fillId="0" borderId="10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49" fontId="0" fillId="24" borderId="10" xfId="0" applyNumberFormat="1" applyFont="1" applyFill="1" applyBorder="1" applyAlignment="1">
      <alignment horizontal="center" wrapText="1"/>
    </xf>
    <xf numFmtId="0" fontId="0" fillId="0" borderId="10" xfId="0" applyFont="1" applyBorder="1" applyAlignment="1">
      <alignment vertical="top"/>
    </xf>
    <xf numFmtId="4" fontId="0" fillId="0" borderId="15" xfId="0" applyNumberFormat="1" applyFont="1" applyFill="1" applyBorder="1" applyAlignment="1">
      <alignment horizontal="right"/>
    </xf>
    <xf numFmtId="0" fontId="0" fillId="25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25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42" applyFont="1" applyAlignment="1" applyProtection="1">
      <alignment wrapText="1"/>
      <protection/>
    </xf>
    <xf numFmtId="4" fontId="0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2" fontId="0" fillId="0" borderId="10" xfId="53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 horizontal="left" vertical="top" wrapText="1"/>
    </xf>
    <xf numFmtId="4" fontId="0" fillId="24" borderId="10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0" fillId="0" borderId="10" xfId="53" applyNumberFormat="1" applyFont="1" applyFill="1" applyBorder="1" applyAlignment="1">
      <alignment horizontal="center"/>
      <protection/>
    </xf>
    <xf numFmtId="2" fontId="0" fillId="24" borderId="11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 2008-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EDEB0128DA12F6A991391BB484C27676828F870A827893936F6B74385748C936DB7C0C672286FF87B0AC43AEb9ZE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2"/>
  <sheetViews>
    <sheetView tabSelected="1" zoomScale="75" zoomScaleNormal="75" zoomScalePageLayoutView="0" workbookViewId="0" topLeftCell="A657">
      <selection activeCell="A6" sqref="A6:N671"/>
    </sheetView>
  </sheetViews>
  <sheetFormatPr defaultColWidth="9.00390625" defaultRowHeight="15.75" outlineLevelRow="1"/>
  <cols>
    <col min="1" max="1" width="36.50390625" style="0" customWidth="1"/>
    <col min="2" max="2" width="9.75390625" style="0" customWidth="1"/>
    <col min="3" max="3" width="8.25390625" style="0" customWidth="1"/>
    <col min="4" max="4" width="14.50390625" style="0" customWidth="1"/>
    <col min="5" max="5" width="6.75390625" style="0" customWidth="1"/>
    <col min="6" max="6" width="10.50390625" style="27" hidden="1" customWidth="1"/>
    <col min="7" max="7" width="14.25390625" style="0" hidden="1" customWidth="1"/>
    <col min="8" max="8" width="9.50390625" style="27" hidden="1" customWidth="1"/>
    <col min="9" max="9" width="4.00390625" style="0" hidden="1" customWidth="1"/>
    <col min="10" max="10" width="17.00390625" style="27" hidden="1" customWidth="1"/>
    <col min="11" max="11" width="9.125" style="0" hidden="1" customWidth="1"/>
    <col min="12" max="12" width="16.375" style="27" hidden="1" customWidth="1"/>
    <col min="13" max="13" width="12.50390625" style="0" hidden="1" customWidth="1"/>
    <col min="14" max="14" width="16.375" style="27" customWidth="1"/>
    <col min="15" max="15" width="36.375" style="0" customWidth="1"/>
  </cols>
  <sheetData>
    <row r="1" spans="1:13" ht="3.75" customHeight="1">
      <c r="A1" s="2"/>
      <c r="B1" s="13"/>
      <c r="C1" s="13"/>
      <c r="D1" s="13"/>
      <c r="E1" s="13"/>
      <c r="G1" s="13"/>
      <c r="I1" s="13"/>
      <c r="K1" s="13"/>
      <c r="M1" s="13"/>
    </row>
    <row r="2" spans="1:14" ht="17.25" customHeight="1" hidden="1">
      <c r="A2" s="15" t="s">
        <v>172</v>
      </c>
      <c r="B2" s="13"/>
      <c r="C2" s="13"/>
      <c r="D2" s="106"/>
      <c r="E2" s="107"/>
      <c r="F2"/>
      <c r="H2"/>
      <c r="J2"/>
      <c r="L2"/>
      <c r="N2"/>
    </row>
    <row r="3" spans="1:14" ht="18.75" hidden="1">
      <c r="A3" s="15"/>
      <c r="B3" s="17" t="s">
        <v>173</v>
      </c>
      <c r="C3" s="17"/>
      <c r="D3" s="107"/>
      <c r="E3" s="107"/>
      <c r="F3"/>
      <c r="H3"/>
      <c r="J3"/>
      <c r="L3"/>
      <c r="N3"/>
    </row>
    <row r="4" spans="1:14" ht="39.75" customHeight="1" hidden="1">
      <c r="A4" s="15"/>
      <c r="B4" s="17"/>
      <c r="C4" s="17"/>
      <c r="D4" s="107"/>
      <c r="E4" s="107"/>
      <c r="F4"/>
      <c r="H4"/>
      <c r="J4"/>
      <c r="L4"/>
      <c r="N4"/>
    </row>
    <row r="5" spans="1:14" ht="18.75" customHeight="1" hidden="1">
      <c r="A5" s="15"/>
      <c r="B5" s="17"/>
      <c r="C5" s="17"/>
      <c r="D5" s="107"/>
      <c r="E5" s="107"/>
      <c r="F5"/>
      <c r="H5"/>
      <c r="J5"/>
      <c r="L5"/>
      <c r="N5"/>
    </row>
    <row r="6" spans="1:14" ht="116.25" customHeight="1">
      <c r="A6" s="15" t="s">
        <v>136</v>
      </c>
      <c r="B6" s="19" t="s">
        <v>171</v>
      </c>
      <c r="C6" s="19"/>
      <c r="D6" s="109" t="s">
        <v>734</v>
      </c>
      <c r="E6" s="109"/>
      <c r="F6" s="109"/>
      <c r="G6" s="109"/>
      <c r="H6" s="109"/>
      <c r="I6" s="109"/>
      <c r="J6" s="109"/>
      <c r="K6" s="109"/>
      <c r="L6" s="109"/>
      <c r="N6"/>
    </row>
    <row r="7" spans="1:14" ht="42" customHeight="1">
      <c r="A7" s="108" t="s">
        <v>269</v>
      </c>
      <c r="B7" s="108"/>
      <c r="C7" s="108"/>
      <c r="D7" s="108"/>
      <c r="E7" s="108"/>
      <c r="F7"/>
      <c r="H7"/>
      <c r="J7"/>
      <c r="L7"/>
      <c r="N7"/>
    </row>
    <row r="8" spans="1:14" ht="15.75" customHeight="1" hidden="1">
      <c r="A8" s="108"/>
      <c r="B8" s="108"/>
      <c r="C8" s="108"/>
      <c r="D8" s="108"/>
      <c r="E8" s="108"/>
      <c r="F8"/>
      <c r="H8"/>
      <c r="J8"/>
      <c r="L8"/>
      <c r="N8"/>
    </row>
    <row r="9" spans="1:14" ht="28.5" customHeight="1" hidden="1">
      <c r="A9" s="108"/>
      <c r="B9" s="108"/>
      <c r="C9" s="108"/>
      <c r="D9" s="108"/>
      <c r="E9" s="108"/>
      <c r="F9"/>
      <c r="H9"/>
      <c r="J9"/>
      <c r="L9"/>
      <c r="N9"/>
    </row>
    <row r="10" spans="1:13" ht="24.75" customHeight="1">
      <c r="A10" s="15"/>
      <c r="B10" s="14"/>
      <c r="C10" s="14"/>
      <c r="D10" s="14"/>
      <c r="E10" s="14"/>
      <c r="G10" s="14"/>
      <c r="I10" s="14"/>
      <c r="K10" s="14"/>
      <c r="M10" s="14"/>
    </row>
    <row r="11" spans="1:14" ht="66" customHeight="1">
      <c r="A11" s="56" t="s">
        <v>206</v>
      </c>
      <c r="B11" s="56" t="s">
        <v>1</v>
      </c>
      <c r="C11" s="56" t="s">
        <v>2</v>
      </c>
      <c r="D11" s="56" t="s">
        <v>3</v>
      </c>
      <c r="E11" s="56" t="s">
        <v>4</v>
      </c>
      <c r="F11" s="57" t="s">
        <v>5</v>
      </c>
      <c r="G11" s="56"/>
      <c r="H11" s="57" t="s">
        <v>5</v>
      </c>
      <c r="I11" s="56"/>
      <c r="J11" s="57" t="s">
        <v>5</v>
      </c>
      <c r="K11" s="56"/>
      <c r="L11" s="57" t="s">
        <v>5</v>
      </c>
      <c r="M11" s="98" t="s">
        <v>679</v>
      </c>
      <c r="N11" s="57" t="s">
        <v>5</v>
      </c>
    </row>
    <row r="12" spans="1:14" ht="36.75" customHeight="1">
      <c r="A12" s="22" t="s">
        <v>247</v>
      </c>
      <c r="B12" s="16">
        <v>901</v>
      </c>
      <c r="C12" s="10"/>
      <c r="D12" s="10"/>
      <c r="E12" s="10"/>
      <c r="F12" s="42" t="e">
        <f>F13+F86+F94+F115++F168+F233+F241+F258+F308</f>
        <v>#REF!</v>
      </c>
      <c r="G12" s="10"/>
      <c r="H12" s="42" t="e">
        <f>H13+H86+H94+H115+H168+H233+H241+H258+H308</f>
        <v>#REF!</v>
      </c>
      <c r="I12" s="10"/>
      <c r="J12" s="42">
        <f>J13+J86+J94+J115++J168+J233+J241+J258+J308</f>
        <v>204673060</v>
      </c>
      <c r="K12" s="10"/>
      <c r="L12" s="42">
        <f>L13+L86+L94+L115++L168+L233+L241+L258+L308</f>
        <v>242437501.5</v>
      </c>
      <c r="M12" s="10"/>
      <c r="N12" s="42">
        <f>N13+N86+N94+N115++N168+N233+N241+N258+N308</f>
        <v>258609890.71999997</v>
      </c>
    </row>
    <row r="13" spans="1:14" ht="18" customHeight="1">
      <c r="A13" s="1" t="s">
        <v>137</v>
      </c>
      <c r="B13" s="10">
        <v>901</v>
      </c>
      <c r="C13" s="10" t="s">
        <v>6</v>
      </c>
      <c r="D13" s="10"/>
      <c r="E13" s="10"/>
      <c r="F13" s="45">
        <f>F14+F44+F50+F47</f>
        <v>0</v>
      </c>
      <c r="G13" s="10"/>
      <c r="H13" s="45">
        <f>H14+H44+H50+H47</f>
        <v>52456400</v>
      </c>
      <c r="I13" s="10"/>
      <c r="J13" s="45">
        <f>J14+J44+J50+J47</f>
        <v>52356400</v>
      </c>
      <c r="K13" s="10"/>
      <c r="L13" s="45">
        <f>L14+L44+L50+L47</f>
        <v>52401916</v>
      </c>
      <c r="M13" s="10"/>
      <c r="N13" s="45">
        <f>N14+N44+N50+N47</f>
        <v>52326820.480000004</v>
      </c>
    </row>
    <row r="14" spans="1:14" ht="69.75" customHeight="1">
      <c r="A14" s="1" t="s">
        <v>87</v>
      </c>
      <c r="B14" s="10">
        <v>901</v>
      </c>
      <c r="C14" s="10" t="s">
        <v>10</v>
      </c>
      <c r="D14" s="10"/>
      <c r="E14" s="10"/>
      <c r="F14" s="45">
        <f>F15+F42+F37</f>
        <v>0</v>
      </c>
      <c r="G14" s="10"/>
      <c r="H14" s="45">
        <f>H15+H42+H37+H39</f>
        <v>36674900</v>
      </c>
      <c r="I14" s="10"/>
      <c r="J14" s="45">
        <f>J15+J42+J37+J39</f>
        <v>36484900</v>
      </c>
      <c r="K14" s="10"/>
      <c r="L14" s="45">
        <f>L15+L42+L37+L39</f>
        <v>36332222</v>
      </c>
      <c r="M14" s="10"/>
      <c r="N14" s="45">
        <f>N15+N42+N37+N39</f>
        <v>36240322.46</v>
      </c>
    </row>
    <row r="15" spans="1:14" ht="65.25" customHeight="1">
      <c r="A15" s="1" t="s">
        <v>81</v>
      </c>
      <c r="B15" s="10">
        <v>901</v>
      </c>
      <c r="C15" s="10" t="s">
        <v>10</v>
      </c>
      <c r="D15" s="10" t="s">
        <v>82</v>
      </c>
      <c r="E15" s="10"/>
      <c r="F15" s="45">
        <f>F16+F25+F28</f>
        <v>0</v>
      </c>
      <c r="G15" s="10"/>
      <c r="H15" s="45">
        <f>H16+H25+H28</f>
        <v>36557900</v>
      </c>
      <c r="I15" s="10"/>
      <c r="J15" s="45">
        <f>J16+J25+J28</f>
        <v>36367900</v>
      </c>
      <c r="K15" s="10"/>
      <c r="L15" s="45">
        <f>L16+L25+L28</f>
        <v>36215222</v>
      </c>
      <c r="M15" s="10"/>
      <c r="N15" s="45">
        <f>N16+N25+N28</f>
        <v>36123322.46</v>
      </c>
    </row>
    <row r="16" spans="1:14" ht="21" customHeight="1">
      <c r="A16" s="1" t="s">
        <v>139</v>
      </c>
      <c r="B16" s="10">
        <v>901</v>
      </c>
      <c r="C16" s="10" t="s">
        <v>10</v>
      </c>
      <c r="D16" s="10" t="s">
        <v>86</v>
      </c>
      <c r="E16" s="10"/>
      <c r="F16" s="46">
        <f>F17+F18+F19+F20+F21+F22+F23+F24</f>
        <v>0</v>
      </c>
      <c r="G16" s="10"/>
      <c r="H16" s="46">
        <f>H17+H18+H19+H20+H21+H22+H23+H24</f>
        <v>16051637</v>
      </c>
      <c r="I16" s="10"/>
      <c r="J16" s="46">
        <f>J17+J18+J19+J20+J21+J22+J23+J24</f>
        <v>15861637</v>
      </c>
      <c r="K16" s="10"/>
      <c r="L16" s="46">
        <f>L17+L18+L19+L20+L21+L22+L23+L24</f>
        <v>15742549</v>
      </c>
      <c r="M16" s="10"/>
      <c r="N16" s="46">
        <f>N17+N18+N19+N20+N21+N22+N23+N24</f>
        <v>15732549</v>
      </c>
    </row>
    <row r="17" spans="1:14" ht="20.25" customHeight="1">
      <c r="A17" s="1" t="s">
        <v>323</v>
      </c>
      <c r="B17" s="30" t="s">
        <v>36</v>
      </c>
      <c r="C17" s="39" t="s">
        <v>10</v>
      </c>
      <c r="D17" s="10" t="s">
        <v>86</v>
      </c>
      <c r="E17" s="10" t="s">
        <v>318</v>
      </c>
      <c r="F17" s="47">
        <v>0</v>
      </c>
      <c r="G17" s="10" t="s">
        <v>447</v>
      </c>
      <c r="H17" s="47">
        <f aca="true" t="shared" si="0" ref="H17:J24">F17+G17</f>
        <v>2233793</v>
      </c>
      <c r="I17" s="10" t="s">
        <v>381</v>
      </c>
      <c r="J17" s="47">
        <f t="shared" si="0"/>
        <v>2233793</v>
      </c>
      <c r="K17" s="10"/>
      <c r="L17" s="47">
        <f aca="true" t="shared" si="1" ref="L17:N24">J17+K17</f>
        <v>2233793</v>
      </c>
      <c r="M17" s="10"/>
      <c r="N17" s="47">
        <f t="shared" si="1"/>
        <v>2233793</v>
      </c>
    </row>
    <row r="18" spans="1:14" ht="20.25" customHeight="1">
      <c r="A18" s="1" t="s">
        <v>324</v>
      </c>
      <c r="B18" s="30" t="s">
        <v>36</v>
      </c>
      <c r="C18" s="39" t="s">
        <v>10</v>
      </c>
      <c r="D18" s="10" t="s">
        <v>86</v>
      </c>
      <c r="E18" s="10" t="s">
        <v>319</v>
      </c>
      <c r="F18" s="47">
        <v>0</v>
      </c>
      <c r="G18" s="10" t="s">
        <v>448</v>
      </c>
      <c r="H18" s="47">
        <f t="shared" si="0"/>
        <v>1450</v>
      </c>
      <c r="I18" s="10" t="s">
        <v>381</v>
      </c>
      <c r="J18" s="47">
        <f t="shared" si="0"/>
        <v>1450</v>
      </c>
      <c r="K18" s="10"/>
      <c r="L18" s="47">
        <f t="shared" si="1"/>
        <v>1450</v>
      </c>
      <c r="M18" s="10"/>
      <c r="N18" s="47">
        <f t="shared" si="1"/>
        <v>1450</v>
      </c>
    </row>
    <row r="19" spans="1:14" ht="31.5" customHeight="1">
      <c r="A19" s="1" t="s">
        <v>323</v>
      </c>
      <c r="B19" s="30" t="s">
        <v>36</v>
      </c>
      <c r="C19" s="39" t="s">
        <v>10</v>
      </c>
      <c r="D19" s="10" t="s">
        <v>86</v>
      </c>
      <c r="E19" s="10" t="s">
        <v>347</v>
      </c>
      <c r="F19" s="47">
        <v>0</v>
      </c>
      <c r="G19" s="10" t="s">
        <v>449</v>
      </c>
      <c r="H19" s="47">
        <f t="shared" si="0"/>
        <v>9071385</v>
      </c>
      <c r="I19" s="10" t="s">
        <v>381</v>
      </c>
      <c r="J19" s="47">
        <f t="shared" si="0"/>
        <v>9071385</v>
      </c>
      <c r="K19" s="66">
        <f>-85498-33590</f>
        <v>-119088</v>
      </c>
      <c r="L19" s="47">
        <f t="shared" si="1"/>
        <v>8952297</v>
      </c>
      <c r="M19" s="66"/>
      <c r="N19" s="47">
        <f t="shared" si="1"/>
        <v>8952297</v>
      </c>
    </row>
    <row r="20" spans="1:14" ht="31.5" customHeight="1">
      <c r="A20" s="1" t="s">
        <v>324</v>
      </c>
      <c r="B20" s="30" t="s">
        <v>36</v>
      </c>
      <c r="C20" s="39" t="s">
        <v>10</v>
      </c>
      <c r="D20" s="10" t="s">
        <v>86</v>
      </c>
      <c r="E20" s="10" t="s">
        <v>353</v>
      </c>
      <c r="F20" s="47">
        <v>0</v>
      </c>
      <c r="G20" s="10" t="s">
        <v>450</v>
      </c>
      <c r="H20" s="47">
        <f t="shared" si="0"/>
        <v>90000</v>
      </c>
      <c r="I20" s="10" t="s">
        <v>381</v>
      </c>
      <c r="J20" s="47">
        <f t="shared" si="0"/>
        <v>90000</v>
      </c>
      <c r="K20" s="10"/>
      <c r="L20" s="47">
        <f t="shared" si="1"/>
        <v>90000</v>
      </c>
      <c r="M20" s="10"/>
      <c r="N20" s="47">
        <f t="shared" si="1"/>
        <v>90000</v>
      </c>
    </row>
    <row r="21" spans="1:14" ht="31.5" customHeight="1">
      <c r="A21" s="1" t="s">
        <v>325</v>
      </c>
      <c r="B21" s="30" t="s">
        <v>36</v>
      </c>
      <c r="C21" s="39" t="s">
        <v>10</v>
      </c>
      <c r="D21" s="10" t="s">
        <v>86</v>
      </c>
      <c r="E21" s="10" t="s">
        <v>320</v>
      </c>
      <c r="F21" s="47">
        <v>0</v>
      </c>
      <c r="G21" s="10" t="s">
        <v>451</v>
      </c>
      <c r="H21" s="47">
        <f t="shared" si="0"/>
        <v>652206</v>
      </c>
      <c r="I21" s="10" t="s">
        <v>381</v>
      </c>
      <c r="J21" s="47">
        <f t="shared" si="0"/>
        <v>652206</v>
      </c>
      <c r="K21" s="10"/>
      <c r="L21" s="47">
        <f t="shared" si="1"/>
        <v>652206</v>
      </c>
      <c r="M21" s="10" t="s">
        <v>698</v>
      </c>
      <c r="N21" s="47">
        <f t="shared" si="1"/>
        <v>642206</v>
      </c>
    </row>
    <row r="22" spans="1:14" ht="31.5" customHeight="1">
      <c r="A22" s="1" t="s">
        <v>326</v>
      </c>
      <c r="B22" s="30" t="s">
        <v>36</v>
      </c>
      <c r="C22" s="39" t="s">
        <v>10</v>
      </c>
      <c r="D22" s="10" t="s">
        <v>86</v>
      </c>
      <c r="E22" s="10" t="s">
        <v>321</v>
      </c>
      <c r="F22" s="47">
        <v>0</v>
      </c>
      <c r="G22" s="10" t="s">
        <v>452</v>
      </c>
      <c r="H22" s="47">
        <f t="shared" si="0"/>
        <v>3992666</v>
      </c>
      <c r="I22" s="10" t="s">
        <v>575</v>
      </c>
      <c r="J22" s="47">
        <f t="shared" si="0"/>
        <v>3757666</v>
      </c>
      <c r="K22" s="10"/>
      <c r="L22" s="47">
        <f t="shared" si="1"/>
        <v>3757666</v>
      </c>
      <c r="M22" s="70">
        <f>10000-10000</f>
        <v>0</v>
      </c>
      <c r="N22" s="47">
        <f t="shared" si="1"/>
        <v>3757666</v>
      </c>
    </row>
    <row r="23" spans="1:14" ht="31.5" customHeight="1">
      <c r="A23" s="1" t="s">
        <v>327</v>
      </c>
      <c r="B23" s="30" t="s">
        <v>36</v>
      </c>
      <c r="C23" s="39" t="s">
        <v>10</v>
      </c>
      <c r="D23" s="10" t="s">
        <v>86</v>
      </c>
      <c r="E23" s="10" t="s">
        <v>322</v>
      </c>
      <c r="F23" s="46">
        <v>0</v>
      </c>
      <c r="G23" s="10" t="s">
        <v>453</v>
      </c>
      <c r="H23" s="46">
        <f t="shared" si="0"/>
        <v>3041</v>
      </c>
      <c r="I23" s="10" t="s">
        <v>576</v>
      </c>
      <c r="J23" s="46">
        <f t="shared" si="0"/>
        <v>48041</v>
      </c>
      <c r="K23" s="10"/>
      <c r="L23" s="46">
        <f t="shared" si="1"/>
        <v>48041</v>
      </c>
      <c r="M23" s="10"/>
      <c r="N23" s="46">
        <f t="shared" si="1"/>
        <v>48041</v>
      </c>
    </row>
    <row r="24" spans="1:14" ht="19.5" customHeight="1">
      <c r="A24" s="1" t="s">
        <v>332</v>
      </c>
      <c r="B24" s="30" t="s">
        <v>36</v>
      </c>
      <c r="C24" s="39" t="s">
        <v>10</v>
      </c>
      <c r="D24" s="10" t="s">
        <v>86</v>
      </c>
      <c r="E24" s="10" t="s">
        <v>331</v>
      </c>
      <c r="F24" s="47">
        <v>0</v>
      </c>
      <c r="G24" s="10" t="s">
        <v>454</v>
      </c>
      <c r="H24" s="47">
        <f t="shared" si="0"/>
        <v>7096</v>
      </c>
      <c r="I24" s="10" t="s">
        <v>381</v>
      </c>
      <c r="J24" s="47">
        <f t="shared" si="0"/>
        <v>7096</v>
      </c>
      <c r="K24" s="10"/>
      <c r="L24" s="47">
        <f t="shared" si="1"/>
        <v>7096</v>
      </c>
      <c r="M24" s="10"/>
      <c r="N24" s="47">
        <f t="shared" si="1"/>
        <v>7096</v>
      </c>
    </row>
    <row r="25" spans="1:14" ht="51" customHeight="1">
      <c r="A25" s="1" t="s">
        <v>89</v>
      </c>
      <c r="B25" s="10" t="s">
        <v>36</v>
      </c>
      <c r="C25" s="10" t="s">
        <v>10</v>
      </c>
      <c r="D25" s="10" t="s">
        <v>88</v>
      </c>
      <c r="E25" s="10"/>
      <c r="F25" s="46">
        <f>F26+F27</f>
        <v>0</v>
      </c>
      <c r="G25" s="10"/>
      <c r="H25" s="46">
        <f>H26+H27</f>
        <v>969763</v>
      </c>
      <c r="I25" s="10"/>
      <c r="J25" s="46">
        <f>J26+J27</f>
        <v>969763</v>
      </c>
      <c r="K25" s="10"/>
      <c r="L25" s="46">
        <f>L26+L27</f>
        <v>969763</v>
      </c>
      <c r="M25" s="10"/>
      <c r="N25" s="46">
        <f>N26+N27</f>
        <v>894361</v>
      </c>
    </row>
    <row r="26" spans="1:14" ht="15.75">
      <c r="A26" s="1" t="s">
        <v>323</v>
      </c>
      <c r="B26" s="10" t="s">
        <v>36</v>
      </c>
      <c r="C26" s="10" t="s">
        <v>10</v>
      </c>
      <c r="D26" s="10" t="s">
        <v>88</v>
      </c>
      <c r="E26" s="10" t="s">
        <v>347</v>
      </c>
      <c r="F26" s="47">
        <v>0</v>
      </c>
      <c r="G26" s="10" t="s">
        <v>455</v>
      </c>
      <c r="H26" s="47">
        <f>F26+G26</f>
        <v>919763</v>
      </c>
      <c r="I26" s="10" t="s">
        <v>381</v>
      </c>
      <c r="J26" s="47">
        <f>H26+I26</f>
        <v>919763</v>
      </c>
      <c r="K26" s="10"/>
      <c r="L26" s="47">
        <f>J26+K26</f>
        <v>919763</v>
      </c>
      <c r="M26" s="10" t="s">
        <v>719</v>
      </c>
      <c r="N26" s="47">
        <f>L26+M26</f>
        <v>844361</v>
      </c>
    </row>
    <row r="27" spans="1:14" ht="34.5" customHeight="1">
      <c r="A27" s="1" t="s">
        <v>324</v>
      </c>
      <c r="B27" s="10" t="s">
        <v>36</v>
      </c>
      <c r="C27" s="10" t="s">
        <v>10</v>
      </c>
      <c r="D27" s="10" t="s">
        <v>88</v>
      </c>
      <c r="E27" s="10" t="s">
        <v>353</v>
      </c>
      <c r="F27" s="47">
        <v>0</v>
      </c>
      <c r="G27" s="10" t="s">
        <v>456</v>
      </c>
      <c r="H27" s="47">
        <f>F27+G27</f>
        <v>50000</v>
      </c>
      <c r="I27" s="10" t="s">
        <v>381</v>
      </c>
      <c r="J27" s="47">
        <f>H27+I27</f>
        <v>50000</v>
      </c>
      <c r="K27" s="10"/>
      <c r="L27" s="47">
        <f>J27+K27</f>
        <v>50000</v>
      </c>
      <c r="M27" s="10"/>
      <c r="N27" s="47">
        <f>L27+M27</f>
        <v>50000</v>
      </c>
    </row>
    <row r="28" spans="1:14" ht="17.25" customHeight="1">
      <c r="A28" s="1" t="s">
        <v>140</v>
      </c>
      <c r="B28" s="10">
        <v>901</v>
      </c>
      <c r="C28" s="10" t="s">
        <v>10</v>
      </c>
      <c r="D28" s="10" t="s">
        <v>90</v>
      </c>
      <c r="E28" s="10"/>
      <c r="F28" s="46">
        <f>F29+F30+F31+F32+F33+F34+F35</f>
        <v>0</v>
      </c>
      <c r="G28" s="10"/>
      <c r="H28" s="46">
        <f>H29+H30+H31+H32+H33+H34+H35</f>
        <v>19536500</v>
      </c>
      <c r="I28" s="10"/>
      <c r="J28" s="46">
        <f>J29+J30+J31+J32+J33+J34+J35</f>
        <v>19536500</v>
      </c>
      <c r="K28" s="10"/>
      <c r="L28" s="46">
        <f>L29+L30+L31+L32+L33+L34+L35</f>
        <v>19502910</v>
      </c>
      <c r="M28" s="10"/>
      <c r="N28" s="46">
        <f>N29+N30+N31+N32+N33+N34+N35+N41</f>
        <v>19496412.46</v>
      </c>
    </row>
    <row r="29" spans="1:14" ht="15.75">
      <c r="A29" s="1" t="s">
        <v>323</v>
      </c>
      <c r="B29" s="30" t="s">
        <v>36</v>
      </c>
      <c r="C29" s="39" t="s">
        <v>10</v>
      </c>
      <c r="D29" s="10" t="s">
        <v>90</v>
      </c>
      <c r="E29" s="10" t="s">
        <v>318</v>
      </c>
      <c r="F29" s="47">
        <v>0</v>
      </c>
      <c r="G29" s="10" t="s">
        <v>446</v>
      </c>
      <c r="H29" s="47">
        <f aca="true" t="shared" si="2" ref="H29:J35">F29+G29</f>
        <v>1591415</v>
      </c>
      <c r="I29" s="10" t="s">
        <v>381</v>
      </c>
      <c r="J29" s="47">
        <f t="shared" si="2"/>
        <v>1591415</v>
      </c>
      <c r="K29" s="10"/>
      <c r="L29" s="47">
        <f aca="true" t="shared" si="3" ref="L29:N35">J29+K29</f>
        <v>1591415</v>
      </c>
      <c r="M29" s="10"/>
      <c r="N29" s="47">
        <f t="shared" si="3"/>
        <v>1591415</v>
      </c>
    </row>
    <row r="30" spans="1:14" ht="23.25" customHeight="1">
      <c r="A30" s="1" t="s">
        <v>323</v>
      </c>
      <c r="B30" s="30" t="s">
        <v>36</v>
      </c>
      <c r="C30" s="39" t="s">
        <v>10</v>
      </c>
      <c r="D30" s="10" t="s">
        <v>90</v>
      </c>
      <c r="E30" s="10" t="s">
        <v>347</v>
      </c>
      <c r="F30" s="46">
        <v>0</v>
      </c>
      <c r="G30" s="10" t="s">
        <v>558</v>
      </c>
      <c r="H30" s="46">
        <f t="shared" si="2"/>
        <v>11874980</v>
      </c>
      <c r="I30" s="10" t="s">
        <v>381</v>
      </c>
      <c r="J30" s="46">
        <f t="shared" si="2"/>
        <v>11874980</v>
      </c>
      <c r="K30" s="10" t="s">
        <v>602</v>
      </c>
      <c r="L30" s="46">
        <f t="shared" si="3"/>
        <v>11841390</v>
      </c>
      <c r="M30" s="10" t="s">
        <v>700</v>
      </c>
      <c r="N30" s="46">
        <f t="shared" si="3"/>
        <v>11836147.46</v>
      </c>
    </row>
    <row r="31" spans="1:14" ht="34.5" customHeight="1">
      <c r="A31" s="1" t="s">
        <v>324</v>
      </c>
      <c r="B31" s="30" t="s">
        <v>36</v>
      </c>
      <c r="C31" s="39" t="s">
        <v>10</v>
      </c>
      <c r="D31" s="10" t="s">
        <v>90</v>
      </c>
      <c r="E31" s="10" t="s">
        <v>353</v>
      </c>
      <c r="F31" s="46">
        <v>0</v>
      </c>
      <c r="G31" s="10" t="s">
        <v>381</v>
      </c>
      <c r="H31" s="46">
        <f t="shared" si="2"/>
        <v>0</v>
      </c>
      <c r="I31" s="10" t="s">
        <v>381</v>
      </c>
      <c r="J31" s="46">
        <f t="shared" si="2"/>
        <v>0</v>
      </c>
      <c r="K31" s="10"/>
      <c r="L31" s="46">
        <f t="shared" si="3"/>
        <v>0</v>
      </c>
      <c r="M31" s="10"/>
      <c r="N31" s="46">
        <f t="shared" si="3"/>
        <v>0</v>
      </c>
    </row>
    <row r="32" spans="1:14" ht="34.5" customHeight="1">
      <c r="A32" s="1" t="s">
        <v>325</v>
      </c>
      <c r="B32" s="30" t="s">
        <v>36</v>
      </c>
      <c r="C32" s="39" t="s">
        <v>10</v>
      </c>
      <c r="D32" s="10" t="s">
        <v>90</v>
      </c>
      <c r="E32" s="10" t="s">
        <v>320</v>
      </c>
      <c r="F32" s="46">
        <v>0</v>
      </c>
      <c r="G32" s="70">
        <v>451681</v>
      </c>
      <c r="H32" s="46">
        <f t="shared" si="2"/>
        <v>451681</v>
      </c>
      <c r="I32" s="70">
        <v>0</v>
      </c>
      <c r="J32" s="46">
        <f t="shared" si="2"/>
        <v>451681</v>
      </c>
      <c r="K32" s="70">
        <v>-5038</v>
      </c>
      <c r="L32" s="46">
        <f t="shared" si="3"/>
        <v>446643</v>
      </c>
      <c r="M32" s="70">
        <f>-21695.92+180+6000</f>
        <v>-15515.919999999998</v>
      </c>
      <c r="N32" s="46">
        <f t="shared" si="3"/>
        <v>431127.08</v>
      </c>
    </row>
    <row r="33" spans="1:14" ht="34.5" customHeight="1">
      <c r="A33" s="1" t="s">
        <v>326</v>
      </c>
      <c r="B33" s="30" t="s">
        <v>36</v>
      </c>
      <c r="C33" s="39" t="s">
        <v>10</v>
      </c>
      <c r="D33" s="10" t="s">
        <v>90</v>
      </c>
      <c r="E33" s="10" t="s">
        <v>321</v>
      </c>
      <c r="F33" s="46">
        <v>0</v>
      </c>
      <c r="G33" s="70">
        <v>5618424</v>
      </c>
      <c r="H33" s="46">
        <f t="shared" si="2"/>
        <v>5618424</v>
      </c>
      <c r="I33" s="70">
        <v>0</v>
      </c>
      <c r="J33" s="46">
        <f t="shared" si="2"/>
        <v>5618424</v>
      </c>
      <c r="K33" s="70">
        <v>5038</v>
      </c>
      <c r="L33" s="46">
        <f t="shared" si="3"/>
        <v>5623462</v>
      </c>
      <c r="M33" s="70">
        <f>32061.92-1780-11621-6000</f>
        <v>12660.919999999998</v>
      </c>
      <c r="N33" s="46">
        <f t="shared" si="3"/>
        <v>5636122.92</v>
      </c>
    </row>
    <row r="34" spans="1:14" ht="34.5" customHeight="1" hidden="1">
      <c r="A34" s="1" t="s">
        <v>327</v>
      </c>
      <c r="B34" s="30" t="s">
        <v>36</v>
      </c>
      <c r="C34" s="39" t="s">
        <v>10</v>
      </c>
      <c r="D34" s="10" t="s">
        <v>90</v>
      </c>
      <c r="E34" s="10" t="s">
        <v>322</v>
      </c>
      <c r="F34" s="47">
        <v>0</v>
      </c>
      <c r="G34" s="10" t="s">
        <v>381</v>
      </c>
      <c r="H34" s="47">
        <f t="shared" si="2"/>
        <v>0</v>
      </c>
      <c r="I34" s="10" t="s">
        <v>381</v>
      </c>
      <c r="J34" s="47">
        <f t="shared" si="2"/>
        <v>0</v>
      </c>
      <c r="K34" s="10"/>
      <c r="L34" s="47">
        <f t="shared" si="3"/>
        <v>0</v>
      </c>
      <c r="M34" s="10"/>
      <c r="N34" s="47">
        <f t="shared" si="3"/>
        <v>0</v>
      </c>
    </row>
    <row r="35" spans="1:14" ht="28.5" customHeight="1" hidden="1">
      <c r="A35" s="1" t="s">
        <v>332</v>
      </c>
      <c r="B35" s="30" t="s">
        <v>36</v>
      </c>
      <c r="C35" s="39" t="s">
        <v>10</v>
      </c>
      <c r="D35" s="10" t="s">
        <v>90</v>
      </c>
      <c r="E35" s="10" t="s">
        <v>331</v>
      </c>
      <c r="F35" s="47">
        <v>0</v>
      </c>
      <c r="G35" s="10" t="s">
        <v>381</v>
      </c>
      <c r="H35" s="47">
        <f t="shared" si="2"/>
        <v>0</v>
      </c>
      <c r="I35" s="10" t="s">
        <v>381</v>
      </c>
      <c r="J35" s="47">
        <f t="shared" si="2"/>
        <v>0</v>
      </c>
      <c r="K35" s="10"/>
      <c r="L35" s="47">
        <f t="shared" si="3"/>
        <v>0</v>
      </c>
      <c r="M35" s="10"/>
      <c r="N35" s="47">
        <f t="shared" si="3"/>
        <v>0</v>
      </c>
    </row>
    <row r="36" spans="1:14" ht="0.75" customHeight="1" hidden="1">
      <c r="A36" s="1"/>
      <c r="B36" s="10"/>
      <c r="C36" s="10"/>
      <c r="D36" s="10"/>
      <c r="E36" s="10"/>
      <c r="F36" s="46"/>
      <c r="G36" s="10"/>
      <c r="H36" s="46"/>
      <c r="I36" s="10"/>
      <c r="J36" s="46"/>
      <c r="K36" s="10"/>
      <c r="L36" s="46"/>
      <c r="M36" s="10"/>
      <c r="N36" s="46"/>
    </row>
    <row r="37" spans="1:14" ht="15" customHeight="1" hidden="1">
      <c r="A37" s="1" t="s">
        <v>419</v>
      </c>
      <c r="B37" s="10" t="s">
        <v>36</v>
      </c>
      <c r="C37" s="10" t="s">
        <v>10</v>
      </c>
      <c r="D37" s="10" t="s">
        <v>416</v>
      </c>
      <c r="E37" s="10"/>
      <c r="F37" s="46">
        <f>F38</f>
        <v>0</v>
      </c>
      <c r="G37" s="10"/>
      <c r="H37" s="46">
        <f>H38</f>
        <v>0</v>
      </c>
      <c r="I37" s="10"/>
      <c r="J37" s="46">
        <f>J38</f>
        <v>0</v>
      </c>
      <c r="K37" s="10"/>
      <c r="L37" s="46">
        <f>L38</f>
        <v>0</v>
      </c>
      <c r="M37" s="10"/>
      <c r="N37" s="46">
        <f>N38</f>
        <v>0</v>
      </c>
    </row>
    <row r="38" spans="1:14" ht="29.25" customHeight="1" hidden="1">
      <c r="A38" s="1" t="s">
        <v>323</v>
      </c>
      <c r="B38" s="10" t="s">
        <v>36</v>
      </c>
      <c r="C38" s="10" t="s">
        <v>10</v>
      </c>
      <c r="D38" s="10" t="s">
        <v>416</v>
      </c>
      <c r="E38" s="10" t="s">
        <v>318</v>
      </c>
      <c r="F38" s="46">
        <v>0</v>
      </c>
      <c r="G38" s="10"/>
      <c r="H38" s="46">
        <f>F38+G38</f>
        <v>0</v>
      </c>
      <c r="I38" s="10"/>
      <c r="J38" s="46">
        <f>H38+I38</f>
        <v>0</v>
      </c>
      <c r="K38" s="10"/>
      <c r="L38" s="46">
        <f>J38+K38</f>
        <v>0</v>
      </c>
      <c r="M38" s="10"/>
      <c r="N38" s="46">
        <f>L38+M38</f>
        <v>0</v>
      </c>
    </row>
    <row r="39" spans="1:14" ht="69.75" customHeight="1" hidden="1">
      <c r="A39" s="1" t="s">
        <v>426</v>
      </c>
      <c r="B39" s="10" t="s">
        <v>36</v>
      </c>
      <c r="C39" s="10" t="s">
        <v>10</v>
      </c>
      <c r="D39" s="10" t="s">
        <v>425</v>
      </c>
      <c r="E39" s="10"/>
      <c r="F39" s="46"/>
      <c r="G39" s="10"/>
      <c r="H39" s="46">
        <f>H40</f>
        <v>0</v>
      </c>
      <c r="I39" s="10"/>
      <c r="J39" s="46">
        <f>J40</f>
        <v>0</v>
      </c>
      <c r="K39" s="10"/>
      <c r="L39" s="46">
        <f>L40</f>
        <v>0</v>
      </c>
      <c r="M39" s="10"/>
      <c r="N39" s="46">
        <f>N40</f>
        <v>0</v>
      </c>
    </row>
    <row r="40" spans="1:14" ht="38.25" customHeight="1" hidden="1">
      <c r="A40" s="1" t="s">
        <v>370</v>
      </c>
      <c r="B40" s="10" t="s">
        <v>36</v>
      </c>
      <c r="C40" s="10" t="s">
        <v>10</v>
      </c>
      <c r="D40" s="10" t="s">
        <v>425</v>
      </c>
      <c r="E40" s="10" t="s">
        <v>321</v>
      </c>
      <c r="F40" s="46"/>
      <c r="G40" s="10" t="s">
        <v>381</v>
      </c>
      <c r="H40" s="49">
        <f>F40+G40</f>
        <v>0</v>
      </c>
      <c r="I40" s="10" t="s">
        <v>381</v>
      </c>
      <c r="J40" s="49">
        <f>H40+I40</f>
        <v>0</v>
      </c>
      <c r="K40" s="10"/>
      <c r="L40" s="49">
        <f>J40+K40</f>
        <v>0</v>
      </c>
      <c r="M40" s="10"/>
      <c r="N40" s="49">
        <f>L40+M40</f>
        <v>0</v>
      </c>
    </row>
    <row r="41" spans="1:14" ht="38.25" customHeight="1">
      <c r="A41" s="3" t="s">
        <v>348</v>
      </c>
      <c r="B41" s="10" t="s">
        <v>36</v>
      </c>
      <c r="C41" s="10" t="s">
        <v>10</v>
      </c>
      <c r="D41" s="10" t="s">
        <v>90</v>
      </c>
      <c r="E41" s="10" t="s">
        <v>322</v>
      </c>
      <c r="F41" s="46"/>
      <c r="G41" s="10"/>
      <c r="H41" s="49"/>
      <c r="I41" s="10"/>
      <c r="J41" s="49"/>
      <c r="K41" s="10"/>
      <c r="L41" s="49"/>
      <c r="M41" s="10" t="s">
        <v>713</v>
      </c>
      <c r="N41" s="46">
        <f>L41+M41</f>
        <v>1600</v>
      </c>
    </row>
    <row r="42" spans="1:14" ht="50.25" customHeight="1">
      <c r="A42" s="1" t="s">
        <v>457</v>
      </c>
      <c r="B42" s="10" t="s">
        <v>36</v>
      </c>
      <c r="C42" s="10" t="s">
        <v>10</v>
      </c>
      <c r="D42" s="10" t="s">
        <v>306</v>
      </c>
      <c r="E42" s="10"/>
      <c r="F42" s="46">
        <f>F43</f>
        <v>0</v>
      </c>
      <c r="G42" s="10"/>
      <c r="H42" s="46">
        <f>H43</f>
        <v>117000</v>
      </c>
      <c r="I42" s="10"/>
      <c r="J42" s="46">
        <f>J43</f>
        <v>117000</v>
      </c>
      <c r="K42" s="10"/>
      <c r="L42" s="46">
        <f>L43</f>
        <v>117000</v>
      </c>
      <c r="M42" s="10"/>
      <c r="N42" s="46">
        <f>N43</f>
        <v>117000</v>
      </c>
    </row>
    <row r="43" spans="1:14" ht="19.5" customHeight="1">
      <c r="A43" s="1" t="s">
        <v>332</v>
      </c>
      <c r="B43" s="10" t="s">
        <v>36</v>
      </c>
      <c r="C43" s="10" t="s">
        <v>10</v>
      </c>
      <c r="D43" s="10" t="s">
        <v>306</v>
      </c>
      <c r="E43" s="10" t="s">
        <v>331</v>
      </c>
      <c r="F43" s="46">
        <v>0</v>
      </c>
      <c r="G43" s="10" t="s">
        <v>458</v>
      </c>
      <c r="H43" s="46">
        <f>F43+G43</f>
        <v>117000</v>
      </c>
      <c r="I43" s="10" t="s">
        <v>381</v>
      </c>
      <c r="J43" s="46">
        <f>H43+I43</f>
        <v>117000</v>
      </c>
      <c r="K43" s="10"/>
      <c r="L43" s="46">
        <f>J43+K43</f>
        <v>117000</v>
      </c>
      <c r="M43" s="10"/>
      <c r="N43" s="46">
        <f>L43+M43</f>
        <v>117000</v>
      </c>
    </row>
    <row r="44" spans="1:14" ht="0.75" customHeight="1" hidden="1" outlineLevel="1">
      <c r="A44" s="1" t="s">
        <v>183</v>
      </c>
      <c r="B44" s="10" t="s">
        <v>36</v>
      </c>
      <c r="C44" s="10" t="s">
        <v>185</v>
      </c>
      <c r="D44" s="10"/>
      <c r="E44" s="10"/>
      <c r="F44" s="46">
        <f>F45</f>
        <v>0</v>
      </c>
      <c r="G44" s="10"/>
      <c r="H44" s="46">
        <f>H45</f>
        <v>0</v>
      </c>
      <c r="I44" s="10"/>
      <c r="J44" s="46">
        <f>J45</f>
        <v>0</v>
      </c>
      <c r="K44" s="10"/>
      <c r="L44" s="46">
        <f>L45</f>
        <v>0</v>
      </c>
      <c r="M44" s="10"/>
      <c r="N44" s="46">
        <f>N45</f>
        <v>0</v>
      </c>
    </row>
    <row r="45" spans="1:14" ht="62.25" customHeight="1" hidden="1" outlineLevel="1">
      <c r="A45" s="1" t="s">
        <v>184</v>
      </c>
      <c r="B45" s="10" t="s">
        <v>36</v>
      </c>
      <c r="C45" s="10" t="s">
        <v>185</v>
      </c>
      <c r="D45" s="10" t="s">
        <v>186</v>
      </c>
      <c r="E45" s="10"/>
      <c r="F45" s="46">
        <f>F46</f>
        <v>0</v>
      </c>
      <c r="G45" s="10"/>
      <c r="H45" s="46">
        <f>H46</f>
        <v>0</v>
      </c>
      <c r="I45" s="10"/>
      <c r="J45" s="46">
        <f>J46</f>
        <v>0</v>
      </c>
      <c r="K45" s="10"/>
      <c r="L45" s="46">
        <f>L46</f>
        <v>0</v>
      </c>
      <c r="M45" s="10"/>
      <c r="N45" s="46">
        <f>N46</f>
        <v>0</v>
      </c>
    </row>
    <row r="46" spans="1:14" ht="39" customHeight="1" hidden="1" outlineLevel="1">
      <c r="A46" s="61" t="s">
        <v>326</v>
      </c>
      <c r="B46" s="10" t="s">
        <v>36</v>
      </c>
      <c r="C46" s="10" t="s">
        <v>185</v>
      </c>
      <c r="D46" s="10" t="s">
        <v>186</v>
      </c>
      <c r="E46" s="10" t="s">
        <v>321</v>
      </c>
      <c r="F46" s="46">
        <v>0</v>
      </c>
      <c r="G46" s="10"/>
      <c r="H46" s="46">
        <f>F46+G46</f>
        <v>0</v>
      </c>
      <c r="I46" s="10"/>
      <c r="J46" s="46">
        <f>H46+I46</f>
        <v>0</v>
      </c>
      <c r="K46" s="10"/>
      <c r="L46" s="46">
        <f>J46+K46</f>
        <v>0</v>
      </c>
      <c r="M46" s="10"/>
      <c r="N46" s="46">
        <f>L46+M46</f>
        <v>0</v>
      </c>
    </row>
    <row r="47" spans="1:14" ht="18" customHeight="1" outlineLevel="1">
      <c r="A47" s="25" t="s">
        <v>310</v>
      </c>
      <c r="B47" s="39" t="s">
        <v>36</v>
      </c>
      <c r="C47" s="39" t="s">
        <v>94</v>
      </c>
      <c r="D47" s="39"/>
      <c r="E47" s="59"/>
      <c r="F47" s="47">
        <f>F48</f>
        <v>0</v>
      </c>
      <c r="G47" s="59"/>
      <c r="H47" s="47">
        <f>H48</f>
        <v>400000</v>
      </c>
      <c r="I47" s="59"/>
      <c r="J47" s="47">
        <f>J48</f>
        <v>400000</v>
      </c>
      <c r="K47" s="59"/>
      <c r="L47" s="47">
        <f>L48</f>
        <v>200000</v>
      </c>
      <c r="M47" s="59"/>
      <c r="N47" s="47">
        <f>N48</f>
        <v>200000</v>
      </c>
    </row>
    <row r="48" spans="1:14" ht="31.5" outlineLevel="1">
      <c r="A48" s="35" t="s">
        <v>308</v>
      </c>
      <c r="B48" s="29" t="s">
        <v>36</v>
      </c>
      <c r="C48" s="29" t="s">
        <v>94</v>
      </c>
      <c r="D48" s="29" t="s">
        <v>309</v>
      </c>
      <c r="E48" s="29"/>
      <c r="F48" s="49">
        <f>F49</f>
        <v>0</v>
      </c>
      <c r="G48" s="29"/>
      <c r="H48" s="49">
        <f>H49</f>
        <v>400000</v>
      </c>
      <c r="I48" s="29"/>
      <c r="J48" s="49">
        <f>J49</f>
        <v>400000</v>
      </c>
      <c r="K48" s="29"/>
      <c r="L48" s="49">
        <f>L49</f>
        <v>200000</v>
      </c>
      <c r="M48" s="29"/>
      <c r="N48" s="49">
        <f>N49</f>
        <v>200000</v>
      </c>
    </row>
    <row r="49" spans="1:14" ht="18" customHeight="1" outlineLevel="1">
      <c r="A49" s="25" t="s">
        <v>310</v>
      </c>
      <c r="B49" s="29" t="s">
        <v>36</v>
      </c>
      <c r="C49" s="29" t="s">
        <v>94</v>
      </c>
      <c r="D49" s="29" t="s">
        <v>309</v>
      </c>
      <c r="E49" s="29" t="s">
        <v>355</v>
      </c>
      <c r="F49" s="49">
        <v>0</v>
      </c>
      <c r="G49" s="29" t="s">
        <v>441</v>
      </c>
      <c r="H49" s="49">
        <f>F49+G49</f>
        <v>400000</v>
      </c>
      <c r="I49" s="29" t="s">
        <v>381</v>
      </c>
      <c r="J49" s="49">
        <f>H49+I49</f>
        <v>400000</v>
      </c>
      <c r="K49" s="29" t="s">
        <v>673</v>
      </c>
      <c r="L49" s="49">
        <f>J49+K49</f>
        <v>200000</v>
      </c>
      <c r="M49" s="29" t="s">
        <v>381</v>
      </c>
      <c r="N49" s="49">
        <f>L49+M49</f>
        <v>200000</v>
      </c>
    </row>
    <row r="50" spans="1:14" ht="24" customHeight="1">
      <c r="A50" s="1" t="s">
        <v>142</v>
      </c>
      <c r="B50" s="10">
        <v>901</v>
      </c>
      <c r="C50" s="10" t="s">
        <v>217</v>
      </c>
      <c r="D50" s="10"/>
      <c r="E50" s="10"/>
      <c r="F50" s="45">
        <f>F51+F53+F73+F83+F76+F79</f>
        <v>0</v>
      </c>
      <c r="G50" s="10"/>
      <c r="H50" s="45">
        <f>H51+H53+H73+H83+H76+H79</f>
        <v>15381500</v>
      </c>
      <c r="I50" s="10"/>
      <c r="J50" s="45">
        <f>J51+J53+J73+J83+J76+J79</f>
        <v>15471500</v>
      </c>
      <c r="K50" s="10"/>
      <c r="L50" s="45">
        <f>L51+L53+L73+L83+L76+L79</f>
        <v>15869694</v>
      </c>
      <c r="M50" s="10"/>
      <c r="N50" s="45">
        <f>N51+N53+N73+N83+N76+N79</f>
        <v>15886498.020000001</v>
      </c>
    </row>
    <row r="51" spans="1:14" ht="21.75" customHeight="1" hidden="1">
      <c r="A51" s="35" t="s">
        <v>308</v>
      </c>
      <c r="B51" s="30" t="s">
        <v>36</v>
      </c>
      <c r="C51" s="10" t="s">
        <v>217</v>
      </c>
      <c r="D51" s="10" t="s">
        <v>309</v>
      </c>
      <c r="E51" s="10"/>
      <c r="F51" s="47">
        <f>F52</f>
        <v>0</v>
      </c>
      <c r="G51" s="10"/>
      <c r="H51" s="47">
        <f>H52</f>
        <v>0</v>
      </c>
      <c r="I51" s="10"/>
      <c r="J51" s="47">
        <f>J52</f>
        <v>0</v>
      </c>
      <c r="K51" s="10"/>
      <c r="L51" s="47">
        <f>L52</f>
        <v>0</v>
      </c>
      <c r="M51" s="10"/>
      <c r="N51" s="47">
        <f>N52</f>
        <v>0</v>
      </c>
    </row>
    <row r="52" spans="1:14" ht="23.25" customHeight="1" hidden="1">
      <c r="A52" s="1" t="s">
        <v>332</v>
      </c>
      <c r="B52" s="30" t="s">
        <v>36</v>
      </c>
      <c r="C52" s="10" t="s">
        <v>217</v>
      </c>
      <c r="D52" s="10" t="s">
        <v>309</v>
      </c>
      <c r="E52" s="10" t="s">
        <v>331</v>
      </c>
      <c r="F52" s="47">
        <v>0</v>
      </c>
      <c r="G52" s="10" t="s">
        <v>381</v>
      </c>
      <c r="H52" s="47">
        <f>F52+G52</f>
        <v>0</v>
      </c>
      <c r="I52" s="10" t="s">
        <v>381</v>
      </c>
      <c r="J52" s="47">
        <f>H52+I52</f>
        <v>0</v>
      </c>
      <c r="K52" s="10"/>
      <c r="L52" s="47">
        <f>J52+K52</f>
        <v>0</v>
      </c>
      <c r="M52" s="10"/>
      <c r="N52" s="47">
        <f>L52+M52</f>
        <v>0</v>
      </c>
    </row>
    <row r="53" spans="1:14" ht="63" customHeight="1">
      <c r="A53" s="1" t="s">
        <v>110</v>
      </c>
      <c r="B53" s="10" t="s">
        <v>36</v>
      </c>
      <c r="C53" s="10" t="s">
        <v>217</v>
      </c>
      <c r="D53" s="10" t="s">
        <v>13</v>
      </c>
      <c r="E53" s="10"/>
      <c r="F53" s="45">
        <f>F57+F68+F54</f>
        <v>0</v>
      </c>
      <c r="G53" s="10"/>
      <c r="H53" s="45">
        <f>H57+H68+H54</f>
        <v>14886000</v>
      </c>
      <c r="I53" s="10"/>
      <c r="J53" s="45">
        <f>J57+J68+J54</f>
        <v>14976000</v>
      </c>
      <c r="K53" s="10"/>
      <c r="L53" s="45">
        <f>L57+L68+L54</f>
        <v>15374194</v>
      </c>
      <c r="M53" s="10"/>
      <c r="N53" s="45">
        <f>N57+N68+N54</f>
        <v>15390998.020000001</v>
      </c>
    </row>
    <row r="54" spans="1:14" ht="48.75" customHeight="1">
      <c r="A54" s="1" t="s">
        <v>400</v>
      </c>
      <c r="B54" s="10" t="s">
        <v>36</v>
      </c>
      <c r="C54" s="10" t="s">
        <v>217</v>
      </c>
      <c r="D54" s="10" t="s">
        <v>401</v>
      </c>
      <c r="E54" s="10"/>
      <c r="F54" s="45">
        <f>F55+F56</f>
        <v>0</v>
      </c>
      <c r="G54" s="10"/>
      <c r="H54" s="45">
        <f>H55+H56</f>
        <v>208000</v>
      </c>
      <c r="I54" s="10"/>
      <c r="J54" s="45">
        <f>J55+J56</f>
        <v>208000</v>
      </c>
      <c r="K54" s="10"/>
      <c r="L54" s="45">
        <f>L55+L56</f>
        <v>208000</v>
      </c>
      <c r="M54" s="10"/>
      <c r="N54" s="45">
        <f>N55+N56</f>
        <v>208000</v>
      </c>
    </row>
    <row r="55" spans="1:14" ht="0.75" customHeight="1" hidden="1">
      <c r="A55" s="68" t="s">
        <v>329</v>
      </c>
      <c r="B55" s="10" t="s">
        <v>36</v>
      </c>
      <c r="C55" s="10" t="s">
        <v>217</v>
      </c>
      <c r="D55" s="10" t="s">
        <v>401</v>
      </c>
      <c r="E55" s="10" t="s">
        <v>330</v>
      </c>
      <c r="F55" s="45">
        <v>0</v>
      </c>
      <c r="G55" s="10"/>
      <c r="H55" s="45">
        <f>F55+G55</f>
        <v>0</v>
      </c>
      <c r="I55" s="10"/>
      <c r="J55" s="45">
        <f>H55+I55</f>
        <v>0</v>
      </c>
      <c r="K55" s="10"/>
      <c r="L55" s="45">
        <f>J55+K55</f>
        <v>0</v>
      </c>
      <c r="M55" s="10"/>
      <c r="N55" s="45">
        <f>L55+M55</f>
        <v>0</v>
      </c>
    </row>
    <row r="56" spans="1:14" ht="36.75" customHeight="1">
      <c r="A56" s="1" t="s">
        <v>370</v>
      </c>
      <c r="B56" s="10" t="s">
        <v>36</v>
      </c>
      <c r="C56" s="10" t="s">
        <v>217</v>
      </c>
      <c r="D56" s="10" t="s">
        <v>401</v>
      </c>
      <c r="E56" s="10" t="s">
        <v>321</v>
      </c>
      <c r="F56" s="45">
        <v>0</v>
      </c>
      <c r="G56" s="10" t="s">
        <v>515</v>
      </c>
      <c r="H56" s="45">
        <f>F56+G56</f>
        <v>208000</v>
      </c>
      <c r="I56" s="10" t="s">
        <v>381</v>
      </c>
      <c r="J56" s="45">
        <f>H56+I56</f>
        <v>208000</v>
      </c>
      <c r="K56" s="10"/>
      <c r="L56" s="45">
        <f>J56+K56</f>
        <v>208000</v>
      </c>
      <c r="M56" s="10"/>
      <c r="N56" s="45">
        <f>L56+M56</f>
        <v>208000</v>
      </c>
    </row>
    <row r="57" spans="1:14" ht="51" customHeight="1">
      <c r="A57" s="1" t="s">
        <v>96</v>
      </c>
      <c r="B57" s="10" t="s">
        <v>36</v>
      </c>
      <c r="C57" s="10" t="s">
        <v>217</v>
      </c>
      <c r="D57" s="10" t="s">
        <v>14</v>
      </c>
      <c r="E57" s="10"/>
      <c r="F57" s="45">
        <f>F58</f>
        <v>0</v>
      </c>
      <c r="G57" s="10"/>
      <c r="H57" s="45">
        <f>H58</f>
        <v>804000</v>
      </c>
      <c r="I57" s="10"/>
      <c r="J57" s="45">
        <f>J58</f>
        <v>894000</v>
      </c>
      <c r="K57" s="10"/>
      <c r="L57" s="45">
        <f>L58</f>
        <v>1292194</v>
      </c>
      <c r="M57" s="10"/>
      <c r="N57" s="45">
        <f>N58</f>
        <v>1290879.48</v>
      </c>
    </row>
    <row r="58" spans="1:14" ht="37.5" customHeight="1">
      <c r="A58" s="5" t="s">
        <v>143</v>
      </c>
      <c r="B58" s="12">
        <v>901</v>
      </c>
      <c r="C58" s="10" t="s">
        <v>217</v>
      </c>
      <c r="D58" s="12" t="s">
        <v>97</v>
      </c>
      <c r="E58" s="12"/>
      <c r="F58" s="46">
        <f>F61</f>
        <v>0</v>
      </c>
      <c r="G58" s="12"/>
      <c r="H58" s="46">
        <f>H61+H59</f>
        <v>804000</v>
      </c>
      <c r="I58" s="12"/>
      <c r="J58" s="46">
        <f>J61+J59</f>
        <v>894000</v>
      </c>
      <c r="K58" s="12"/>
      <c r="L58" s="46">
        <f>L61+L59</f>
        <v>1292194</v>
      </c>
      <c r="M58" s="12"/>
      <c r="N58" s="46">
        <f>N61+N59</f>
        <v>1290879.48</v>
      </c>
    </row>
    <row r="59" spans="1:14" ht="15.75" customHeight="1" hidden="1">
      <c r="A59" s="24" t="s">
        <v>523</v>
      </c>
      <c r="B59" s="30" t="s">
        <v>36</v>
      </c>
      <c r="C59" s="10" t="s">
        <v>217</v>
      </c>
      <c r="D59" s="30" t="s">
        <v>216</v>
      </c>
      <c r="E59" s="30"/>
      <c r="F59" s="47"/>
      <c r="G59" s="30"/>
      <c r="H59" s="47">
        <f>H60</f>
        <v>0</v>
      </c>
      <c r="I59" s="30"/>
      <c r="J59" s="47">
        <f>J60</f>
        <v>0</v>
      </c>
      <c r="K59" s="30"/>
      <c r="L59" s="47">
        <f>L60</f>
        <v>0</v>
      </c>
      <c r="M59" s="30"/>
      <c r="N59" s="47">
        <f>N60</f>
        <v>0</v>
      </c>
    </row>
    <row r="60" spans="1:14" ht="18" customHeight="1" hidden="1">
      <c r="A60" s="24" t="s">
        <v>522</v>
      </c>
      <c r="B60" s="30" t="s">
        <v>36</v>
      </c>
      <c r="C60" s="10" t="s">
        <v>217</v>
      </c>
      <c r="D60" s="30" t="s">
        <v>216</v>
      </c>
      <c r="E60" s="30" t="s">
        <v>521</v>
      </c>
      <c r="F60" s="47"/>
      <c r="G60" s="30" t="s">
        <v>524</v>
      </c>
      <c r="H60" s="47">
        <v>0</v>
      </c>
      <c r="I60" s="30" t="s">
        <v>381</v>
      </c>
      <c r="J60" s="47"/>
      <c r="K60" s="30"/>
      <c r="L60" s="47"/>
      <c r="M60" s="30"/>
      <c r="N60" s="47"/>
    </row>
    <row r="61" spans="1:14" ht="33.75" customHeight="1">
      <c r="A61" s="1" t="s">
        <v>169</v>
      </c>
      <c r="B61" s="10" t="s">
        <v>36</v>
      </c>
      <c r="C61" s="10" t="s">
        <v>217</v>
      </c>
      <c r="D61" s="10" t="s">
        <v>170</v>
      </c>
      <c r="E61" s="10"/>
      <c r="F61" s="45">
        <f>F65+F63+F67+F62</f>
        <v>0</v>
      </c>
      <c r="G61" s="10"/>
      <c r="H61" s="45">
        <f>H65+H63+H67+H62</f>
        <v>804000</v>
      </c>
      <c r="I61" s="10"/>
      <c r="J61" s="45">
        <f>J65+J63+J67+J62+J64</f>
        <v>894000</v>
      </c>
      <c r="K61" s="10"/>
      <c r="L61" s="45">
        <f>L65+L63+L67+L62+L64</f>
        <v>1292194</v>
      </c>
      <c r="M61" s="10"/>
      <c r="N61" s="45">
        <f>N65+N63+N67+N62+N64+N66</f>
        <v>1290879.48</v>
      </c>
    </row>
    <row r="62" spans="1:14" ht="37.5" customHeight="1" hidden="1">
      <c r="A62" s="1" t="s">
        <v>324</v>
      </c>
      <c r="B62" s="30" t="s">
        <v>36</v>
      </c>
      <c r="C62" s="39" t="s">
        <v>217</v>
      </c>
      <c r="D62" s="30" t="s">
        <v>170</v>
      </c>
      <c r="E62" s="30" t="s">
        <v>353</v>
      </c>
      <c r="F62" s="45">
        <v>0</v>
      </c>
      <c r="G62" s="10" t="s">
        <v>381</v>
      </c>
      <c r="H62" s="45">
        <f>F62+G62</f>
        <v>0</v>
      </c>
      <c r="I62" s="10" t="s">
        <v>381</v>
      </c>
      <c r="J62" s="45">
        <f>H62+I62</f>
        <v>0</v>
      </c>
      <c r="K62" s="10"/>
      <c r="L62" s="45">
        <f>J62+K62</f>
        <v>0</v>
      </c>
      <c r="M62" s="10"/>
      <c r="N62" s="45">
        <f aca="true" t="shared" si="4" ref="N62:N67">L62+M62</f>
        <v>0</v>
      </c>
    </row>
    <row r="63" spans="1:14" ht="34.5" customHeight="1" hidden="1">
      <c r="A63" s="1" t="s">
        <v>325</v>
      </c>
      <c r="B63" s="10" t="s">
        <v>36</v>
      </c>
      <c r="C63" s="10" t="s">
        <v>217</v>
      </c>
      <c r="D63" s="10" t="s">
        <v>170</v>
      </c>
      <c r="E63" s="10" t="s">
        <v>320</v>
      </c>
      <c r="F63" s="45">
        <v>0</v>
      </c>
      <c r="G63" s="10"/>
      <c r="H63" s="45">
        <f>F63+G63</f>
        <v>0</v>
      </c>
      <c r="I63" s="10"/>
      <c r="J63" s="45">
        <f>H63+I63</f>
        <v>0</v>
      </c>
      <c r="K63" s="10"/>
      <c r="L63" s="45">
        <f>J63+K63</f>
        <v>0</v>
      </c>
      <c r="M63" s="10"/>
      <c r="N63" s="45">
        <f t="shared" si="4"/>
        <v>0</v>
      </c>
    </row>
    <row r="64" spans="1:14" ht="34.5" customHeight="1">
      <c r="A64" s="1" t="s">
        <v>324</v>
      </c>
      <c r="B64" s="10" t="s">
        <v>36</v>
      </c>
      <c r="C64" s="10" t="s">
        <v>217</v>
      </c>
      <c r="D64" s="10" t="s">
        <v>170</v>
      </c>
      <c r="E64" s="10" t="s">
        <v>353</v>
      </c>
      <c r="F64" s="45"/>
      <c r="G64" s="10"/>
      <c r="H64" s="45"/>
      <c r="I64" s="10" t="s">
        <v>450</v>
      </c>
      <c r="J64" s="45">
        <f>H64+I64</f>
        <v>90000</v>
      </c>
      <c r="K64" s="70">
        <f>119088+33590+215516</f>
        <v>368194</v>
      </c>
      <c r="L64" s="45">
        <f>J64+K64</f>
        <v>458194</v>
      </c>
      <c r="M64" s="70">
        <v>-21314.52</v>
      </c>
      <c r="N64" s="45">
        <f t="shared" si="4"/>
        <v>436879.48</v>
      </c>
    </row>
    <row r="65" spans="1:14" ht="35.25" customHeight="1">
      <c r="A65" s="1" t="s">
        <v>326</v>
      </c>
      <c r="B65" s="10" t="s">
        <v>36</v>
      </c>
      <c r="C65" s="10" t="s">
        <v>217</v>
      </c>
      <c r="D65" s="10" t="s">
        <v>170</v>
      </c>
      <c r="E65" s="10" t="s">
        <v>321</v>
      </c>
      <c r="F65" s="45">
        <v>0</v>
      </c>
      <c r="G65" s="10" t="s">
        <v>428</v>
      </c>
      <c r="H65" s="45">
        <f>F65+G65</f>
        <v>633000</v>
      </c>
      <c r="I65" s="10" t="s">
        <v>381</v>
      </c>
      <c r="J65" s="45">
        <f>H65+I65</f>
        <v>633000</v>
      </c>
      <c r="K65" s="10"/>
      <c r="L65" s="45">
        <f>J65+K65</f>
        <v>633000</v>
      </c>
      <c r="M65" s="10"/>
      <c r="N65" s="45">
        <f t="shared" si="4"/>
        <v>633000</v>
      </c>
    </row>
    <row r="66" spans="1:14" ht="35.25" customHeight="1">
      <c r="A66" s="1" t="s">
        <v>239</v>
      </c>
      <c r="B66" s="10" t="s">
        <v>36</v>
      </c>
      <c r="C66" s="10" t="s">
        <v>217</v>
      </c>
      <c r="D66" s="10" t="s">
        <v>170</v>
      </c>
      <c r="E66" s="10" t="s">
        <v>356</v>
      </c>
      <c r="F66" s="45"/>
      <c r="G66" s="10"/>
      <c r="H66" s="45"/>
      <c r="I66" s="10"/>
      <c r="J66" s="45"/>
      <c r="K66" s="10"/>
      <c r="L66" s="45"/>
      <c r="M66" s="10" t="s">
        <v>695</v>
      </c>
      <c r="N66" s="45">
        <f t="shared" si="4"/>
        <v>8988.02</v>
      </c>
    </row>
    <row r="67" spans="1:14" ht="31.5">
      <c r="A67" s="3" t="s">
        <v>348</v>
      </c>
      <c r="B67" s="10" t="s">
        <v>36</v>
      </c>
      <c r="C67" s="10" t="s">
        <v>217</v>
      </c>
      <c r="D67" s="10" t="s">
        <v>170</v>
      </c>
      <c r="E67" s="10" t="s">
        <v>322</v>
      </c>
      <c r="F67" s="45">
        <v>0</v>
      </c>
      <c r="G67" s="10" t="s">
        <v>520</v>
      </c>
      <c r="H67" s="45">
        <f>F67+G67</f>
        <v>171000</v>
      </c>
      <c r="I67" s="10" t="s">
        <v>381</v>
      </c>
      <c r="J67" s="45">
        <f>H67+I67</f>
        <v>171000</v>
      </c>
      <c r="K67" s="10" t="s">
        <v>510</v>
      </c>
      <c r="L67" s="45">
        <f>J67+K67</f>
        <v>201000</v>
      </c>
      <c r="M67" s="70">
        <f>-8988.02+20000</f>
        <v>11011.98</v>
      </c>
      <c r="N67" s="45">
        <f t="shared" si="4"/>
        <v>212011.98</v>
      </c>
    </row>
    <row r="68" spans="1:14" ht="33.75" customHeight="1">
      <c r="A68" s="1" t="s">
        <v>98</v>
      </c>
      <c r="B68" s="10">
        <v>901</v>
      </c>
      <c r="C68" s="10" t="s">
        <v>217</v>
      </c>
      <c r="D68" s="10" t="s">
        <v>15</v>
      </c>
      <c r="E68" s="10"/>
      <c r="F68" s="46">
        <f>F69+F70+F71+F72</f>
        <v>0</v>
      </c>
      <c r="G68" s="10" t="s">
        <v>427</v>
      </c>
      <c r="H68" s="46">
        <f>H69+H70+H71+H72</f>
        <v>13874000</v>
      </c>
      <c r="I68" s="10" t="s">
        <v>381</v>
      </c>
      <c r="J68" s="46">
        <f>J69+J70+J71+J72</f>
        <v>13874000</v>
      </c>
      <c r="K68" s="10"/>
      <c r="L68" s="46">
        <f>L69+L70+L71+L72</f>
        <v>13874000</v>
      </c>
      <c r="M68" s="10"/>
      <c r="N68" s="46">
        <f>N69+N70+N71+N72</f>
        <v>13892118.540000001</v>
      </c>
    </row>
    <row r="69" spans="1:14" ht="15.75">
      <c r="A69" s="1" t="s">
        <v>323</v>
      </c>
      <c r="B69" s="10" t="s">
        <v>36</v>
      </c>
      <c r="C69" s="10" t="s">
        <v>217</v>
      </c>
      <c r="D69" s="10" t="s">
        <v>15</v>
      </c>
      <c r="E69" s="10" t="s">
        <v>318</v>
      </c>
      <c r="F69" s="46">
        <v>0</v>
      </c>
      <c r="G69" s="70">
        <v>12322429</v>
      </c>
      <c r="H69" s="46">
        <f>F69+G69</f>
        <v>12322429</v>
      </c>
      <c r="I69" s="70">
        <v>0</v>
      </c>
      <c r="J69" s="46">
        <f>H69+I69</f>
        <v>12322429</v>
      </c>
      <c r="K69" s="70"/>
      <c r="L69" s="46">
        <f>J69+K69</f>
        <v>12322429</v>
      </c>
      <c r="M69" s="70">
        <f>5123.84-28283-71822.06-74055.61-34130-15200+11621</f>
        <v>-206745.83000000002</v>
      </c>
      <c r="N69" s="46">
        <f>L69+M69</f>
        <v>12115683.17</v>
      </c>
    </row>
    <row r="70" spans="1:14" ht="31.5">
      <c r="A70" s="1" t="s">
        <v>324</v>
      </c>
      <c r="B70" s="10" t="s">
        <v>36</v>
      </c>
      <c r="C70" s="10" t="s">
        <v>217</v>
      </c>
      <c r="D70" s="10" t="s">
        <v>15</v>
      </c>
      <c r="E70" s="10" t="s">
        <v>319</v>
      </c>
      <c r="F70" s="46">
        <v>0</v>
      </c>
      <c r="G70" s="10" t="s">
        <v>510</v>
      </c>
      <c r="H70" s="46">
        <f>F70+G70</f>
        <v>30000</v>
      </c>
      <c r="I70" s="10" t="s">
        <v>381</v>
      </c>
      <c r="J70" s="46">
        <f>H70+I70</f>
        <v>30000</v>
      </c>
      <c r="K70" s="10"/>
      <c r="L70" s="46">
        <f>J70+K70</f>
        <v>30000</v>
      </c>
      <c r="M70" s="70">
        <f>509.83+748.36+115+118.7</f>
        <v>1491.89</v>
      </c>
      <c r="N70" s="46">
        <f>L70+M70</f>
        <v>31491.89</v>
      </c>
    </row>
    <row r="71" spans="1:14" ht="51.75" customHeight="1">
      <c r="A71" s="1" t="s">
        <v>325</v>
      </c>
      <c r="B71" s="10" t="s">
        <v>36</v>
      </c>
      <c r="C71" s="10" t="s">
        <v>217</v>
      </c>
      <c r="D71" s="10" t="s">
        <v>15</v>
      </c>
      <c r="E71" s="10" t="s">
        <v>320</v>
      </c>
      <c r="F71" s="46">
        <v>0</v>
      </c>
      <c r="G71" s="70">
        <v>747684</v>
      </c>
      <c r="H71" s="46">
        <f>F71+G71</f>
        <v>747684</v>
      </c>
      <c r="I71" s="70">
        <v>0</v>
      </c>
      <c r="J71" s="46">
        <f>H71+I71</f>
        <v>747684</v>
      </c>
      <c r="K71" s="70"/>
      <c r="L71" s="46">
        <f>J71+K71</f>
        <v>747684</v>
      </c>
      <c r="M71" s="70">
        <f>6000+181.39+2648+1200+2130</f>
        <v>12159.39</v>
      </c>
      <c r="N71" s="46">
        <f>L71+M71</f>
        <v>759843.39</v>
      </c>
    </row>
    <row r="72" spans="1:14" ht="33.75" customHeight="1">
      <c r="A72" s="1" t="s">
        <v>326</v>
      </c>
      <c r="B72" s="10" t="s">
        <v>36</v>
      </c>
      <c r="C72" s="10" t="s">
        <v>217</v>
      </c>
      <c r="D72" s="10" t="s">
        <v>15</v>
      </c>
      <c r="E72" s="10" t="s">
        <v>321</v>
      </c>
      <c r="F72" s="46">
        <v>0</v>
      </c>
      <c r="G72" s="70">
        <v>773887</v>
      </c>
      <c r="H72" s="46">
        <f>F72+G72</f>
        <v>773887</v>
      </c>
      <c r="I72" s="70">
        <v>0</v>
      </c>
      <c r="J72" s="46">
        <f>H72+I72</f>
        <v>773887</v>
      </c>
      <c r="K72" s="70"/>
      <c r="L72" s="46">
        <f>J72+K72</f>
        <v>773887</v>
      </c>
      <c r="M72" s="70">
        <f>5301.2+111998.55+5411+28283+24863-2200-1200-10573.66+34130+15200</f>
        <v>211213.09</v>
      </c>
      <c r="N72" s="46">
        <f>L72+M72</f>
        <v>985100.09</v>
      </c>
    </row>
    <row r="73" spans="1:14" ht="98.25" customHeight="1">
      <c r="A73" s="1" t="s">
        <v>174</v>
      </c>
      <c r="B73" s="10">
        <v>901</v>
      </c>
      <c r="C73" s="10" t="s">
        <v>217</v>
      </c>
      <c r="D73" s="10" t="s">
        <v>365</v>
      </c>
      <c r="E73" s="10"/>
      <c r="F73" s="45">
        <f>F74+F75</f>
        <v>0</v>
      </c>
      <c r="G73" s="10" t="s">
        <v>381</v>
      </c>
      <c r="H73" s="45">
        <f>H74+H75</f>
        <v>192000</v>
      </c>
      <c r="I73" s="10" t="s">
        <v>381</v>
      </c>
      <c r="J73" s="45">
        <f>J74+J75</f>
        <v>192000</v>
      </c>
      <c r="K73" s="10"/>
      <c r="L73" s="45">
        <f>L74+L75</f>
        <v>192000</v>
      </c>
      <c r="M73" s="10"/>
      <c r="N73" s="45">
        <f>N74+N75</f>
        <v>192000</v>
      </c>
    </row>
    <row r="74" spans="1:14" ht="35.25" customHeight="1">
      <c r="A74" s="1" t="s">
        <v>325</v>
      </c>
      <c r="B74" s="8" t="s">
        <v>36</v>
      </c>
      <c r="C74" s="29" t="s">
        <v>217</v>
      </c>
      <c r="D74" s="8" t="s">
        <v>365</v>
      </c>
      <c r="E74" s="8" t="s">
        <v>320</v>
      </c>
      <c r="F74" s="28">
        <v>0</v>
      </c>
      <c r="G74" s="8" t="s">
        <v>545</v>
      </c>
      <c r="H74" s="28">
        <f>F74+G74</f>
        <v>23624</v>
      </c>
      <c r="I74" s="8" t="s">
        <v>381</v>
      </c>
      <c r="J74" s="28">
        <f>H74+I74</f>
        <v>23624</v>
      </c>
      <c r="K74" s="8"/>
      <c r="L74" s="28">
        <f>J74+K74</f>
        <v>23624</v>
      </c>
      <c r="M74" s="8"/>
      <c r="N74" s="28">
        <f>L74+M74</f>
        <v>23624</v>
      </c>
    </row>
    <row r="75" spans="1:14" ht="35.25" customHeight="1">
      <c r="A75" s="1" t="s">
        <v>326</v>
      </c>
      <c r="B75" s="8" t="s">
        <v>36</v>
      </c>
      <c r="C75" s="29" t="s">
        <v>217</v>
      </c>
      <c r="D75" s="8" t="s">
        <v>365</v>
      </c>
      <c r="E75" s="8" t="s">
        <v>321</v>
      </c>
      <c r="F75" s="28">
        <v>0</v>
      </c>
      <c r="G75" s="8" t="s">
        <v>546</v>
      </c>
      <c r="H75" s="28">
        <f>F75+G75</f>
        <v>168376</v>
      </c>
      <c r="I75" s="8" t="s">
        <v>381</v>
      </c>
      <c r="J75" s="28">
        <f>H75+I75</f>
        <v>168376</v>
      </c>
      <c r="K75" s="8"/>
      <c r="L75" s="28">
        <f>J75+K75</f>
        <v>168376</v>
      </c>
      <c r="M75" s="8"/>
      <c r="N75" s="28">
        <f>L75+M75</f>
        <v>168376</v>
      </c>
    </row>
    <row r="76" spans="1:14" ht="117.75" customHeight="1">
      <c r="A76" s="43" t="s">
        <v>278</v>
      </c>
      <c r="B76" s="10" t="s">
        <v>36</v>
      </c>
      <c r="C76" s="10" t="s">
        <v>217</v>
      </c>
      <c r="D76" s="10" t="s">
        <v>366</v>
      </c>
      <c r="E76" s="10"/>
      <c r="F76" s="46">
        <f>F77+F78</f>
        <v>0</v>
      </c>
      <c r="G76" s="10" t="s">
        <v>381</v>
      </c>
      <c r="H76" s="46">
        <f>H77+H78</f>
        <v>100</v>
      </c>
      <c r="I76" s="10" t="s">
        <v>381</v>
      </c>
      <c r="J76" s="46">
        <f>J77+J78</f>
        <v>100</v>
      </c>
      <c r="K76" s="10"/>
      <c r="L76" s="46">
        <f>L77+L78</f>
        <v>100</v>
      </c>
      <c r="M76" s="10"/>
      <c r="N76" s="46">
        <f>N77+N78</f>
        <v>100</v>
      </c>
    </row>
    <row r="77" spans="1:14" ht="34.5" customHeight="1">
      <c r="A77" s="1" t="s">
        <v>325</v>
      </c>
      <c r="B77" s="10" t="s">
        <v>36</v>
      </c>
      <c r="C77" s="10" t="s">
        <v>217</v>
      </c>
      <c r="D77" s="10" t="s">
        <v>366</v>
      </c>
      <c r="E77" s="10" t="s">
        <v>320</v>
      </c>
      <c r="F77" s="46">
        <v>0</v>
      </c>
      <c r="G77" s="70">
        <v>0</v>
      </c>
      <c r="H77" s="46">
        <f>F77+G77</f>
        <v>0</v>
      </c>
      <c r="I77" s="70">
        <v>0</v>
      </c>
      <c r="J77" s="46">
        <f>H77+I77</f>
        <v>0</v>
      </c>
      <c r="K77" s="70"/>
      <c r="L77" s="46">
        <f>J77+K77</f>
        <v>0</v>
      </c>
      <c r="M77" s="70"/>
      <c r="N77" s="46">
        <f>L77+M77</f>
        <v>0</v>
      </c>
    </row>
    <row r="78" spans="1:14" ht="34.5" customHeight="1">
      <c r="A78" s="1" t="s">
        <v>326</v>
      </c>
      <c r="B78" s="10" t="s">
        <v>36</v>
      </c>
      <c r="C78" s="10" t="s">
        <v>217</v>
      </c>
      <c r="D78" s="10" t="s">
        <v>366</v>
      </c>
      <c r="E78" s="10" t="s">
        <v>321</v>
      </c>
      <c r="F78" s="46">
        <v>0</v>
      </c>
      <c r="G78" s="70">
        <v>100</v>
      </c>
      <c r="H78" s="46">
        <f>F78+G78</f>
        <v>100</v>
      </c>
      <c r="I78" s="70">
        <v>0</v>
      </c>
      <c r="J78" s="46">
        <f>H78+I78</f>
        <v>100</v>
      </c>
      <c r="K78" s="70"/>
      <c r="L78" s="46">
        <f>J78+K78</f>
        <v>100</v>
      </c>
      <c r="M78" s="70"/>
      <c r="N78" s="46">
        <f>L78+M78</f>
        <v>100</v>
      </c>
    </row>
    <row r="79" spans="1:14" ht="54.75" customHeight="1">
      <c r="A79" s="43" t="s">
        <v>423</v>
      </c>
      <c r="B79" s="10" t="s">
        <v>36</v>
      </c>
      <c r="C79" s="10" t="s">
        <v>217</v>
      </c>
      <c r="D79" s="10" t="s">
        <v>367</v>
      </c>
      <c r="E79" s="10"/>
      <c r="F79" s="46">
        <f>F82</f>
        <v>0</v>
      </c>
      <c r="G79" s="10" t="s">
        <v>381</v>
      </c>
      <c r="H79" s="46">
        <f>H81+H82</f>
        <v>83400</v>
      </c>
      <c r="I79" s="10" t="s">
        <v>381</v>
      </c>
      <c r="J79" s="46">
        <f>J81+J82</f>
        <v>83400</v>
      </c>
      <c r="K79" s="10"/>
      <c r="L79" s="46">
        <f>L81+L82</f>
        <v>83400</v>
      </c>
      <c r="M79" s="10"/>
      <c r="N79" s="46">
        <f>N81+N82+N80</f>
        <v>83400</v>
      </c>
    </row>
    <row r="80" spans="1:14" ht="27" customHeight="1">
      <c r="A80" s="43" t="s">
        <v>323</v>
      </c>
      <c r="B80" s="10" t="s">
        <v>36</v>
      </c>
      <c r="C80" s="10" t="s">
        <v>217</v>
      </c>
      <c r="D80" s="10" t="s">
        <v>367</v>
      </c>
      <c r="E80" s="10" t="s">
        <v>696</v>
      </c>
      <c r="F80" s="46"/>
      <c r="G80" s="10"/>
      <c r="H80" s="46"/>
      <c r="I80" s="10"/>
      <c r="J80" s="46"/>
      <c r="K80" s="10"/>
      <c r="L80" s="46"/>
      <c r="M80" s="10" t="s">
        <v>697</v>
      </c>
      <c r="N80" s="46">
        <f>L80+M80</f>
        <v>64560</v>
      </c>
    </row>
    <row r="81" spans="1:14" ht="57" customHeight="1">
      <c r="A81" s="1" t="s">
        <v>325</v>
      </c>
      <c r="B81" s="10" t="s">
        <v>36</v>
      </c>
      <c r="C81" s="10" t="s">
        <v>217</v>
      </c>
      <c r="D81" s="10" t="s">
        <v>367</v>
      </c>
      <c r="E81" s="10" t="s">
        <v>320</v>
      </c>
      <c r="F81" s="46"/>
      <c r="G81" s="10" t="s">
        <v>547</v>
      </c>
      <c r="H81" s="46">
        <f>F81+G81</f>
        <v>14749</v>
      </c>
      <c r="I81" s="10" t="s">
        <v>381</v>
      </c>
      <c r="J81" s="46">
        <f>H81+I81</f>
        <v>14749</v>
      </c>
      <c r="K81" s="10"/>
      <c r="L81" s="46">
        <f>J81+K81</f>
        <v>14749</v>
      </c>
      <c r="M81" s="10" t="s">
        <v>698</v>
      </c>
      <c r="N81" s="46">
        <f>L81+M81</f>
        <v>4749</v>
      </c>
    </row>
    <row r="82" spans="1:14" ht="33.75" customHeight="1">
      <c r="A82" s="1" t="s">
        <v>326</v>
      </c>
      <c r="B82" s="10" t="s">
        <v>36</v>
      </c>
      <c r="C82" s="10" t="s">
        <v>217</v>
      </c>
      <c r="D82" s="10" t="s">
        <v>367</v>
      </c>
      <c r="E82" s="10" t="s">
        <v>321</v>
      </c>
      <c r="F82" s="46">
        <v>0</v>
      </c>
      <c r="G82" s="10" t="s">
        <v>548</v>
      </c>
      <c r="H82" s="46">
        <f>F82+G82</f>
        <v>68651</v>
      </c>
      <c r="I82" s="10" t="s">
        <v>381</v>
      </c>
      <c r="J82" s="46">
        <f>H82+I82</f>
        <v>68651</v>
      </c>
      <c r="K82" s="10"/>
      <c r="L82" s="46">
        <f>J82+K82</f>
        <v>68651</v>
      </c>
      <c r="M82" s="10" t="s">
        <v>699</v>
      </c>
      <c r="N82" s="46">
        <f>L82+M82</f>
        <v>14091</v>
      </c>
    </row>
    <row r="83" spans="1:14" ht="17.25" customHeight="1">
      <c r="A83" s="24" t="s">
        <v>562</v>
      </c>
      <c r="B83" s="10" t="s">
        <v>36</v>
      </c>
      <c r="C83" s="10" t="s">
        <v>217</v>
      </c>
      <c r="D83" s="10" t="s">
        <v>257</v>
      </c>
      <c r="E83" s="10"/>
      <c r="F83" s="46">
        <f>F85+F84</f>
        <v>0</v>
      </c>
      <c r="G83" s="10" t="s">
        <v>415</v>
      </c>
      <c r="H83" s="46">
        <f>H85+H84</f>
        <v>220000</v>
      </c>
      <c r="I83" s="10" t="s">
        <v>381</v>
      </c>
      <c r="J83" s="46">
        <f>J85+J84</f>
        <v>220000</v>
      </c>
      <c r="K83" s="10"/>
      <c r="L83" s="46">
        <f>L85+L84</f>
        <v>220000</v>
      </c>
      <c r="M83" s="10"/>
      <c r="N83" s="46">
        <f>N85+N84</f>
        <v>220000</v>
      </c>
    </row>
    <row r="84" spans="1:14" ht="36" customHeight="1">
      <c r="A84" s="1" t="s">
        <v>326</v>
      </c>
      <c r="B84" s="10" t="s">
        <v>36</v>
      </c>
      <c r="C84" s="10" t="s">
        <v>217</v>
      </c>
      <c r="D84" s="10" t="s">
        <v>257</v>
      </c>
      <c r="E84" s="10" t="s">
        <v>320</v>
      </c>
      <c r="F84" s="46">
        <v>0</v>
      </c>
      <c r="G84" s="10" t="s">
        <v>502</v>
      </c>
      <c r="H84" s="46">
        <f>F84+G84</f>
        <v>20000</v>
      </c>
      <c r="I84" s="10" t="s">
        <v>381</v>
      </c>
      <c r="J84" s="46">
        <f>H84+I84</f>
        <v>20000</v>
      </c>
      <c r="K84" s="10"/>
      <c r="L84" s="46">
        <f>J84+K84</f>
        <v>20000</v>
      </c>
      <c r="M84" s="10"/>
      <c r="N84" s="46">
        <f>L84+M84</f>
        <v>20000</v>
      </c>
    </row>
    <row r="85" spans="1:14" ht="18" customHeight="1">
      <c r="A85" s="1" t="s">
        <v>332</v>
      </c>
      <c r="B85" s="10" t="s">
        <v>36</v>
      </c>
      <c r="C85" s="10" t="s">
        <v>217</v>
      </c>
      <c r="D85" s="10" t="s">
        <v>257</v>
      </c>
      <c r="E85" s="10" t="s">
        <v>321</v>
      </c>
      <c r="F85" s="46">
        <v>0</v>
      </c>
      <c r="G85" s="10" t="s">
        <v>511</v>
      </c>
      <c r="H85" s="46">
        <f>F85+G85</f>
        <v>200000</v>
      </c>
      <c r="I85" s="10" t="s">
        <v>381</v>
      </c>
      <c r="J85" s="46">
        <f>H85+I85</f>
        <v>200000</v>
      </c>
      <c r="K85" s="10"/>
      <c r="L85" s="46">
        <f>J85+K85</f>
        <v>200000</v>
      </c>
      <c r="M85" s="10"/>
      <c r="N85" s="46">
        <f>L85+M85</f>
        <v>200000</v>
      </c>
    </row>
    <row r="86" spans="1:14" ht="16.5" customHeight="1">
      <c r="A86" s="1" t="s">
        <v>144</v>
      </c>
      <c r="B86" s="10" t="s">
        <v>36</v>
      </c>
      <c r="C86" s="10" t="s">
        <v>16</v>
      </c>
      <c r="D86" s="10"/>
      <c r="E86" s="10"/>
      <c r="F86" s="45">
        <f>F87</f>
        <v>0</v>
      </c>
      <c r="G86" s="10"/>
      <c r="H86" s="45">
        <f>H87</f>
        <v>1718400</v>
      </c>
      <c r="I86" s="10"/>
      <c r="J86" s="45">
        <f>J87</f>
        <v>1718400</v>
      </c>
      <c r="K86" s="10"/>
      <c r="L86" s="45">
        <f>L87</f>
        <v>1718400</v>
      </c>
      <c r="M86" s="10"/>
      <c r="N86" s="45">
        <f>N87</f>
        <v>1718400</v>
      </c>
    </row>
    <row r="87" spans="1:14" ht="32.25" customHeight="1">
      <c r="A87" s="1" t="s">
        <v>99</v>
      </c>
      <c r="B87" s="10">
        <v>901</v>
      </c>
      <c r="C87" s="10" t="s">
        <v>100</v>
      </c>
      <c r="D87" s="10"/>
      <c r="E87" s="10"/>
      <c r="F87" s="46">
        <f>F88</f>
        <v>0</v>
      </c>
      <c r="G87" s="10"/>
      <c r="H87" s="46">
        <f>H88</f>
        <v>1718400</v>
      </c>
      <c r="I87" s="10"/>
      <c r="J87" s="46">
        <f>J88</f>
        <v>1718400</v>
      </c>
      <c r="K87" s="10"/>
      <c r="L87" s="46">
        <f>L88</f>
        <v>1718400</v>
      </c>
      <c r="M87" s="10"/>
      <c r="N87" s="46">
        <f>N88</f>
        <v>1718400</v>
      </c>
    </row>
    <row r="88" spans="1:14" ht="33.75" customHeight="1">
      <c r="A88" s="1" t="s">
        <v>138</v>
      </c>
      <c r="B88" s="10">
        <v>901</v>
      </c>
      <c r="C88" s="10" t="s">
        <v>100</v>
      </c>
      <c r="D88" s="10" t="s">
        <v>8</v>
      </c>
      <c r="E88" s="10"/>
      <c r="F88" s="46">
        <f>F89</f>
        <v>0</v>
      </c>
      <c r="G88" s="10"/>
      <c r="H88" s="46">
        <f>H89</f>
        <v>1718400</v>
      </c>
      <c r="I88" s="10"/>
      <c r="J88" s="46">
        <f>J89</f>
        <v>1718400</v>
      </c>
      <c r="K88" s="10"/>
      <c r="L88" s="46">
        <f>L89</f>
        <v>1718400</v>
      </c>
      <c r="M88" s="10"/>
      <c r="N88" s="46">
        <f>N89</f>
        <v>1718400</v>
      </c>
    </row>
    <row r="89" spans="1:14" ht="47.25" customHeight="1">
      <c r="A89" s="1" t="s">
        <v>231</v>
      </c>
      <c r="B89" s="10">
        <v>901</v>
      </c>
      <c r="C89" s="10" t="s">
        <v>100</v>
      </c>
      <c r="D89" s="10" t="s">
        <v>101</v>
      </c>
      <c r="E89" s="10"/>
      <c r="F89" s="45">
        <f>F90+F91+F92+F93</f>
        <v>0</v>
      </c>
      <c r="G89" s="10"/>
      <c r="H89" s="45">
        <f>H90+H91+H92+H93</f>
        <v>1718400</v>
      </c>
      <c r="I89" s="10"/>
      <c r="J89" s="45">
        <f>J90+J91+J92+J93</f>
        <v>1718400</v>
      </c>
      <c r="K89" s="10"/>
      <c r="L89" s="45">
        <f>L90+L91+L92+L93</f>
        <v>1718400</v>
      </c>
      <c r="M89" s="10"/>
      <c r="N89" s="45">
        <f>N90+N91+N92+N93</f>
        <v>1718400</v>
      </c>
    </row>
    <row r="90" spans="1:14" ht="26.25" customHeight="1">
      <c r="A90" s="1" t="s">
        <v>323</v>
      </c>
      <c r="B90" s="10">
        <v>901</v>
      </c>
      <c r="C90" s="10" t="s">
        <v>100</v>
      </c>
      <c r="D90" s="10" t="s">
        <v>101</v>
      </c>
      <c r="E90" s="10" t="s">
        <v>318</v>
      </c>
      <c r="F90" s="45">
        <v>0</v>
      </c>
      <c r="G90" s="10" t="s">
        <v>537</v>
      </c>
      <c r="H90" s="45">
        <f>F90+G90</f>
        <v>1004500</v>
      </c>
      <c r="I90" s="10" t="s">
        <v>381</v>
      </c>
      <c r="J90" s="45">
        <v>1074840</v>
      </c>
      <c r="K90" s="10" t="s">
        <v>618</v>
      </c>
      <c r="L90" s="45">
        <f>J90+K90</f>
        <v>1237533</v>
      </c>
      <c r="M90" s="10" t="s">
        <v>381</v>
      </c>
      <c r="N90" s="45">
        <f>L90+M90</f>
        <v>1237533</v>
      </c>
    </row>
    <row r="91" spans="1:14" ht="38.25" customHeight="1">
      <c r="A91" s="1" t="s">
        <v>324</v>
      </c>
      <c r="B91" s="10">
        <v>901</v>
      </c>
      <c r="C91" s="10" t="s">
        <v>100</v>
      </c>
      <c r="D91" s="10" t="s">
        <v>101</v>
      </c>
      <c r="E91" s="10" t="s">
        <v>319</v>
      </c>
      <c r="F91" s="45">
        <v>0</v>
      </c>
      <c r="G91" s="10" t="s">
        <v>381</v>
      </c>
      <c r="H91" s="45">
        <f>F91+G91</f>
        <v>0</v>
      </c>
      <c r="I91" s="10" t="s">
        <v>381</v>
      </c>
      <c r="J91" s="45">
        <f>H91+I91</f>
        <v>0</v>
      </c>
      <c r="K91" s="10" t="s">
        <v>619</v>
      </c>
      <c r="L91" s="45">
        <f>J91+K91</f>
        <v>690</v>
      </c>
      <c r="M91" s="10" t="s">
        <v>381</v>
      </c>
      <c r="N91" s="45">
        <f>L91+M91</f>
        <v>690</v>
      </c>
    </row>
    <row r="92" spans="1:14" ht="33.75" customHeight="1">
      <c r="A92" s="1" t="s">
        <v>325</v>
      </c>
      <c r="B92" s="10">
        <v>901</v>
      </c>
      <c r="C92" s="10" t="s">
        <v>100</v>
      </c>
      <c r="D92" s="10" t="s">
        <v>101</v>
      </c>
      <c r="E92" s="10" t="s">
        <v>320</v>
      </c>
      <c r="F92" s="45">
        <v>0</v>
      </c>
      <c r="G92" s="10" t="s">
        <v>536</v>
      </c>
      <c r="H92" s="45">
        <f>F92+G92</f>
        <v>168250</v>
      </c>
      <c r="I92" s="10" t="s">
        <v>381</v>
      </c>
      <c r="J92" s="45">
        <v>160000</v>
      </c>
      <c r="K92" s="10" t="s">
        <v>620</v>
      </c>
      <c r="L92" s="45">
        <f>J92+K92</f>
        <v>128500</v>
      </c>
      <c r="M92" s="10" t="s">
        <v>702</v>
      </c>
      <c r="N92" s="45">
        <f>L92+M92</f>
        <v>205496</v>
      </c>
    </row>
    <row r="93" spans="1:14" ht="33.75" customHeight="1">
      <c r="A93" s="1" t="s">
        <v>326</v>
      </c>
      <c r="B93" s="10">
        <v>901</v>
      </c>
      <c r="C93" s="10" t="s">
        <v>100</v>
      </c>
      <c r="D93" s="10" t="s">
        <v>101</v>
      </c>
      <c r="E93" s="10" t="s">
        <v>321</v>
      </c>
      <c r="F93" s="45">
        <v>0</v>
      </c>
      <c r="G93" s="10" t="s">
        <v>535</v>
      </c>
      <c r="H93" s="45">
        <f>F93+G93</f>
        <v>545650</v>
      </c>
      <c r="I93" s="10" t="s">
        <v>381</v>
      </c>
      <c r="J93" s="45">
        <v>483560</v>
      </c>
      <c r="K93" s="10" t="s">
        <v>621</v>
      </c>
      <c r="L93" s="45">
        <f>J93+K93</f>
        <v>351677</v>
      </c>
      <c r="M93" s="10" t="s">
        <v>703</v>
      </c>
      <c r="N93" s="45">
        <f>L93+M93</f>
        <v>274681</v>
      </c>
    </row>
    <row r="94" spans="1:14" ht="36" customHeight="1">
      <c r="A94" s="1" t="s">
        <v>103</v>
      </c>
      <c r="B94" s="10" t="s">
        <v>36</v>
      </c>
      <c r="C94" s="10" t="s">
        <v>17</v>
      </c>
      <c r="D94" s="10"/>
      <c r="E94" s="10"/>
      <c r="F94" s="45" t="e">
        <f>F95+F105+F113</f>
        <v>#REF!</v>
      </c>
      <c r="G94" s="10"/>
      <c r="H94" s="45">
        <f>H95+H105+H113</f>
        <v>4375500</v>
      </c>
      <c r="I94" s="10"/>
      <c r="J94" s="45">
        <f>J95+J105+J113</f>
        <v>4375500</v>
      </c>
      <c r="K94" s="10"/>
      <c r="L94" s="45">
        <f>L95+L105+L113</f>
        <v>4330500</v>
      </c>
      <c r="M94" s="10"/>
      <c r="N94" s="45">
        <f>N95+N105+N113</f>
        <v>4300500</v>
      </c>
    </row>
    <row r="95" spans="1:14" ht="63.75" customHeight="1">
      <c r="A95" s="1" t="s">
        <v>559</v>
      </c>
      <c r="B95" s="10">
        <v>901</v>
      </c>
      <c r="C95" s="10" t="s">
        <v>18</v>
      </c>
      <c r="D95" s="10"/>
      <c r="E95" s="10"/>
      <c r="F95" s="45" t="e">
        <f>F96+#REF!</f>
        <v>#REF!</v>
      </c>
      <c r="G95" s="10"/>
      <c r="H95" s="45">
        <f>H96</f>
        <v>2804000</v>
      </c>
      <c r="I95" s="10"/>
      <c r="J95" s="45">
        <f>J96</f>
        <v>2804000</v>
      </c>
      <c r="K95" s="10"/>
      <c r="L95" s="45">
        <f>L96</f>
        <v>2759000</v>
      </c>
      <c r="M95" s="10"/>
      <c r="N95" s="45">
        <f>N96</f>
        <v>2729000</v>
      </c>
    </row>
    <row r="96" spans="1:14" ht="48" customHeight="1">
      <c r="A96" s="1" t="s">
        <v>104</v>
      </c>
      <c r="B96" s="10">
        <v>901</v>
      </c>
      <c r="C96" s="10" t="s">
        <v>18</v>
      </c>
      <c r="D96" s="10">
        <v>2180000</v>
      </c>
      <c r="E96" s="10"/>
      <c r="F96" s="45" t="e">
        <f>F97+F100</f>
        <v>#REF!</v>
      </c>
      <c r="G96" s="10"/>
      <c r="H96" s="45">
        <f>H97+H100</f>
        <v>2804000</v>
      </c>
      <c r="I96" s="10"/>
      <c r="J96" s="45">
        <f>J97+J100</f>
        <v>2804000</v>
      </c>
      <c r="K96" s="10"/>
      <c r="L96" s="45">
        <f>L97+L100</f>
        <v>2759000</v>
      </c>
      <c r="M96" s="10"/>
      <c r="N96" s="45">
        <f>N97+N100</f>
        <v>2729000</v>
      </c>
    </row>
    <row r="97" spans="1:14" ht="47.25" customHeight="1">
      <c r="A97" s="1" t="s">
        <v>105</v>
      </c>
      <c r="B97" s="10">
        <v>901</v>
      </c>
      <c r="C97" s="10" t="s">
        <v>18</v>
      </c>
      <c r="D97" s="10" t="s">
        <v>106</v>
      </c>
      <c r="E97" s="10"/>
      <c r="F97" s="46" t="e">
        <f>F99+#REF!+F98</f>
        <v>#REF!</v>
      </c>
      <c r="G97" s="10"/>
      <c r="H97" s="46">
        <f>H99+H98</f>
        <v>1080000</v>
      </c>
      <c r="I97" s="10"/>
      <c r="J97" s="46">
        <f>J99+J98</f>
        <v>1080000</v>
      </c>
      <c r="K97" s="10"/>
      <c r="L97" s="46">
        <f>L99+L98</f>
        <v>1035000</v>
      </c>
      <c r="M97" s="10"/>
      <c r="N97" s="46">
        <f>N99+N98</f>
        <v>1005000</v>
      </c>
    </row>
    <row r="98" spans="1:14" ht="51" customHeight="1">
      <c r="A98" s="1" t="s">
        <v>325</v>
      </c>
      <c r="B98" s="10" t="s">
        <v>36</v>
      </c>
      <c r="C98" s="10" t="s">
        <v>18</v>
      </c>
      <c r="D98" s="10" t="s">
        <v>106</v>
      </c>
      <c r="E98" s="10" t="s">
        <v>320</v>
      </c>
      <c r="F98" s="46">
        <v>0</v>
      </c>
      <c r="G98" s="54" t="s">
        <v>381</v>
      </c>
      <c r="H98" s="46">
        <f>F98+G98</f>
        <v>0</v>
      </c>
      <c r="I98" s="54" t="s">
        <v>592</v>
      </c>
      <c r="J98" s="46">
        <f>H98+I98</f>
        <v>18000</v>
      </c>
      <c r="K98" s="54"/>
      <c r="L98" s="46">
        <f>J98+K98</f>
        <v>18000</v>
      </c>
      <c r="M98" s="54"/>
      <c r="N98" s="46">
        <f>L98+M98</f>
        <v>18000</v>
      </c>
    </row>
    <row r="99" spans="1:14" ht="36.75" customHeight="1">
      <c r="A99" s="1" t="s">
        <v>326</v>
      </c>
      <c r="B99" s="10" t="s">
        <v>36</v>
      </c>
      <c r="C99" s="10" t="s">
        <v>18</v>
      </c>
      <c r="D99" s="10" t="s">
        <v>106</v>
      </c>
      <c r="E99" s="10" t="s">
        <v>321</v>
      </c>
      <c r="F99" s="46">
        <v>0</v>
      </c>
      <c r="G99" s="10" t="s">
        <v>430</v>
      </c>
      <c r="H99" s="46">
        <f>F99+G99</f>
        <v>1080000</v>
      </c>
      <c r="I99" s="10" t="s">
        <v>593</v>
      </c>
      <c r="J99" s="46">
        <f>H99+I99</f>
        <v>1062000</v>
      </c>
      <c r="K99" s="10" t="s">
        <v>635</v>
      </c>
      <c r="L99" s="46">
        <f>J99+K99</f>
        <v>1017000</v>
      </c>
      <c r="M99" s="10" t="s">
        <v>694</v>
      </c>
      <c r="N99" s="46">
        <f>L99+M99</f>
        <v>987000</v>
      </c>
    </row>
    <row r="100" spans="1:14" ht="61.5" customHeight="1">
      <c r="A100" s="1" t="s">
        <v>402</v>
      </c>
      <c r="B100" s="10" t="s">
        <v>36</v>
      </c>
      <c r="C100" s="39" t="s">
        <v>18</v>
      </c>
      <c r="D100" s="10" t="s">
        <v>403</v>
      </c>
      <c r="E100" s="10"/>
      <c r="F100" s="46">
        <f>F101+F102+F103+F104</f>
        <v>0</v>
      </c>
      <c r="G100" s="10"/>
      <c r="H100" s="46">
        <f>H101+H102+H103+H104</f>
        <v>1724000</v>
      </c>
      <c r="I100" s="10"/>
      <c r="J100" s="46">
        <f>J101+J102+J103+J104</f>
        <v>1724000</v>
      </c>
      <c r="K100" s="10"/>
      <c r="L100" s="46">
        <f>L101+L102+L103+L104</f>
        <v>1724000</v>
      </c>
      <c r="M100" s="10"/>
      <c r="N100" s="46">
        <f>N101+N102+N103+N104</f>
        <v>1724000</v>
      </c>
    </row>
    <row r="101" spans="1:14" ht="22.5" customHeight="1">
      <c r="A101" s="1" t="s">
        <v>323</v>
      </c>
      <c r="B101" s="10" t="s">
        <v>36</v>
      </c>
      <c r="C101" s="10" t="s">
        <v>18</v>
      </c>
      <c r="D101" s="10" t="s">
        <v>403</v>
      </c>
      <c r="E101" s="10" t="s">
        <v>318</v>
      </c>
      <c r="F101" s="46">
        <v>0</v>
      </c>
      <c r="G101" s="10" t="s">
        <v>436</v>
      </c>
      <c r="H101" s="46">
        <f>F101+G101</f>
        <v>1328246</v>
      </c>
      <c r="I101" s="10" t="s">
        <v>381</v>
      </c>
      <c r="J101" s="46">
        <f>H101+I101</f>
        <v>1328246</v>
      </c>
      <c r="K101" s="10"/>
      <c r="L101" s="46">
        <f>J101+K101</f>
        <v>1328246</v>
      </c>
      <c r="M101" s="10"/>
      <c r="N101" s="46">
        <f>L101+M101</f>
        <v>1328246</v>
      </c>
    </row>
    <row r="102" spans="1:14" ht="22.5" customHeight="1">
      <c r="A102" s="1" t="s">
        <v>324</v>
      </c>
      <c r="B102" s="10" t="s">
        <v>36</v>
      </c>
      <c r="C102" s="10" t="s">
        <v>18</v>
      </c>
      <c r="D102" s="10" t="s">
        <v>403</v>
      </c>
      <c r="E102" s="10" t="s">
        <v>319</v>
      </c>
      <c r="F102" s="46">
        <v>0</v>
      </c>
      <c r="G102" s="10" t="s">
        <v>437</v>
      </c>
      <c r="H102" s="46">
        <f>F102+G102</f>
        <v>46000</v>
      </c>
      <c r="I102" s="10" t="s">
        <v>381</v>
      </c>
      <c r="J102" s="46">
        <f>H102+I102</f>
        <v>46000</v>
      </c>
      <c r="K102" s="10"/>
      <c r="L102" s="46">
        <f>J102+K102</f>
        <v>46000</v>
      </c>
      <c r="M102" s="10"/>
      <c r="N102" s="46">
        <f>L102+M102</f>
        <v>46000</v>
      </c>
    </row>
    <row r="103" spans="1:14" ht="46.5" customHeight="1">
      <c r="A103" s="1" t="s">
        <v>325</v>
      </c>
      <c r="B103" s="10" t="s">
        <v>36</v>
      </c>
      <c r="C103" s="10" t="s">
        <v>18</v>
      </c>
      <c r="D103" s="10" t="s">
        <v>403</v>
      </c>
      <c r="E103" s="10" t="s">
        <v>320</v>
      </c>
      <c r="F103" s="46">
        <v>0</v>
      </c>
      <c r="G103" s="10" t="s">
        <v>438</v>
      </c>
      <c r="H103" s="46">
        <f>F103+G103</f>
        <v>91000</v>
      </c>
      <c r="I103" s="10" t="s">
        <v>381</v>
      </c>
      <c r="J103" s="46">
        <f>H103+I103</f>
        <v>91000</v>
      </c>
      <c r="K103" s="10" t="s">
        <v>677</v>
      </c>
      <c r="L103" s="46">
        <f>J103+K103</f>
        <v>138400</v>
      </c>
      <c r="M103" s="10" t="s">
        <v>381</v>
      </c>
      <c r="N103" s="46">
        <f>L103+M103</f>
        <v>138400</v>
      </c>
    </row>
    <row r="104" spans="1:14" ht="22.5" customHeight="1">
      <c r="A104" s="1" t="s">
        <v>370</v>
      </c>
      <c r="B104" s="10" t="s">
        <v>36</v>
      </c>
      <c r="C104" s="10" t="s">
        <v>18</v>
      </c>
      <c r="D104" s="10" t="s">
        <v>403</v>
      </c>
      <c r="E104" s="10" t="s">
        <v>321</v>
      </c>
      <c r="F104" s="46">
        <v>0</v>
      </c>
      <c r="G104" s="10" t="s">
        <v>439</v>
      </c>
      <c r="H104" s="46">
        <f>F104+G104</f>
        <v>258754</v>
      </c>
      <c r="I104" s="10" t="s">
        <v>381</v>
      </c>
      <c r="J104" s="46">
        <f>H104+I104</f>
        <v>258754</v>
      </c>
      <c r="K104" s="10" t="s">
        <v>678</v>
      </c>
      <c r="L104" s="46">
        <f>J104+K104</f>
        <v>211354</v>
      </c>
      <c r="M104" s="10" t="s">
        <v>381</v>
      </c>
      <c r="N104" s="46">
        <f>L104+M104</f>
        <v>211354</v>
      </c>
    </row>
    <row r="105" spans="1:14" ht="23.25" customHeight="1">
      <c r="A105" s="1" t="s">
        <v>107</v>
      </c>
      <c r="B105" s="10">
        <v>901</v>
      </c>
      <c r="C105" s="10" t="s">
        <v>19</v>
      </c>
      <c r="D105" s="10"/>
      <c r="E105" s="10"/>
      <c r="F105" s="45" t="e">
        <f>F106+F109</f>
        <v>#REF!</v>
      </c>
      <c r="G105" s="10"/>
      <c r="H105" s="45">
        <f>H106+H109</f>
        <v>1338000</v>
      </c>
      <c r="I105" s="10"/>
      <c r="J105" s="45">
        <f>J106+J109</f>
        <v>1338000</v>
      </c>
      <c r="K105" s="10"/>
      <c r="L105" s="45">
        <f>L106+L109</f>
        <v>1338000</v>
      </c>
      <c r="M105" s="10"/>
      <c r="N105" s="45">
        <f>N106+N109</f>
        <v>1338000</v>
      </c>
    </row>
    <row r="106" spans="1:14" ht="66.75" customHeight="1">
      <c r="A106" s="24" t="s">
        <v>624</v>
      </c>
      <c r="B106" s="10">
        <v>901</v>
      </c>
      <c r="C106" s="10" t="s">
        <v>19</v>
      </c>
      <c r="D106" s="10" t="s">
        <v>626</v>
      </c>
      <c r="E106" s="10"/>
      <c r="F106" s="45" t="e">
        <f>F107</f>
        <v>#REF!</v>
      </c>
      <c r="G106" s="10"/>
      <c r="H106" s="45">
        <f>H107</f>
        <v>381000</v>
      </c>
      <c r="I106" s="10"/>
      <c r="J106" s="45">
        <f>J107</f>
        <v>381000</v>
      </c>
      <c r="K106" s="10"/>
      <c r="L106" s="45">
        <f>L107</f>
        <v>381000</v>
      </c>
      <c r="M106" s="10"/>
      <c r="N106" s="45">
        <f>N107</f>
        <v>381000</v>
      </c>
    </row>
    <row r="107" spans="1:14" ht="37.5" customHeight="1">
      <c r="A107" s="24" t="s">
        <v>625</v>
      </c>
      <c r="B107" s="10" t="s">
        <v>36</v>
      </c>
      <c r="C107" s="10" t="s">
        <v>19</v>
      </c>
      <c r="D107" s="10" t="s">
        <v>627</v>
      </c>
      <c r="E107" s="10"/>
      <c r="F107" s="46" t="e">
        <f>F108+#REF!</f>
        <v>#REF!</v>
      </c>
      <c r="G107" s="10"/>
      <c r="H107" s="46">
        <f>H108</f>
        <v>381000</v>
      </c>
      <c r="I107" s="10"/>
      <c r="J107" s="46">
        <f>J108</f>
        <v>381000</v>
      </c>
      <c r="K107" s="10"/>
      <c r="L107" s="46">
        <f>L108</f>
        <v>381000</v>
      </c>
      <c r="M107" s="10"/>
      <c r="N107" s="46">
        <f>N108</f>
        <v>381000</v>
      </c>
    </row>
    <row r="108" spans="1:14" ht="39" customHeight="1">
      <c r="A108" s="1" t="s">
        <v>326</v>
      </c>
      <c r="B108" s="10" t="s">
        <v>36</v>
      </c>
      <c r="C108" s="10" t="s">
        <v>19</v>
      </c>
      <c r="D108" s="10" t="s">
        <v>627</v>
      </c>
      <c r="E108" s="10" t="s">
        <v>321</v>
      </c>
      <c r="F108" s="46">
        <v>0</v>
      </c>
      <c r="G108" s="70">
        <v>381000</v>
      </c>
      <c r="H108" s="46">
        <f>F108+G108</f>
        <v>381000</v>
      </c>
      <c r="I108" s="70">
        <v>0</v>
      </c>
      <c r="J108" s="46">
        <f>H108+I108</f>
        <v>381000</v>
      </c>
      <c r="K108" s="70"/>
      <c r="L108" s="46">
        <f>J108+K108</f>
        <v>381000</v>
      </c>
      <c r="M108" s="70"/>
      <c r="N108" s="46">
        <f>L108+M108</f>
        <v>381000</v>
      </c>
    </row>
    <row r="109" spans="1:14" ht="84.75" customHeight="1">
      <c r="A109" s="44" t="s">
        <v>300</v>
      </c>
      <c r="B109" s="30" t="s">
        <v>36</v>
      </c>
      <c r="C109" s="39" t="s">
        <v>19</v>
      </c>
      <c r="D109" s="30" t="s">
        <v>284</v>
      </c>
      <c r="E109" s="30"/>
      <c r="F109" s="47">
        <f>F110</f>
        <v>0</v>
      </c>
      <c r="G109" s="30"/>
      <c r="H109" s="47">
        <f>H110</f>
        <v>957000</v>
      </c>
      <c r="I109" s="30" t="s">
        <v>381</v>
      </c>
      <c r="J109" s="47">
        <f>J110</f>
        <v>957000</v>
      </c>
      <c r="K109" s="30"/>
      <c r="L109" s="47">
        <f>L110</f>
        <v>957000</v>
      </c>
      <c r="M109" s="30"/>
      <c r="N109" s="47">
        <f>N110</f>
        <v>957000</v>
      </c>
    </row>
    <row r="110" spans="1:14" ht="32.25" customHeight="1">
      <c r="A110" s="1" t="s">
        <v>326</v>
      </c>
      <c r="B110" s="30" t="s">
        <v>36</v>
      </c>
      <c r="C110" s="39" t="s">
        <v>19</v>
      </c>
      <c r="D110" s="30" t="s">
        <v>284</v>
      </c>
      <c r="E110" s="30" t="s">
        <v>321</v>
      </c>
      <c r="F110" s="47">
        <v>0</v>
      </c>
      <c r="G110" s="30" t="s">
        <v>488</v>
      </c>
      <c r="H110" s="47">
        <f>F110+G110</f>
        <v>957000</v>
      </c>
      <c r="I110" s="30" t="s">
        <v>381</v>
      </c>
      <c r="J110" s="47">
        <f>H110+I110</f>
        <v>957000</v>
      </c>
      <c r="K110" s="30"/>
      <c r="L110" s="47">
        <f>J110+K110</f>
        <v>957000</v>
      </c>
      <c r="M110" s="30"/>
      <c r="N110" s="47">
        <f>L110+M110</f>
        <v>957000</v>
      </c>
    </row>
    <row r="111" spans="1:14" ht="32.25" customHeight="1">
      <c r="A111" s="1" t="s">
        <v>622</v>
      </c>
      <c r="B111" s="10">
        <v>901</v>
      </c>
      <c r="C111" s="10" t="s">
        <v>623</v>
      </c>
      <c r="D111" s="10"/>
      <c r="E111" s="10"/>
      <c r="F111" s="45" t="e">
        <f>F113</f>
        <v>#REF!</v>
      </c>
      <c r="G111" s="10"/>
      <c r="H111" s="45">
        <f>H113</f>
        <v>233500</v>
      </c>
      <c r="I111" s="10"/>
      <c r="J111" s="45">
        <f>J113</f>
        <v>233500</v>
      </c>
      <c r="K111" s="10"/>
      <c r="L111" s="45">
        <f>L112</f>
        <v>233500</v>
      </c>
      <c r="M111" s="10"/>
      <c r="N111" s="45">
        <f>N112</f>
        <v>233500</v>
      </c>
    </row>
    <row r="112" spans="1:14" ht="22.5" customHeight="1">
      <c r="A112" s="86" t="s">
        <v>312</v>
      </c>
      <c r="B112" s="10" t="s">
        <v>36</v>
      </c>
      <c r="C112" s="10" t="s">
        <v>623</v>
      </c>
      <c r="D112" s="10" t="s">
        <v>79</v>
      </c>
      <c r="E112" s="10"/>
      <c r="F112" s="45"/>
      <c r="G112" s="10"/>
      <c r="H112" s="45"/>
      <c r="I112" s="10"/>
      <c r="J112" s="45"/>
      <c r="K112" s="10"/>
      <c r="L112" s="45">
        <f>L113</f>
        <v>233500</v>
      </c>
      <c r="M112" s="10"/>
      <c r="N112" s="45">
        <f>N113</f>
        <v>233500</v>
      </c>
    </row>
    <row r="113" spans="1:14" ht="81.75" customHeight="1">
      <c r="A113" s="26" t="s">
        <v>313</v>
      </c>
      <c r="B113" s="10">
        <v>901</v>
      </c>
      <c r="C113" s="10" t="s">
        <v>623</v>
      </c>
      <c r="D113" s="10" t="s">
        <v>260</v>
      </c>
      <c r="E113" s="10"/>
      <c r="F113" s="45" t="e">
        <f>#REF!+F114</f>
        <v>#REF!</v>
      </c>
      <c r="G113" s="10"/>
      <c r="H113" s="45">
        <f>H114</f>
        <v>233500</v>
      </c>
      <c r="I113" s="10"/>
      <c r="J113" s="45">
        <f>J114</f>
        <v>233500</v>
      </c>
      <c r="K113" s="10"/>
      <c r="L113" s="45">
        <f>L114</f>
        <v>233500</v>
      </c>
      <c r="M113" s="10"/>
      <c r="N113" s="45">
        <f>N114</f>
        <v>233500</v>
      </c>
    </row>
    <row r="114" spans="1:14" ht="39" customHeight="1">
      <c r="A114" s="1" t="s">
        <v>326</v>
      </c>
      <c r="B114" s="10" t="s">
        <v>36</v>
      </c>
      <c r="C114" s="10" t="s">
        <v>623</v>
      </c>
      <c r="D114" s="10" t="s">
        <v>260</v>
      </c>
      <c r="E114" s="10" t="s">
        <v>321</v>
      </c>
      <c r="F114" s="45">
        <v>0</v>
      </c>
      <c r="G114" s="10" t="s">
        <v>432</v>
      </c>
      <c r="H114" s="45">
        <f>F114+G114</f>
        <v>233500</v>
      </c>
      <c r="I114" s="10" t="s">
        <v>381</v>
      </c>
      <c r="J114" s="45">
        <f>H114+I114</f>
        <v>233500</v>
      </c>
      <c r="K114" s="10"/>
      <c r="L114" s="45">
        <f>J114+K114</f>
        <v>233500</v>
      </c>
      <c r="M114" s="10"/>
      <c r="N114" s="45">
        <f>L114+M114</f>
        <v>233500</v>
      </c>
    </row>
    <row r="115" spans="1:14" ht="20.25" customHeight="1">
      <c r="A115" s="1" t="s">
        <v>145</v>
      </c>
      <c r="B115" s="10">
        <v>901</v>
      </c>
      <c r="C115" s="10" t="s">
        <v>20</v>
      </c>
      <c r="D115" s="10"/>
      <c r="E115" s="10"/>
      <c r="F115" s="45" t="e">
        <f>F116+F120+F155+F127+F150+F134</f>
        <v>#REF!</v>
      </c>
      <c r="G115" s="10"/>
      <c r="H115" s="45" t="e">
        <f>H116+H120+H155+H127+H150+H134</f>
        <v>#REF!</v>
      </c>
      <c r="I115" s="10" t="s">
        <v>381</v>
      </c>
      <c r="J115" s="45">
        <f>J116+J120+J155+J127+J150+J134</f>
        <v>17742660</v>
      </c>
      <c r="K115" s="10"/>
      <c r="L115" s="45">
        <f>L116+L120+L155+L127+L150+L134</f>
        <v>29808485.5</v>
      </c>
      <c r="M115" s="10"/>
      <c r="N115" s="45">
        <f>N116+N120+N155+N127+N150+N134</f>
        <v>28542182.3</v>
      </c>
    </row>
    <row r="116" spans="1:14" ht="18.75" customHeight="1">
      <c r="A116" s="1" t="s">
        <v>146</v>
      </c>
      <c r="B116" s="10" t="s">
        <v>36</v>
      </c>
      <c r="C116" s="10" t="s">
        <v>21</v>
      </c>
      <c r="D116" s="10"/>
      <c r="E116" s="10"/>
      <c r="F116" s="45">
        <f>F117</f>
        <v>0</v>
      </c>
      <c r="G116" s="10"/>
      <c r="H116" s="45">
        <f>H117</f>
        <v>85000</v>
      </c>
      <c r="I116" s="10"/>
      <c r="J116" s="45">
        <f>J117</f>
        <v>85000</v>
      </c>
      <c r="K116" s="10"/>
      <c r="L116" s="45">
        <f>L117</f>
        <v>85000</v>
      </c>
      <c r="M116" s="10"/>
      <c r="N116" s="45">
        <f>N117</f>
        <v>85000</v>
      </c>
    </row>
    <row r="117" spans="1:14" ht="33.75" customHeight="1">
      <c r="A117" s="1" t="s">
        <v>102</v>
      </c>
      <c r="B117" s="10" t="s">
        <v>36</v>
      </c>
      <c r="C117" s="10" t="s">
        <v>21</v>
      </c>
      <c r="D117" s="10"/>
      <c r="E117" s="10"/>
      <c r="F117" s="45">
        <f>F119</f>
        <v>0</v>
      </c>
      <c r="G117" s="10"/>
      <c r="H117" s="45">
        <f>H119</f>
        <v>85000</v>
      </c>
      <c r="I117" s="10"/>
      <c r="J117" s="45">
        <f>J119</f>
        <v>85000</v>
      </c>
      <c r="K117" s="10"/>
      <c r="L117" s="45">
        <f>L119</f>
        <v>85000</v>
      </c>
      <c r="M117" s="10"/>
      <c r="N117" s="45">
        <f>N119</f>
        <v>85000</v>
      </c>
    </row>
    <row r="118" spans="1:14" ht="17.25" customHeight="1">
      <c r="A118" s="1" t="s">
        <v>560</v>
      </c>
      <c r="B118" s="10" t="s">
        <v>36</v>
      </c>
      <c r="C118" s="10" t="s">
        <v>21</v>
      </c>
      <c r="D118" s="10" t="s">
        <v>305</v>
      </c>
      <c r="E118" s="10"/>
      <c r="F118" s="45">
        <f>F119</f>
        <v>0</v>
      </c>
      <c r="G118" s="10"/>
      <c r="H118" s="45">
        <f>H119</f>
        <v>85000</v>
      </c>
      <c r="I118" s="10"/>
      <c r="J118" s="45">
        <f>J119</f>
        <v>85000</v>
      </c>
      <c r="K118" s="10"/>
      <c r="L118" s="45">
        <f>L119</f>
        <v>85000</v>
      </c>
      <c r="M118" s="10"/>
      <c r="N118" s="45">
        <f>N119</f>
        <v>85000</v>
      </c>
    </row>
    <row r="119" spans="1:14" ht="17.25" customHeight="1">
      <c r="A119" s="1" t="s">
        <v>332</v>
      </c>
      <c r="B119" s="10" t="s">
        <v>36</v>
      </c>
      <c r="C119" s="10" t="s">
        <v>21</v>
      </c>
      <c r="D119" s="10" t="s">
        <v>305</v>
      </c>
      <c r="E119" s="10" t="s">
        <v>331</v>
      </c>
      <c r="F119" s="45">
        <v>0</v>
      </c>
      <c r="G119" s="10" t="s">
        <v>540</v>
      </c>
      <c r="H119" s="45">
        <f>F119+G119</f>
        <v>85000</v>
      </c>
      <c r="I119" s="10" t="s">
        <v>381</v>
      </c>
      <c r="J119" s="45">
        <f>H119+I119</f>
        <v>85000</v>
      </c>
      <c r="K119" s="10"/>
      <c r="L119" s="45">
        <f>J119+K119</f>
        <v>85000</v>
      </c>
      <c r="M119" s="10"/>
      <c r="N119" s="45">
        <f>L119+M119</f>
        <v>85000</v>
      </c>
    </row>
    <row r="120" spans="1:14" ht="16.5" customHeight="1">
      <c r="A120" s="1" t="s">
        <v>396</v>
      </c>
      <c r="B120" s="10" t="s">
        <v>36</v>
      </c>
      <c r="C120" s="10" t="s">
        <v>22</v>
      </c>
      <c r="D120" s="10"/>
      <c r="E120" s="10"/>
      <c r="F120" s="45" t="e">
        <f>F125+#REF!</f>
        <v>#REF!</v>
      </c>
      <c r="G120" s="10"/>
      <c r="H120" s="45">
        <f>H125</f>
        <v>1899000</v>
      </c>
      <c r="I120" s="10"/>
      <c r="J120" s="45">
        <f>J125</f>
        <v>1899000</v>
      </c>
      <c r="K120" s="10"/>
      <c r="L120" s="45">
        <f>L125</f>
        <v>1899000</v>
      </c>
      <c r="M120" s="10"/>
      <c r="N120" s="45">
        <f>N125</f>
        <v>1899000</v>
      </c>
    </row>
    <row r="121" spans="1:14" ht="0.75" customHeight="1" hidden="1">
      <c r="A121" s="1" t="s">
        <v>69</v>
      </c>
      <c r="B121" s="10" t="s">
        <v>36</v>
      </c>
      <c r="C121" s="10" t="s">
        <v>22</v>
      </c>
      <c r="D121" s="10">
        <v>2800000</v>
      </c>
      <c r="E121" s="10"/>
      <c r="F121" s="45">
        <f>F122</f>
        <v>0</v>
      </c>
      <c r="G121" s="10"/>
      <c r="H121" s="45">
        <f>H122</f>
        <v>0</v>
      </c>
      <c r="I121" s="10"/>
      <c r="J121" s="45">
        <f>J122</f>
        <v>0</v>
      </c>
      <c r="K121" s="10"/>
      <c r="L121" s="45">
        <f>L122</f>
        <v>0</v>
      </c>
      <c r="M121" s="10"/>
      <c r="N121" s="45">
        <f>N122</f>
        <v>0</v>
      </c>
    </row>
    <row r="122" spans="1:14" ht="14.25" customHeight="1" hidden="1">
      <c r="A122" s="1" t="s">
        <v>70</v>
      </c>
      <c r="B122" s="10" t="s">
        <v>36</v>
      </c>
      <c r="C122" s="10" t="s">
        <v>22</v>
      </c>
      <c r="D122" s="10" t="s">
        <v>71</v>
      </c>
      <c r="E122" s="10"/>
      <c r="F122" s="45">
        <f>F123+F124</f>
        <v>0</v>
      </c>
      <c r="G122" s="10"/>
      <c r="H122" s="45">
        <f>H123+H124</f>
        <v>0</v>
      </c>
      <c r="I122" s="10"/>
      <c r="J122" s="45">
        <f>J123+J124</f>
        <v>0</v>
      </c>
      <c r="K122" s="10"/>
      <c r="L122" s="45">
        <f>L123+L124</f>
        <v>0</v>
      </c>
      <c r="M122" s="10"/>
      <c r="N122" s="45">
        <f>N123+N124</f>
        <v>0</v>
      </c>
    </row>
    <row r="123" spans="1:14" ht="15" customHeight="1" hidden="1">
      <c r="A123" s="3" t="s">
        <v>41</v>
      </c>
      <c r="B123" s="10" t="s">
        <v>36</v>
      </c>
      <c r="C123" s="10" t="s">
        <v>22</v>
      </c>
      <c r="D123" s="10" t="s">
        <v>71</v>
      </c>
      <c r="E123" s="10" t="s">
        <v>42</v>
      </c>
      <c r="F123" s="45">
        <v>0</v>
      </c>
      <c r="G123" s="10"/>
      <c r="H123" s="45">
        <v>0</v>
      </c>
      <c r="I123" s="10"/>
      <c r="J123" s="45">
        <v>0</v>
      </c>
      <c r="K123" s="10"/>
      <c r="L123" s="45">
        <v>0</v>
      </c>
      <c r="M123" s="10"/>
      <c r="N123" s="45">
        <v>0</v>
      </c>
    </row>
    <row r="124" spans="1:14" ht="29.25" customHeight="1" hidden="1">
      <c r="A124" s="1" t="s">
        <v>41</v>
      </c>
      <c r="B124" s="10" t="s">
        <v>36</v>
      </c>
      <c r="C124" s="10" t="s">
        <v>22</v>
      </c>
      <c r="D124" s="10" t="s">
        <v>71</v>
      </c>
      <c r="E124" s="10" t="s">
        <v>42</v>
      </c>
      <c r="F124" s="45">
        <v>0</v>
      </c>
      <c r="G124" s="10"/>
      <c r="H124" s="45">
        <v>0</v>
      </c>
      <c r="I124" s="10"/>
      <c r="J124" s="45">
        <v>0</v>
      </c>
      <c r="K124" s="10"/>
      <c r="L124" s="45">
        <v>0</v>
      </c>
      <c r="M124" s="10"/>
      <c r="N124" s="45">
        <v>0</v>
      </c>
    </row>
    <row r="125" spans="1:14" ht="82.5" customHeight="1">
      <c r="A125" s="3" t="s">
        <v>594</v>
      </c>
      <c r="B125" s="39" t="s">
        <v>36</v>
      </c>
      <c r="C125" s="39" t="s">
        <v>22</v>
      </c>
      <c r="D125" s="39" t="s">
        <v>196</v>
      </c>
      <c r="E125" s="39"/>
      <c r="F125" s="45" t="e">
        <f>#REF!+F126</f>
        <v>#REF!</v>
      </c>
      <c r="G125" s="39"/>
      <c r="H125" s="45">
        <f>H126</f>
        <v>1899000</v>
      </c>
      <c r="I125" s="39"/>
      <c r="J125" s="45">
        <f>J126</f>
        <v>1899000</v>
      </c>
      <c r="K125" s="39"/>
      <c r="L125" s="45">
        <f>L126</f>
        <v>1899000</v>
      </c>
      <c r="M125" s="39"/>
      <c r="N125" s="45">
        <f>N126</f>
        <v>1899000</v>
      </c>
    </row>
    <row r="126" spans="1:14" ht="36.75" customHeight="1">
      <c r="A126" s="3" t="s">
        <v>378</v>
      </c>
      <c r="B126" s="10" t="s">
        <v>36</v>
      </c>
      <c r="C126" s="10" t="s">
        <v>22</v>
      </c>
      <c r="D126" s="10" t="s">
        <v>196</v>
      </c>
      <c r="E126" s="10" t="s">
        <v>321</v>
      </c>
      <c r="F126" s="45">
        <v>0</v>
      </c>
      <c r="G126" s="78">
        <v>1899000</v>
      </c>
      <c r="H126" s="45">
        <f>F126+G126</f>
        <v>1899000</v>
      </c>
      <c r="I126" s="78">
        <v>0</v>
      </c>
      <c r="J126" s="45">
        <f>H126+I126</f>
        <v>1899000</v>
      </c>
      <c r="K126" s="78"/>
      <c r="L126" s="45">
        <f>J126+K126</f>
        <v>1899000</v>
      </c>
      <c r="M126" s="78"/>
      <c r="N126" s="45">
        <f>L126+M126</f>
        <v>1899000</v>
      </c>
    </row>
    <row r="127" spans="1:14" ht="20.25" customHeight="1">
      <c r="A127" s="1" t="s">
        <v>64</v>
      </c>
      <c r="B127" s="10" t="s">
        <v>36</v>
      </c>
      <c r="C127" s="10" t="s">
        <v>65</v>
      </c>
      <c r="D127" s="10"/>
      <c r="E127" s="10"/>
      <c r="F127" s="45">
        <f>F128</f>
        <v>0</v>
      </c>
      <c r="G127" s="10"/>
      <c r="H127" s="45">
        <f>H128</f>
        <v>720000</v>
      </c>
      <c r="I127" s="10"/>
      <c r="J127" s="45">
        <f>J128</f>
        <v>720000</v>
      </c>
      <c r="K127" s="10"/>
      <c r="L127" s="45">
        <f>L128</f>
        <v>720000</v>
      </c>
      <c r="M127" s="10"/>
      <c r="N127" s="45">
        <f>N128</f>
        <v>220000</v>
      </c>
    </row>
    <row r="128" spans="1:14" ht="18" customHeight="1">
      <c r="A128" s="1" t="s">
        <v>66</v>
      </c>
      <c r="B128" s="10" t="s">
        <v>36</v>
      </c>
      <c r="C128" s="10" t="s">
        <v>65</v>
      </c>
      <c r="D128" s="10" t="s">
        <v>67</v>
      </c>
      <c r="E128" s="10"/>
      <c r="F128" s="45">
        <f>F129</f>
        <v>0</v>
      </c>
      <c r="G128" s="10"/>
      <c r="H128" s="45">
        <f>H129</f>
        <v>720000</v>
      </c>
      <c r="I128" s="10"/>
      <c r="J128" s="45">
        <f>J129</f>
        <v>720000</v>
      </c>
      <c r="K128" s="10"/>
      <c r="L128" s="45">
        <f>L129</f>
        <v>720000</v>
      </c>
      <c r="M128" s="10"/>
      <c r="N128" s="45">
        <f>N129</f>
        <v>220000</v>
      </c>
    </row>
    <row r="129" spans="1:14" ht="47.25" customHeight="1">
      <c r="A129" s="1" t="s">
        <v>395</v>
      </c>
      <c r="B129" s="10" t="s">
        <v>36</v>
      </c>
      <c r="C129" s="10" t="s">
        <v>65</v>
      </c>
      <c r="D129" s="10" t="s">
        <v>68</v>
      </c>
      <c r="E129" s="10"/>
      <c r="F129" s="45">
        <f>F130+F132</f>
        <v>0</v>
      </c>
      <c r="G129" s="10"/>
      <c r="H129" s="45">
        <f>H130+H132</f>
        <v>720000</v>
      </c>
      <c r="I129" s="10"/>
      <c r="J129" s="45">
        <f>J130+J132</f>
        <v>720000</v>
      </c>
      <c r="K129" s="10"/>
      <c r="L129" s="45">
        <f>L130+L132</f>
        <v>720000</v>
      </c>
      <c r="M129" s="10"/>
      <c r="N129" s="45">
        <f>N130+N132</f>
        <v>220000</v>
      </c>
    </row>
    <row r="130" spans="1:14" ht="64.5" customHeight="1">
      <c r="A130" s="68" t="s">
        <v>394</v>
      </c>
      <c r="B130" s="10" t="s">
        <v>36</v>
      </c>
      <c r="C130" s="10" t="s">
        <v>65</v>
      </c>
      <c r="D130" s="10" t="s">
        <v>390</v>
      </c>
      <c r="E130" s="10"/>
      <c r="F130" s="45">
        <f>F131</f>
        <v>0</v>
      </c>
      <c r="G130" s="10"/>
      <c r="H130" s="45">
        <f>H131</f>
        <v>520000</v>
      </c>
      <c r="I130" s="10"/>
      <c r="J130" s="45">
        <f>J131</f>
        <v>520000</v>
      </c>
      <c r="K130" s="10"/>
      <c r="L130" s="45">
        <f>L131</f>
        <v>520000</v>
      </c>
      <c r="M130" s="10"/>
      <c r="N130" s="45">
        <f>N131</f>
        <v>20000</v>
      </c>
    </row>
    <row r="131" spans="1:14" ht="66" customHeight="1">
      <c r="A131" s="1" t="s">
        <v>372</v>
      </c>
      <c r="B131" s="10" t="s">
        <v>36</v>
      </c>
      <c r="C131" s="10" t="s">
        <v>65</v>
      </c>
      <c r="D131" s="10" t="s">
        <v>390</v>
      </c>
      <c r="E131" s="10" t="s">
        <v>358</v>
      </c>
      <c r="F131" s="45">
        <v>0</v>
      </c>
      <c r="G131" s="10" t="s">
        <v>541</v>
      </c>
      <c r="H131" s="45">
        <f>F131+G131</f>
        <v>520000</v>
      </c>
      <c r="I131" s="10" t="s">
        <v>381</v>
      </c>
      <c r="J131" s="45">
        <f>H131+I131</f>
        <v>520000</v>
      </c>
      <c r="K131" s="10"/>
      <c r="L131" s="45">
        <f>J131+K131</f>
        <v>520000</v>
      </c>
      <c r="M131" s="10" t="s">
        <v>720</v>
      </c>
      <c r="N131" s="45">
        <f>L131+M131</f>
        <v>20000</v>
      </c>
    </row>
    <row r="132" spans="1:14" ht="79.5" customHeight="1">
      <c r="A132" s="68" t="s">
        <v>420</v>
      </c>
      <c r="B132" s="10" t="s">
        <v>36</v>
      </c>
      <c r="C132" s="10" t="s">
        <v>65</v>
      </c>
      <c r="D132" s="10" t="s">
        <v>391</v>
      </c>
      <c r="E132" s="10"/>
      <c r="F132" s="45">
        <f>F133</f>
        <v>0</v>
      </c>
      <c r="G132" s="10"/>
      <c r="H132" s="45">
        <f>H133</f>
        <v>200000</v>
      </c>
      <c r="I132" s="10"/>
      <c r="J132" s="45">
        <f>J133</f>
        <v>200000</v>
      </c>
      <c r="K132" s="10"/>
      <c r="L132" s="45">
        <f>L133</f>
        <v>200000</v>
      </c>
      <c r="M132" s="10"/>
      <c r="N132" s="45">
        <f>N133</f>
        <v>200000</v>
      </c>
    </row>
    <row r="133" spans="1:14" ht="64.5" customHeight="1">
      <c r="A133" s="1" t="s">
        <v>372</v>
      </c>
      <c r="B133" s="10" t="s">
        <v>36</v>
      </c>
      <c r="C133" s="10" t="s">
        <v>65</v>
      </c>
      <c r="D133" s="10" t="s">
        <v>391</v>
      </c>
      <c r="E133" s="10" t="s">
        <v>358</v>
      </c>
      <c r="F133" s="45">
        <v>0</v>
      </c>
      <c r="G133" s="10" t="s">
        <v>511</v>
      </c>
      <c r="H133" s="45">
        <f>G133+F133</f>
        <v>200000</v>
      </c>
      <c r="I133" s="10" t="s">
        <v>381</v>
      </c>
      <c r="J133" s="45">
        <f>I133+H133</f>
        <v>200000</v>
      </c>
      <c r="K133" s="10"/>
      <c r="L133" s="45">
        <f>K133+J133</f>
        <v>200000</v>
      </c>
      <c r="M133" s="10"/>
      <c r="N133" s="45">
        <f>M133+L133</f>
        <v>200000</v>
      </c>
    </row>
    <row r="134" spans="1:14" ht="26.25" customHeight="1">
      <c r="A134" s="68" t="s">
        <v>382</v>
      </c>
      <c r="B134" s="10" t="s">
        <v>36</v>
      </c>
      <c r="C134" s="39" t="s">
        <v>383</v>
      </c>
      <c r="D134" s="10"/>
      <c r="E134" s="10"/>
      <c r="F134" s="45" t="e">
        <f>F135+F141</f>
        <v>#REF!</v>
      </c>
      <c r="G134" s="10"/>
      <c r="H134" s="45">
        <f>H135+H141+H139</f>
        <v>12491600</v>
      </c>
      <c r="I134" s="10"/>
      <c r="J134" s="45">
        <f>J135+J141+J139</f>
        <v>12141600</v>
      </c>
      <c r="K134" s="10"/>
      <c r="L134" s="45">
        <f>L135+L141+L139+L146</f>
        <v>16605600</v>
      </c>
      <c r="M134" s="10"/>
      <c r="N134" s="45">
        <f>N135+N141+N139+N146</f>
        <v>15835600</v>
      </c>
    </row>
    <row r="135" spans="1:14" ht="24.75" customHeight="1">
      <c r="A135" s="68" t="s">
        <v>384</v>
      </c>
      <c r="B135" s="10" t="s">
        <v>36</v>
      </c>
      <c r="C135" s="39" t="s">
        <v>383</v>
      </c>
      <c r="D135" s="10" t="s">
        <v>385</v>
      </c>
      <c r="E135" s="10"/>
      <c r="F135" s="45">
        <f>F136</f>
        <v>0</v>
      </c>
      <c r="G135" s="10"/>
      <c r="H135" s="45">
        <f>H136</f>
        <v>11776000</v>
      </c>
      <c r="I135" s="10"/>
      <c r="J135" s="45">
        <f>J136</f>
        <v>11426000</v>
      </c>
      <c r="K135" s="10"/>
      <c r="L135" s="45">
        <f>L136</f>
        <v>11426000</v>
      </c>
      <c r="M135" s="10"/>
      <c r="N135" s="45">
        <f>N136</f>
        <v>10656000</v>
      </c>
    </row>
    <row r="136" spans="1:14" ht="22.5" customHeight="1">
      <c r="A136" s="68" t="s">
        <v>386</v>
      </c>
      <c r="B136" s="10" t="s">
        <v>36</v>
      </c>
      <c r="C136" s="39" t="s">
        <v>383</v>
      </c>
      <c r="D136" s="10" t="s">
        <v>387</v>
      </c>
      <c r="E136" s="10"/>
      <c r="F136" s="45">
        <f>F137</f>
        <v>0</v>
      </c>
      <c r="G136" s="10"/>
      <c r="H136" s="45">
        <f>H137</f>
        <v>11776000</v>
      </c>
      <c r="I136" s="10"/>
      <c r="J136" s="45">
        <f>J137</f>
        <v>11426000</v>
      </c>
      <c r="K136" s="10"/>
      <c r="L136" s="45">
        <f>L137</f>
        <v>11426000</v>
      </c>
      <c r="M136" s="10"/>
      <c r="N136" s="45">
        <f>N137</f>
        <v>10656000</v>
      </c>
    </row>
    <row r="137" spans="1:14" ht="34.5" customHeight="1">
      <c r="A137" s="68" t="s">
        <v>389</v>
      </c>
      <c r="B137" s="10" t="s">
        <v>36</v>
      </c>
      <c r="C137" s="39" t="s">
        <v>383</v>
      </c>
      <c r="D137" s="10" t="s">
        <v>388</v>
      </c>
      <c r="E137" s="10"/>
      <c r="F137" s="45">
        <f>F138</f>
        <v>0</v>
      </c>
      <c r="G137" s="10"/>
      <c r="H137" s="45">
        <f>H138</f>
        <v>11776000</v>
      </c>
      <c r="I137" s="10"/>
      <c r="J137" s="45">
        <f>J138</f>
        <v>11426000</v>
      </c>
      <c r="K137" s="10"/>
      <c r="L137" s="45">
        <f>L138</f>
        <v>11426000</v>
      </c>
      <c r="M137" s="10"/>
      <c r="N137" s="45">
        <f>N138</f>
        <v>10656000</v>
      </c>
    </row>
    <row r="138" spans="1:14" ht="34.5" customHeight="1">
      <c r="A138" s="24" t="s">
        <v>370</v>
      </c>
      <c r="B138" s="10" t="s">
        <v>36</v>
      </c>
      <c r="C138" s="39" t="s">
        <v>383</v>
      </c>
      <c r="D138" s="10" t="s">
        <v>388</v>
      </c>
      <c r="E138" s="10" t="s">
        <v>321</v>
      </c>
      <c r="F138" s="45">
        <v>0</v>
      </c>
      <c r="G138" s="70">
        <v>11776000</v>
      </c>
      <c r="H138" s="45">
        <f>F138+G138</f>
        <v>11776000</v>
      </c>
      <c r="I138" s="70">
        <v>-350000</v>
      </c>
      <c r="J138" s="45">
        <f>H138+I138</f>
        <v>11426000</v>
      </c>
      <c r="K138" s="70"/>
      <c r="L138" s="45">
        <f>J138+K138</f>
        <v>11426000</v>
      </c>
      <c r="M138" s="70">
        <f>30000-800000</f>
        <v>-770000</v>
      </c>
      <c r="N138" s="45">
        <f>L138+M138</f>
        <v>10656000</v>
      </c>
    </row>
    <row r="139" spans="1:14" ht="70.5" customHeight="1" hidden="1">
      <c r="A139" s="24" t="s">
        <v>424</v>
      </c>
      <c r="B139" s="10" t="s">
        <v>36</v>
      </c>
      <c r="C139" s="39" t="s">
        <v>383</v>
      </c>
      <c r="D139" s="10" t="s">
        <v>425</v>
      </c>
      <c r="E139" s="10"/>
      <c r="F139" s="45"/>
      <c r="G139" s="10"/>
      <c r="H139" s="45">
        <f>H140</f>
        <v>0</v>
      </c>
      <c r="I139" s="10"/>
      <c r="J139" s="45">
        <f>J140</f>
        <v>0</v>
      </c>
      <c r="K139" s="10"/>
      <c r="L139" s="45">
        <f>L140</f>
        <v>0</v>
      </c>
      <c r="M139" s="10"/>
      <c r="N139" s="45">
        <f>N140</f>
        <v>0</v>
      </c>
    </row>
    <row r="140" spans="1:14" ht="43.5" customHeight="1" hidden="1">
      <c r="A140" s="24" t="s">
        <v>370</v>
      </c>
      <c r="B140" s="10" t="s">
        <v>36</v>
      </c>
      <c r="C140" s="39" t="s">
        <v>383</v>
      </c>
      <c r="D140" s="10" t="s">
        <v>425</v>
      </c>
      <c r="E140" s="10" t="s">
        <v>321</v>
      </c>
      <c r="F140" s="45"/>
      <c r="G140" s="70">
        <v>0</v>
      </c>
      <c r="H140" s="45">
        <f>F140+G140</f>
        <v>0</v>
      </c>
      <c r="I140" s="70">
        <v>0</v>
      </c>
      <c r="J140" s="45">
        <f>H140+I140</f>
        <v>0</v>
      </c>
      <c r="K140" s="70"/>
      <c r="L140" s="45">
        <f>J140+K140</f>
        <v>0</v>
      </c>
      <c r="M140" s="70"/>
      <c r="N140" s="45">
        <f>L140+M140</f>
        <v>0</v>
      </c>
    </row>
    <row r="141" spans="1:14" ht="39.75" customHeight="1">
      <c r="A141" s="35" t="s">
        <v>102</v>
      </c>
      <c r="B141" s="10" t="s">
        <v>36</v>
      </c>
      <c r="C141" s="39" t="s">
        <v>383</v>
      </c>
      <c r="D141" s="10" t="s">
        <v>79</v>
      </c>
      <c r="E141" s="10"/>
      <c r="F141" s="45" t="e">
        <f>#REF!</f>
        <v>#REF!</v>
      </c>
      <c r="G141" s="10"/>
      <c r="H141" s="45">
        <f>H142+H144</f>
        <v>715600</v>
      </c>
      <c r="I141" s="10"/>
      <c r="J141" s="45">
        <f>J142+J144</f>
        <v>715600</v>
      </c>
      <c r="K141" s="10"/>
      <c r="L141" s="45">
        <f>L142+L144</f>
        <v>715600</v>
      </c>
      <c r="M141" s="10"/>
      <c r="N141" s="45">
        <f>N142+N144</f>
        <v>715600</v>
      </c>
    </row>
    <row r="142" spans="1:14" ht="64.5" customHeight="1">
      <c r="A142" s="18" t="s">
        <v>557</v>
      </c>
      <c r="B142" s="8" t="s">
        <v>36</v>
      </c>
      <c r="C142" s="29" t="s">
        <v>383</v>
      </c>
      <c r="D142" s="8" t="s">
        <v>538</v>
      </c>
      <c r="E142" s="8"/>
      <c r="F142" s="45">
        <f>F143</f>
        <v>0</v>
      </c>
      <c r="G142" s="10"/>
      <c r="H142" s="45">
        <f>H143</f>
        <v>300000</v>
      </c>
      <c r="I142" s="10"/>
      <c r="J142" s="45">
        <f>J143</f>
        <v>300000</v>
      </c>
      <c r="K142" s="10"/>
      <c r="L142" s="45">
        <f>L143</f>
        <v>300000</v>
      </c>
      <c r="M142" s="10"/>
      <c r="N142" s="45">
        <f>N143</f>
        <v>300000</v>
      </c>
    </row>
    <row r="143" spans="1:14" ht="31.5">
      <c r="A143" s="24" t="s">
        <v>370</v>
      </c>
      <c r="B143" s="8" t="s">
        <v>36</v>
      </c>
      <c r="C143" s="29" t="s">
        <v>383</v>
      </c>
      <c r="D143" s="8" t="s">
        <v>538</v>
      </c>
      <c r="E143" s="8" t="s">
        <v>321</v>
      </c>
      <c r="F143" s="45">
        <v>0</v>
      </c>
      <c r="G143" s="10" t="s">
        <v>429</v>
      </c>
      <c r="H143" s="45">
        <f>F143+G143</f>
        <v>300000</v>
      </c>
      <c r="I143" s="10" t="s">
        <v>381</v>
      </c>
      <c r="J143" s="45">
        <f>H143+I143</f>
        <v>300000</v>
      </c>
      <c r="K143" s="10"/>
      <c r="L143" s="45">
        <f>J143+K143</f>
        <v>300000</v>
      </c>
      <c r="M143" s="10"/>
      <c r="N143" s="45">
        <f>L143+M143</f>
        <v>300000</v>
      </c>
    </row>
    <row r="144" spans="1:14" ht="81.75" customHeight="1">
      <c r="A144" s="1" t="s">
        <v>553</v>
      </c>
      <c r="B144" s="8" t="s">
        <v>36</v>
      </c>
      <c r="C144" s="29" t="s">
        <v>383</v>
      </c>
      <c r="D144" s="8" t="s">
        <v>291</v>
      </c>
      <c r="E144" s="8"/>
      <c r="F144" s="45">
        <f>F145</f>
        <v>0</v>
      </c>
      <c r="G144" s="10"/>
      <c r="H144" s="45">
        <f>H145</f>
        <v>415600</v>
      </c>
      <c r="I144" s="10"/>
      <c r="J144" s="45">
        <f>J145</f>
        <v>415600</v>
      </c>
      <c r="K144" s="10"/>
      <c r="L144" s="45">
        <f>L145</f>
        <v>415600</v>
      </c>
      <c r="M144" s="10"/>
      <c r="N144" s="45">
        <f>N145</f>
        <v>415600</v>
      </c>
    </row>
    <row r="145" spans="1:14" ht="31.5">
      <c r="A145" s="24" t="s">
        <v>370</v>
      </c>
      <c r="B145" s="8" t="s">
        <v>36</v>
      </c>
      <c r="C145" s="29" t="s">
        <v>383</v>
      </c>
      <c r="D145" s="8" t="s">
        <v>291</v>
      </c>
      <c r="E145" s="8" t="s">
        <v>321</v>
      </c>
      <c r="F145" s="45">
        <v>0</v>
      </c>
      <c r="G145" s="10" t="s">
        <v>444</v>
      </c>
      <c r="H145" s="45">
        <f>F145+G145</f>
        <v>415600</v>
      </c>
      <c r="I145" s="10" t="s">
        <v>567</v>
      </c>
      <c r="J145" s="45">
        <f>H145+I145</f>
        <v>415600</v>
      </c>
      <c r="K145" s="10"/>
      <c r="L145" s="45">
        <f>J145+K145</f>
        <v>415600</v>
      </c>
      <c r="M145" s="10"/>
      <c r="N145" s="45">
        <f>L145+M145</f>
        <v>415600</v>
      </c>
    </row>
    <row r="146" spans="1:14" ht="47.25">
      <c r="A146" s="68" t="s">
        <v>640</v>
      </c>
      <c r="B146" s="10" t="s">
        <v>36</v>
      </c>
      <c r="C146" s="39" t="s">
        <v>383</v>
      </c>
      <c r="D146" s="10" t="s">
        <v>641</v>
      </c>
      <c r="E146" s="10"/>
      <c r="F146" s="45"/>
      <c r="G146" s="10"/>
      <c r="H146" s="79"/>
      <c r="I146" s="10"/>
      <c r="J146" s="79"/>
      <c r="K146" s="87"/>
      <c r="L146" s="79">
        <f>L147</f>
        <v>4464000</v>
      </c>
      <c r="M146" s="87"/>
      <c r="N146" s="79">
        <f>N147</f>
        <v>4464000</v>
      </c>
    </row>
    <row r="147" spans="1:14" ht="47.25">
      <c r="A147" s="68" t="s">
        <v>642</v>
      </c>
      <c r="B147" s="10" t="s">
        <v>36</v>
      </c>
      <c r="C147" s="39" t="s">
        <v>383</v>
      </c>
      <c r="D147" s="10" t="s">
        <v>643</v>
      </c>
      <c r="E147" s="10"/>
      <c r="F147" s="45"/>
      <c r="G147" s="10"/>
      <c r="H147" s="79"/>
      <c r="I147" s="10"/>
      <c r="J147" s="79"/>
      <c r="K147" s="87"/>
      <c r="L147" s="79">
        <f>L148</f>
        <v>4464000</v>
      </c>
      <c r="M147" s="87"/>
      <c r="N147" s="79">
        <f>N148</f>
        <v>4464000</v>
      </c>
    </row>
    <row r="148" spans="1:14" ht="78.75">
      <c r="A148" s="1" t="s">
        <v>644</v>
      </c>
      <c r="B148" s="8" t="s">
        <v>36</v>
      </c>
      <c r="C148" s="29" t="s">
        <v>383</v>
      </c>
      <c r="D148" s="8" t="s">
        <v>645</v>
      </c>
      <c r="E148" s="8"/>
      <c r="F148" s="45"/>
      <c r="G148" s="10"/>
      <c r="H148" s="79"/>
      <c r="I148" s="10"/>
      <c r="J148" s="79"/>
      <c r="K148" s="87"/>
      <c r="L148" s="79">
        <f>L149</f>
        <v>4464000</v>
      </c>
      <c r="M148" s="87"/>
      <c r="N148" s="79">
        <f>N149</f>
        <v>4464000</v>
      </c>
    </row>
    <row r="149" spans="1:14" ht="31.5">
      <c r="A149" s="24" t="s">
        <v>370</v>
      </c>
      <c r="B149" s="8" t="s">
        <v>36</v>
      </c>
      <c r="C149" s="29" t="s">
        <v>383</v>
      </c>
      <c r="D149" s="8" t="s">
        <v>645</v>
      </c>
      <c r="E149" s="8" t="s">
        <v>321</v>
      </c>
      <c r="F149" s="45"/>
      <c r="G149" s="10"/>
      <c r="H149" s="79"/>
      <c r="I149" s="10"/>
      <c r="J149" s="79"/>
      <c r="K149" s="87" t="s">
        <v>646</v>
      </c>
      <c r="L149" s="79">
        <f>J149+K149</f>
        <v>4464000</v>
      </c>
      <c r="M149" s="87" t="s">
        <v>381</v>
      </c>
      <c r="N149" s="79">
        <f>L149+M149</f>
        <v>4464000</v>
      </c>
    </row>
    <row r="150" spans="1:14" ht="19.5" customHeight="1">
      <c r="A150" s="24" t="s">
        <v>233</v>
      </c>
      <c r="B150" s="10" t="s">
        <v>36</v>
      </c>
      <c r="C150" s="39" t="s">
        <v>234</v>
      </c>
      <c r="D150" s="10"/>
      <c r="E150" s="10"/>
      <c r="F150" s="47" t="e">
        <f>#REF!+F151</f>
        <v>#REF!</v>
      </c>
      <c r="G150" s="10"/>
      <c r="H150" s="47" t="e">
        <f>#REF!+H151</f>
        <v>#REF!</v>
      </c>
      <c r="I150" s="10"/>
      <c r="J150" s="47">
        <f>J151</f>
        <v>46060</v>
      </c>
      <c r="K150" s="10"/>
      <c r="L150" s="47">
        <f>L151+L153</f>
        <v>202385.5</v>
      </c>
      <c r="M150" s="10"/>
      <c r="N150" s="47">
        <f>N151+N153</f>
        <v>206082.3</v>
      </c>
    </row>
    <row r="151" spans="1:14" ht="47.25">
      <c r="A151" s="1" t="s">
        <v>595</v>
      </c>
      <c r="B151" s="10" t="s">
        <v>36</v>
      </c>
      <c r="C151" s="10" t="s">
        <v>234</v>
      </c>
      <c r="D151" s="10" t="s">
        <v>259</v>
      </c>
      <c r="E151" s="10"/>
      <c r="F151" s="45">
        <f>F152</f>
        <v>0</v>
      </c>
      <c r="G151" s="10"/>
      <c r="H151" s="45">
        <f>H152</f>
        <v>46060</v>
      </c>
      <c r="I151" s="10"/>
      <c r="J151" s="45">
        <f>J152</f>
        <v>46060</v>
      </c>
      <c r="K151" s="10"/>
      <c r="L151" s="45">
        <f>L152</f>
        <v>82627.5</v>
      </c>
      <c r="M151" s="10"/>
      <c r="N151" s="45">
        <f>N152</f>
        <v>86324.3</v>
      </c>
    </row>
    <row r="152" spans="1:14" ht="48.75" customHeight="1">
      <c r="A152" s="18" t="s">
        <v>325</v>
      </c>
      <c r="B152" s="10" t="s">
        <v>36</v>
      </c>
      <c r="C152" s="10" t="s">
        <v>234</v>
      </c>
      <c r="D152" s="10" t="s">
        <v>259</v>
      </c>
      <c r="E152" s="10" t="s">
        <v>320</v>
      </c>
      <c r="F152" s="45">
        <v>0</v>
      </c>
      <c r="G152" s="10" t="s">
        <v>542</v>
      </c>
      <c r="H152" s="45">
        <f>F152+G152</f>
        <v>46060</v>
      </c>
      <c r="I152" s="10" t="s">
        <v>381</v>
      </c>
      <c r="J152" s="45">
        <f>H152+I152</f>
        <v>46060</v>
      </c>
      <c r="K152" s="10" t="s">
        <v>665</v>
      </c>
      <c r="L152" s="45">
        <f>J152+K152</f>
        <v>82627.5</v>
      </c>
      <c r="M152" s="10" t="s">
        <v>724</v>
      </c>
      <c r="N152" s="45">
        <f>L152+M152</f>
        <v>86324.3</v>
      </c>
    </row>
    <row r="153" spans="1:14" ht="48.75" customHeight="1">
      <c r="A153" s="1" t="s">
        <v>668</v>
      </c>
      <c r="B153" s="10" t="s">
        <v>36</v>
      </c>
      <c r="C153" s="10" t="s">
        <v>234</v>
      </c>
      <c r="D153" s="10" t="s">
        <v>298</v>
      </c>
      <c r="E153" s="10"/>
      <c r="F153" s="45"/>
      <c r="G153" s="10"/>
      <c r="H153" s="45"/>
      <c r="I153" s="10"/>
      <c r="J153" s="45"/>
      <c r="K153" s="10"/>
      <c r="L153" s="45">
        <f>L154</f>
        <v>119758</v>
      </c>
      <c r="M153" s="10"/>
      <c r="N153" s="45">
        <f>N154</f>
        <v>119758</v>
      </c>
    </row>
    <row r="154" spans="1:14" ht="48.75" customHeight="1">
      <c r="A154" s="1" t="s">
        <v>325</v>
      </c>
      <c r="B154" s="10" t="s">
        <v>36</v>
      </c>
      <c r="C154" s="10" t="s">
        <v>234</v>
      </c>
      <c r="D154" s="10" t="s">
        <v>298</v>
      </c>
      <c r="E154" s="10" t="s">
        <v>320</v>
      </c>
      <c r="F154" s="45"/>
      <c r="G154" s="10"/>
      <c r="H154" s="45"/>
      <c r="I154" s="10"/>
      <c r="J154" s="45"/>
      <c r="K154" s="10" t="s">
        <v>669</v>
      </c>
      <c r="L154" s="45">
        <f>J154+K154</f>
        <v>119758</v>
      </c>
      <c r="M154" s="10" t="s">
        <v>381</v>
      </c>
      <c r="N154" s="45">
        <f>L154+M154</f>
        <v>119758</v>
      </c>
    </row>
    <row r="155" spans="1:14" ht="36" customHeight="1">
      <c r="A155" s="1" t="s">
        <v>147</v>
      </c>
      <c r="B155" s="10" t="s">
        <v>36</v>
      </c>
      <c r="C155" s="10" t="s">
        <v>63</v>
      </c>
      <c r="D155" s="10"/>
      <c r="E155" s="10"/>
      <c r="F155" s="45" t="e">
        <f>F160+#REF!+F162+F156</f>
        <v>#REF!</v>
      </c>
      <c r="G155" s="10"/>
      <c r="H155" s="45">
        <f>H160+H162+H156</f>
        <v>2851000</v>
      </c>
      <c r="I155" s="10"/>
      <c r="J155" s="45">
        <f>J160+J162+J156</f>
        <v>2851000</v>
      </c>
      <c r="K155" s="10"/>
      <c r="L155" s="45">
        <f>L156+L159+L164</f>
        <v>10296500</v>
      </c>
      <c r="M155" s="10"/>
      <c r="N155" s="45">
        <f>N156+N159+N164</f>
        <v>10296500</v>
      </c>
    </row>
    <row r="156" spans="1:14" ht="39" customHeight="1">
      <c r="A156" s="1" t="s">
        <v>187</v>
      </c>
      <c r="B156" s="10" t="s">
        <v>36</v>
      </c>
      <c r="C156" s="10" t="s">
        <v>63</v>
      </c>
      <c r="D156" s="10" t="s">
        <v>188</v>
      </c>
      <c r="E156" s="10"/>
      <c r="F156" s="45">
        <f>F157</f>
        <v>0</v>
      </c>
      <c r="G156" s="10"/>
      <c r="H156" s="45">
        <f>H157</f>
        <v>100000</v>
      </c>
      <c r="I156" s="10"/>
      <c r="J156" s="45">
        <f>J157</f>
        <v>100000</v>
      </c>
      <c r="K156" s="10"/>
      <c r="L156" s="45">
        <f>L157</f>
        <v>100000</v>
      </c>
      <c r="M156" s="10"/>
      <c r="N156" s="45">
        <f>N157</f>
        <v>100000</v>
      </c>
    </row>
    <row r="157" spans="1:14" ht="36" customHeight="1">
      <c r="A157" s="3" t="s">
        <v>393</v>
      </c>
      <c r="B157" s="10" t="s">
        <v>36</v>
      </c>
      <c r="C157" s="10" t="s">
        <v>63</v>
      </c>
      <c r="D157" s="39" t="s">
        <v>392</v>
      </c>
      <c r="E157" s="10"/>
      <c r="F157" s="45">
        <f>F158</f>
        <v>0</v>
      </c>
      <c r="G157" s="10"/>
      <c r="H157" s="45">
        <f>H158</f>
        <v>100000</v>
      </c>
      <c r="I157" s="10"/>
      <c r="J157" s="45">
        <f>J158</f>
        <v>100000</v>
      </c>
      <c r="K157" s="10"/>
      <c r="L157" s="45">
        <f>L158</f>
        <v>100000</v>
      </c>
      <c r="M157" s="10"/>
      <c r="N157" s="45">
        <f>N158</f>
        <v>100000</v>
      </c>
    </row>
    <row r="158" spans="1:14" ht="69.75" customHeight="1">
      <c r="A158" s="3" t="s">
        <v>372</v>
      </c>
      <c r="B158" s="39" t="s">
        <v>36</v>
      </c>
      <c r="C158" s="39" t="s">
        <v>63</v>
      </c>
      <c r="D158" s="39" t="s">
        <v>392</v>
      </c>
      <c r="E158" s="39" t="s">
        <v>358</v>
      </c>
      <c r="F158" s="45">
        <v>0</v>
      </c>
      <c r="G158" s="10" t="s">
        <v>525</v>
      </c>
      <c r="H158" s="45">
        <f>F158+G158</f>
        <v>100000</v>
      </c>
      <c r="I158" s="10" t="s">
        <v>381</v>
      </c>
      <c r="J158" s="45">
        <f>H158+I158</f>
        <v>100000</v>
      </c>
      <c r="K158" s="10"/>
      <c r="L158" s="45">
        <f>J158+K158</f>
        <v>100000</v>
      </c>
      <c r="M158" s="10"/>
      <c r="N158" s="45">
        <f>L158+M158</f>
        <v>100000</v>
      </c>
    </row>
    <row r="159" spans="1:14" ht="28.5" customHeight="1">
      <c r="A159" s="18" t="s">
        <v>312</v>
      </c>
      <c r="B159" s="39" t="s">
        <v>36</v>
      </c>
      <c r="C159" s="39" t="s">
        <v>63</v>
      </c>
      <c r="D159" s="39" t="s">
        <v>79</v>
      </c>
      <c r="E159" s="39"/>
      <c r="F159" s="45"/>
      <c r="G159" s="10"/>
      <c r="H159" s="45"/>
      <c r="I159" s="10"/>
      <c r="J159" s="45"/>
      <c r="K159" s="10"/>
      <c r="L159" s="45">
        <f>L160+L162</f>
        <v>2751000</v>
      </c>
      <c r="M159" s="10"/>
      <c r="N159" s="45">
        <f>N160+N162</f>
        <v>2751000</v>
      </c>
    </row>
    <row r="160" spans="1:14" ht="63">
      <c r="A160" s="3" t="s">
        <v>406</v>
      </c>
      <c r="B160" s="10" t="s">
        <v>36</v>
      </c>
      <c r="C160" s="10" t="s">
        <v>63</v>
      </c>
      <c r="D160" s="10" t="s">
        <v>261</v>
      </c>
      <c r="E160" s="10"/>
      <c r="F160" s="45">
        <f>F161</f>
        <v>0</v>
      </c>
      <c r="G160" s="10"/>
      <c r="H160" s="45">
        <f>H161</f>
        <v>2493000</v>
      </c>
      <c r="I160" s="10"/>
      <c r="J160" s="45">
        <f>J161</f>
        <v>2493000</v>
      </c>
      <c r="K160" s="10"/>
      <c r="L160" s="45">
        <f>L161</f>
        <v>2493000</v>
      </c>
      <c r="M160" s="10"/>
      <c r="N160" s="45">
        <f>N161</f>
        <v>2493000</v>
      </c>
    </row>
    <row r="161" spans="1:14" ht="33.75" customHeight="1">
      <c r="A161" s="3" t="s">
        <v>378</v>
      </c>
      <c r="B161" s="10" t="s">
        <v>36</v>
      </c>
      <c r="C161" s="10" t="s">
        <v>63</v>
      </c>
      <c r="D161" s="10" t="s">
        <v>261</v>
      </c>
      <c r="E161" s="10" t="s">
        <v>321</v>
      </c>
      <c r="F161" s="45">
        <v>0</v>
      </c>
      <c r="G161" s="10" t="s">
        <v>543</v>
      </c>
      <c r="H161" s="45">
        <f>F161+G161</f>
        <v>2493000</v>
      </c>
      <c r="I161" s="10" t="s">
        <v>381</v>
      </c>
      <c r="J161" s="45">
        <f>H161+I161</f>
        <v>2493000</v>
      </c>
      <c r="K161" s="10"/>
      <c r="L161" s="45">
        <f>J161+K161</f>
        <v>2493000</v>
      </c>
      <c r="M161" s="10"/>
      <c r="N161" s="45">
        <f>L161+M161</f>
        <v>2493000</v>
      </c>
    </row>
    <row r="162" spans="1:14" ht="66" customHeight="1">
      <c r="A162" s="3" t="s">
        <v>377</v>
      </c>
      <c r="B162" s="39" t="s">
        <v>36</v>
      </c>
      <c r="C162" s="39" t="s">
        <v>63</v>
      </c>
      <c r="D162" s="39" t="s">
        <v>296</v>
      </c>
      <c r="E162" s="39"/>
      <c r="F162" s="45">
        <f>F163</f>
        <v>0</v>
      </c>
      <c r="G162" s="39"/>
      <c r="H162" s="45">
        <f>H163</f>
        <v>258000</v>
      </c>
      <c r="I162" s="39"/>
      <c r="J162" s="45">
        <f>J163</f>
        <v>258000</v>
      </c>
      <c r="K162" s="39"/>
      <c r="L162" s="45">
        <f>L163</f>
        <v>258000</v>
      </c>
      <c r="M162" s="39"/>
      <c r="N162" s="45">
        <f>N163</f>
        <v>258000</v>
      </c>
    </row>
    <row r="163" spans="1:14" ht="24.75" customHeight="1">
      <c r="A163" s="3" t="s">
        <v>332</v>
      </c>
      <c r="B163" s="39" t="s">
        <v>36</v>
      </c>
      <c r="C163" s="39" t="s">
        <v>63</v>
      </c>
      <c r="D163" s="39" t="s">
        <v>296</v>
      </c>
      <c r="E163" s="39" t="s">
        <v>331</v>
      </c>
      <c r="F163" s="45">
        <v>0</v>
      </c>
      <c r="G163" s="39" t="s">
        <v>544</v>
      </c>
      <c r="H163" s="45">
        <f>F163+G163</f>
        <v>258000</v>
      </c>
      <c r="I163" s="39" t="s">
        <v>381</v>
      </c>
      <c r="J163" s="45">
        <f>H163+I163</f>
        <v>258000</v>
      </c>
      <c r="K163" s="39"/>
      <c r="L163" s="45">
        <f>J163+K163</f>
        <v>258000</v>
      </c>
      <c r="M163" s="39"/>
      <c r="N163" s="45">
        <f>L163+M163</f>
        <v>258000</v>
      </c>
    </row>
    <row r="164" spans="1:14" ht="37.5" customHeight="1">
      <c r="A164" s="68" t="s">
        <v>647</v>
      </c>
      <c r="B164" s="39" t="s">
        <v>36</v>
      </c>
      <c r="C164" s="29" t="s">
        <v>63</v>
      </c>
      <c r="D164" s="8" t="s">
        <v>615</v>
      </c>
      <c r="E164" s="8"/>
      <c r="F164" s="45"/>
      <c r="G164" s="39"/>
      <c r="H164" s="45"/>
      <c r="I164" s="39"/>
      <c r="J164" s="45"/>
      <c r="K164" s="39"/>
      <c r="L164" s="45">
        <f>L165</f>
        <v>7445500</v>
      </c>
      <c r="M164" s="39"/>
      <c r="N164" s="45">
        <f>N165</f>
        <v>7445500</v>
      </c>
    </row>
    <row r="165" spans="1:14" ht="65.25" customHeight="1">
      <c r="A165" s="3" t="s">
        <v>648</v>
      </c>
      <c r="B165" s="39" t="s">
        <v>36</v>
      </c>
      <c r="C165" s="29" t="s">
        <v>63</v>
      </c>
      <c r="D165" s="8" t="s">
        <v>650</v>
      </c>
      <c r="E165" s="8"/>
      <c r="F165" s="45"/>
      <c r="G165" s="39"/>
      <c r="H165" s="45"/>
      <c r="I165" s="39"/>
      <c r="J165" s="45"/>
      <c r="K165" s="39"/>
      <c r="L165" s="45">
        <f>L166</f>
        <v>7445500</v>
      </c>
      <c r="M165" s="39"/>
      <c r="N165" s="45">
        <f>N166</f>
        <v>7445500</v>
      </c>
    </row>
    <row r="166" spans="1:14" ht="48.75" customHeight="1">
      <c r="A166" s="3" t="s">
        <v>649</v>
      </c>
      <c r="B166" s="39" t="s">
        <v>36</v>
      </c>
      <c r="C166" s="29" t="s">
        <v>63</v>
      </c>
      <c r="D166" s="8" t="s">
        <v>651</v>
      </c>
      <c r="E166" s="8"/>
      <c r="F166" s="45"/>
      <c r="G166" s="39"/>
      <c r="H166" s="45"/>
      <c r="I166" s="39"/>
      <c r="J166" s="45"/>
      <c r="K166" s="39"/>
      <c r="L166" s="45">
        <f>L167</f>
        <v>7445500</v>
      </c>
      <c r="M166" s="39"/>
      <c r="N166" s="45">
        <f>N167</f>
        <v>7445500</v>
      </c>
    </row>
    <row r="167" spans="1:14" ht="36.75" customHeight="1">
      <c r="A167" s="24" t="s">
        <v>370</v>
      </c>
      <c r="B167" s="39" t="s">
        <v>36</v>
      </c>
      <c r="C167" s="29" t="s">
        <v>63</v>
      </c>
      <c r="D167" s="8" t="s">
        <v>651</v>
      </c>
      <c r="E167" s="8" t="s">
        <v>321</v>
      </c>
      <c r="F167" s="45"/>
      <c r="G167" s="39"/>
      <c r="H167" s="45"/>
      <c r="I167" s="39"/>
      <c r="J167" s="45"/>
      <c r="K167" s="39" t="s">
        <v>652</v>
      </c>
      <c r="L167" s="45">
        <f>J167+K167</f>
        <v>7445500</v>
      </c>
      <c r="M167" s="39" t="s">
        <v>381</v>
      </c>
      <c r="N167" s="45">
        <f>L167+M167</f>
        <v>7445500</v>
      </c>
    </row>
    <row r="168" spans="1:14" ht="19.5" customHeight="1">
      <c r="A168" s="3" t="s">
        <v>148</v>
      </c>
      <c r="B168" s="10">
        <v>901</v>
      </c>
      <c r="C168" s="10" t="s">
        <v>23</v>
      </c>
      <c r="D168" s="10"/>
      <c r="E168" s="10"/>
      <c r="F168" s="45" t="e">
        <f>F169+F186+F211+F227</f>
        <v>#REF!</v>
      </c>
      <c r="G168" s="10"/>
      <c r="H168" s="45">
        <f>H169+H186+H211+H227</f>
        <v>37568200</v>
      </c>
      <c r="I168" s="10"/>
      <c r="J168" s="45">
        <f>J169+J186+J211+J227</f>
        <v>40518200</v>
      </c>
      <c r="K168" s="10"/>
      <c r="L168" s="45">
        <f>L169+L186+L211+L227</f>
        <v>65366500</v>
      </c>
      <c r="M168" s="10"/>
      <c r="N168" s="45">
        <f>N169+N186+N211+N227</f>
        <v>82613371.42</v>
      </c>
    </row>
    <row r="169" spans="1:14" ht="20.25" customHeight="1">
      <c r="A169" s="3" t="s">
        <v>149</v>
      </c>
      <c r="B169" s="10">
        <v>901</v>
      </c>
      <c r="C169" s="10" t="s">
        <v>24</v>
      </c>
      <c r="D169" s="10"/>
      <c r="E169" s="10"/>
      <c r="F169" s="45">
        <f>F172</f>
        <v>0</v>
      </c>
      <c r="G169" s="10"/>
      <c r="H169" s="45">
        <f>H172+H184</f>
        <v>6913600</v>
      </c>
      <c r="I169" s="10"/>
      <c r="J169" s="45">
        <f>J172+J184</f>
        <v>6913600</v>
      </c>
      <c r="K169" s="10"/>
      <c r="L169" s="45">
        <f>L172+L184</f>
        <v>6913600</v>
      </c>
      <c r="M169" s="10"/>
      <c r="N169" s="45">
        <f>N172+N184</f>
        <v>3913600</v>
      </c>
    </row>
    <row r="170" spans="1:14" ht="36" customHeight="1" hidden="1">
      <c r="A170" s="32" t="s">
        <v>202</v>
      </c>
      <c r="B170" s="8" t="s">
        <v>36</v>
      </c>
      <c r="C170" s="8" t="s">
        <v>24</v>
      </c>
      <c r="D170" s="8" t="s">
        <v>204</v>
      </c>
      <c r="E170" s="8"/>
      <c r="F170" s="45"/>
      <c r="G170" s="8"/>
      <c r="H170" s="45"/>
      <c r="I170" s="8"/>
      <c r="J170" s="45"/>
      <c r="K170" s="8"/>
      <c r="L170" s="45"/>
      <c r="M170" s="8"/>
      <c r="N170" s="45"/>
    </row>
    <row r="171" spans="1:14" ht="22.5" customHeight="1" hidden="1">
      <c r="A171" s="32" t="s">
        <v>54</v>
      </c>
      <c r="B171" s="8" t="s">
        <v>36</v>
      </c>
      <c r="C171" s="8" t="s">
        <v>24</v>
      </c>
      <c r="D171" s="8" t="s">
        <v>204</v>
      </c>
      <c r="E171" s="8" t="s">
        <v>38</v>
      </c>
      <c r="F171" s="45"/>
      <c r="G171" s="8"/>
      <c r="H171" s="45"/>
      <c r="I171" s="8"/>
      <c r="J171" s="45"/>
      <c r="K171" s="8"/>
      <c r="L171" s="45"/>
      <c r="M171" s="8"/>
      <c r="N171" s="45"/>
    </row>
    <row r="172" spans="1:14" ht="21" customHeight="1">
      <c r="A172" s="3" t="s">
        <v>55</v>
      </c>
      <c r="B172" s="10" t="s">
        <v>36</v>
      </c>
      <c r="C172" s="10" t="s">
        <v>24</v>
      </c>
      <c r="D172" s="10" t="s">
        <v>34</v>
      </c>
      <c r="E172" s="10"/>
      <c r="F172" s="45">
        <f>F173+F175</f>
        <v>0</v>
      </c>
      <c r="G172" s="10"/>
      <c r="H172" s="45">
        <f>H173+H175</f>
        <v>6913600</v>
      </c>
      <c r="I172" s="10"/>
      <c r="J172" s="45">
        <f>J173+J175</f>
        <v>6913600</v>
      </c>
      <c r="K172" s="10"/>
      <c r="L172" s="45">
        <f>L173+L175</f>
        <v>6913600</v>
      </c>
      <c r="M172" s="10"/>
      <c r="N172" s="45">
        <f>N173+N175</f>
        <v>3913600</v>
      </c>
    </row>
    <row r="173" spans="1:14" ht="48.75" customHeight="1">
      <c r="A173" s="3" t="s">
        <v>56</v>
      </c>
      <c r="B173" s="10" t="s">
        <v>36</v>
      </c>
      <c r="C173" s="10" t="s">
        <v>24</v>
      </c>
      <c r="D173" s="10" t="s">
        <v>57</v>
      </c>
      <c r="E173" s="10"/>
      <c r="F173" s="45">
        <f>F174</f>
        <v>0</v>
      </c>
      <c r="G173" s="10"/>
      <c r="H173" s="45">
        <f>H174</f>
        <v>853000</v>
      </c>
      <c r="I173" s="10"/>
      <c r="J173" s="45">
        <f>J174</f>
        <v>853000</v>
      </c>
      <c r="K173" s="10"/>
      <c r="L173" s="45">
        <f>L174</f>
        <v>853000</v>
      </c>
      <c r="M173" s="10"/>
      <c r="N173" s="45">
        <f>N174</f>
        <v>853000</v>
      </c>
    </row>
    <row r="174" spans="1:14" ht="55.5" customHeight="1">
      <c r="A174" s="1" t="s">
        <v>371</v>
      </c>
      <c r="B174" s="10" t="s">
        <v>36</v>
      </c>
      <c r="C174" s="10" t="s">
        <v>24</v>
      </c>
      <c r="D174" s="10" t="s">
        <v>57</v>
      </c>
      <c r="E174" s="10" t="s">
        <v>330</v>
      </c>
      <c r="F174" s="45">
        <v>0</v>
      </c>
      <c r="G174" s="10" t="s">
        <v>431</v>
      </c>
      <c r="H174" s="45">
        <f>F174+G174</f>
        <v>853000</v>
      </c>
      <c r="I174" s="10" t="s">
        <v>381</v>
      </c>
      <c r="J174" s="45">
        <f>H174+I174</f>
        <v>853000</v>
      </c>
      <c r="K174" s="10"/>
      <c r="L174" s="45">
        <f>J174+K174</f>
        <v>853000</v>
      </c>
      <c r="M174" s="10"/>
      <c r="N174" s="45">
        <f>L174+M174</f>
        <v>853000</v>
      </c>
    </row>
    <row r="175" spans="1:14" ht="30.75" customHeight="1">
      <c r="A175" s="3" t="s">
        <v>58</v>
      </c>
      <c r="B175" s="10" t="s">
        <v>36</v>
      </c>
      <c r="C175" s="10" t="s">
        <v>24</v>
      </c>
      <c r="D175" s="10" t="s">
        <v>59</v>
      </c>
      <c r="E175" s="10"/>
      <c r="F175" s="45">
        <f>F176+F178</f>
        <v>0</v>
      </c>
      <c r="G175" s="10"/>
      <c r="H175" s="45">
        <f>H176+H178</f>
        <v>6060600</v>
      </c>
      <c r="I175" s="10"/>
      <c r="J175" s="45">
        <f>J176+J178</f>
        <v>6060600</v>
      </c>
      <c r="K175" s="10"/>
      <c r="L175" s="45">
        <f>L176+L178</f>
        <v>6060600</v>
      </c>
      <c r="M175" s="10"/>
      <c r="N175" s="45">
        <f>N176+N178</f>
        <v>3060600</v>
      </c>
    </row>
    <row r="176" spans="1:14" ht="0.75" customHeight="1" hidden="1">
      <c r="A176" s="3" t="s">
        <v>60</v>
      </c>
      <c r="B176" s="10" t="s">
        <v>36</v>
      </c>
      <c r="C176" s="10" t="s">
        <v>24</v>
      </c>
      <c r="D176" s="10" t="s">
        <v>61</v>
      </c>
      <c r="E176" s="10"/>
      <c r="F176" s="45">
        <f>F177</f>
        <v>0</v>
      </c>
      <c r="G176" s="10"/>
      <c r="H176" s="45">
        <f>H177</f>
        <v>0</v>
      </c>
      <c r="I176" s="10"/>
      <c r="J176" s="45">
        <f>J177</f>
        <v>0</v>
      </c>
      <c r="K176" s="10"/>
      <c r="L176" s="45">
        <f>L177</f>
        <v>0</v>
      </c>
      <c r="M176" s="10"/>
      <c r="N176" s="45">
        <f>N177</f>
        <v>0</v>
      </c>
    </row>
    <row r="177" spans="1:14" ht="15" customHeight="1" hidden="1">
      <c r="A177" s="3" t="s">
        <v>72</v>
      </c>
      <c r="B177" s="10" t="s">
        <v>36</v>
      </c>
      <c r="C177" s="10" t="s">
        <v>24</v>
      </c>
      <c r="D177" s="10" t="s">
        <v>61</v>
      </c>
      <c r="E177" s="10" t="s">
        <v>73</v>
      </c>
      <c r="F177" s="45">
        <v>0</v>
      </c>
      <c r="G177" s="10"/>
      <c r="H177" s="45">
        <v>0</v>
      </c>
      <c r="I177" s="10"/>
      <c r="J177" s="45">
        <v>0</v>
      </c>
      <c r="K177" s="10"/>
      <c r="L177" s="45">
        <v>0</v>
      </c>
      <c r="M177" s="10"/>
      <c r="N177" s="45">
        <v>0</v>
      </c>
    </row>
    <row r="178" spans="1:14" ht="31.5" customHeight="1">
      <c r="A178" s="3" t="s">
        <v>53</v>
      </c>
      <c r="B178" s="10">
        <v>901</v>
      </c>
      <c r="C178" s="10" t="s">
        <v>24</v>
      </c>
      <c r="D178" s="10" t="s">
        <v>195</v>
      </c>
      <c r="E178" s="10"/>
      <c r="F178" s="46">
        <f>F179</f>
        <v>0</v>
      </c>
      <c r="G178" s="10"/>
      <c r="H178" s="46">
        <f>H179</f>
        <v>6060600</v>
      </c>
      <c r="I178" s="10"/>
      <c r="J178" s="46">
        <f>J179</f>
        <v>6060600</v>
      </c>
      <c r="K178" s="10"/>
      <c r="L178" s="46">
        <f>L179</f>
        <v>6060600</v>
      </c>
      <c r="M178" s="10"/>
      <c r="N178" s="46">
        <f>N179</f>
        <v>3060600</v>
      </c>
    </row>
    <row r="179" spans="1:14" ht="15.75" customHeight="1">
      <c r="A179" s="1" t="s">
        <v>332</v>
      </c>
      <c r="B179" s="10" t="s">
        <v>36</v>
      </c>
      <c r="C179" s="10" t="s">
        <v>24</v>
      </c>
      <c r="D179" s="10" t="s">
        <v>195</v>
      </c>
      <c r="E179" s="10" t="s">
        <v>331</v>
      </c>
      <c r="F179" s="46">
        <v>0</v>
      </c>
      <c r="G179" s="10" t="s">
        <v>442</v>
      </c>
      <c r="H179" s="46">
        <f>F179+G179</f>
        <v>6060600</v>
      </c>
      <c r="I179" s="10"/>
      <c r="J179" s="46">
        <f>H179+I179</f>
        <v>6060600</v>
      </c>
      <c r="K179" s="10"/>
      <c r="L179" s="46">
        <f>J179+K179</f>
        <v>6060600</v>
      </c>
      <c r="M179" s="10" t="s">
        <v>721</v>
      </c>
      <c r="N179" s="46">
        <f>L179+M179</f>
        <v>3060600</v>
      </c>
    </row>
    <row r="180" spans="1:14" ht="33.75" customHeight="1" hidden="1">
      <c r="A180" s="25" t="s">
        <v>181</v>
      </c>
      <c r="B180" s="39" t="s">
        <v>36</v>
      </c>
      <c r="C180" s="39" t="s">
        <v>24</v>
      </c>
      <c r="D180" s="39" t="s">
        <v>182</v>
      </c>
      <c r="E180" s="58"/>
      <c r="F180" s="45">
        <f>F181</f>
        <v>0</v>
      </c>
      <c r="G180" s="58"/>
      <c r="H180" s="45">
        <f>H181</f>
        <v>0</v>
      </c>
      <c r="I180" s="58"/>
      <c r="J180" s="45">
        <f>J181</f>
        <v>0</v>
      </c>
      <c r="K180" s="58"/>
      <c r="L180" s="45">
        <f>L181</f>
        <v>0</v>
      </c>
      <c r="M180" s="58"/>
      <c r="N180" s="45">
        <f>N181</f>
        <v>0</v>
      </c>
    </row>
    <row r="181" spans="1:14" ht="22.5" customHeight="1" hidden="1">
      <c r="A181" s="25" t="s">
        <v>54</v>
      </c>
      <c r="B181" s="39" t="s">
        <v>36</v>
      </c>
      <c r="C181" s="39" t="s">
        <v>24</v>
      </c>
      <c r="D181" s="39" t="s">
        <v>182</v>
      </c>
      <c r="E181" s="58" t="s">
        <v>38</v>
      </c>
      <c r="F181" s="45">
        <v>0</v>
      </c>
      <c r="G181" s="58"/>
      <c r="H181" s="45">
        <v>0</v>
      </c>
      <c r="I181" s="58"/>
      <c r="J181" s="45">
        <v>0</v>
      </c>
      <c r="K181" s="58"/>
      <c r="L181" s="45">
        <v>0</v>
      </c>
      <c r="M181" s="58"/>
      <c r="N181" s="45">
        <v>0</v>
      </c>
    </row>
    <row r="182" spans="1:14" ht="31.5" customHeight="1" hidden="1">
      <c r="A182" s="3" t="s">
        <v>102</v>
      </c>
      <c r="B182" s="10" t="s">
        <v>36</v>
      </c>
      <c r="C182" s="10" t="s">
        <v>24</v>
      </c>
      <c r="D182" s="10" t="s">
        <v>262</v>
      </c>
      <c r="E182" s="10"/>
      <c r="F182" s="46">
        <f>F183</f>
        <v>0</v>
      </c>
      <c r="G182" s="10"/>
      <c r="H182" s="46">
        <f>H183</f>
        <v>0</v>
      </c>
      <c r="I182" s="10"/>
      <c r="J182" s="46">
        <f>J183</f>
        <v>0</v>
      </c>
      <c r="K182" s="10"/>
      <c r="L182" s="46">
        <f>L183</f>
        <v>0</v>
      </c>
      <c r="M182" s="10"/>
      <c r="N182" s="46">
        <f>N183</f>
        <v>0</v>
      </c>
    </row>
    <row r="183" spans="1:14" ht="33.75" customHeight="1" hidden="1">
      <c r="A183" s="55" t="s">
        <v>41</v>
      </c>
      <c r="B183" s="54" t="s">
        <v>36</v>
      </c>
      <c r="C183" s="54" t="s">
        <v>24</v>
      </c>
      <c r="D183" s="54" t="s">
        <v>262</v>
      </c>
      <c r="E183" s="54" t="s">
        <v>42</v>
      </c>
      <c r="F183" s="48"/>
      <c r="G183" s="54"/>
      <c r="H183" s="48"/>
      <c r="I183" s="54"/>
      <c r="J183" s="48"/>
      <c r="K183" s="54"/>
      <c r="L183" s="48"/>
      <c r="M183" s="54"/>
      <c r="N183" s="48"/>
    </row>
    <row r="184" spans="1:14" ht="73.5" customHeight="1" hidden="1">
      <c r="A184" s="25" t="s">
        <v>424</v>
      </c>
      <c r="B184" s="29" t="s">
        <v>36</v>
      </c>
      <c r="C184" s="29" t="s">
        <v>24</v>
      </c>
      <c r="D184" s="29" t="s">
        <v>425</v>
      </c>
      <c r="E184" s="29"/>
      <c r="F184" s="46"/>
      <c r="G184" s="29"/>
      <c r="H184" s="46">
        <f>H185</f>
        <v>0</v>
      </c>
      <c r="I184" s="29"/>
      <c r="J184" s="46">
        <f>J185</f>
        <v>0</v>
      </c>
      <c r="K184" s="29"/>
      <c r="L184" s="46">
        <f>L185</f>
        <v>0</v>
      </c>
      <c r="M184" s="29"/>
      <c r="N184" s="46">
        <f>N185</f>
        <v>0</v>
      </c>
    </row>
    <row r="185" spans="1:14" ht="54.75" customHeight="1" hidden="1">
      <c r="A185" s="1" t="s">
        <v>371</v>
      </c>
      <c r="B185" s="29" t="s">
        <v>36</v>
      </c>
      <c r="C185" s="29" t="s">
        <v>24</v>
      </c>
      <c r="D185" s="29" t="s">
        <v>425</v>
      </c>
      <c r="E185" s="29" t="s">
        <v>330</v>
      </c>
      <c r="F185" s="46"/>
      <c r="G185" s="29" t="s">
        <v>381</v>
      </c>
      <c r="H185" s="46">
        <f>F185+G185</f>
        <v>0</v>
      </c>
      <c r="I185" s="29" t="s">
        <v>381</v>
      </c>
      <c r="J185" s="46">
        <f>H185+I185</f>
        <v>0</v>
      </c>
      <c r="K185" s="29"/>
      <c r="L185" s="46">
        <f>J185+K185</f>
        <v>0</v>
      </c>
      <c r="M185" s="29"/>
      <c r="N185" s="46">
        <f>L185+M185</f>
        <v>0</v>
      </c>
    </row>
    <row r="186" spans="1:14" ht="31.5" customHeight="1">
      <c r="A186" s="4" t="s">
        <v>150</v>
      </c>
      <c r="B186" s="10" t="s">
        <v>36</v>
      </c>
      <c r="C186" s="10" t="s">
        <v>25</v>
      </c>
      <c r="D186" s="10"/>
      <c r="E186" s="10"/>
      <c r="F186" s="45" t="e">
        <f>#REF!+#REF!+F190+F198+#REF!+#REF!</f>
        <v>#REF!</v>
      </c>
      <c r="G186" s="10"/>
      <c r="H186" s="45">
        <f>H190+H198</f>
        <v>15277700</v>
      </c>
      <c r="I186" s="10"/>
      <c r="J186" s="45">
        <f>J190+J198</f>
        <v>18277700</v>
      </c>
      <c r="K186" s="10"/>
      <c r="L186" s="45">
        <f>L190+L198+L205</f>
        <v>43156000</v>
      </c>
      <c r="M186" s="10"/>
      <c r="N186" s="45">
        <f>N190+N198+N205+N195</f>
        <v>64534492.42</v>
      </c>
    </row>
    <row r="187" spans="1:14" ht="12.75" customHeight="1" hidden="1">
      <c r="A187" s="53" t="s">
        <v>210</v>
      </c>
      <c r="B187" s="54" t="s">
        <v>36</v>
      </c>
      <c r="C187" s="54" t="s">
        <v>25</v>
      </c>
      <c r="D187" s="54" t="s">
        <v>211</v>
      </c>
      <c r="E187" s="54"/>
      <c r="F187" s="50"/>
      <c r="G187" s="54"/>
      <c r="H187" s="50"/>
      <c r="I187" s="54"/>
      <c r="J187" s="50"/>
      <c r="K187" s="54"/>
      <c r="L187" s="50"/>
      <c r="M187" s="54"/>
      <c r="N187" s="50"/>
    </row>
    <row r="188" spans="1:14" ht="33.75" customHeight="1" hidden="1">
      <c r="A188" s="53" t="s">
        <v>212</v>
      </c>
      <c r="B188" s="54" t="s">
        <v>36</v>
      </c>
      <c r="C188" s="54" t="s">
        <v>25</v>
      </c>
      <c r="D188" s="54" t="s">
        <v>213</v>
      </c>
      <c r="E188" s="54"/>
      <c r="F188" s="50"/>
      <c r="G188" s="54"/>
      <c r="H188" s="50"/>
      <c r="I188" s="54"/>
      <c r="J188" s="50"/>
      <c r="K188" s="54"/>
      <c r="L188" s="50"/>
      <c r="M188" s="54"/>
      <c r="N188" s="50"/>
    </row>
    <row r="189" spans="1:14" ht="33" customHeight="1" hidden="1">
      <c r="A189" s="55" t="s">
        <v>72</v>
      </c>
      <c r="B189" s="54" t="s">
        <v>36</v>
      </c>
      <c r="C189" s="54" t="s">
        <v>25</v>
      </c>
      <c r="D189" s="54" t="s">
        <v>213</v>
      </c>
      <c r="E189" s="54" t="s">
        <v>73</v>
      </c>
      <c r="F189" s="50"/>
      <c r="G189" s="54"/>
      <c r="H189" s="50"/>
      <c r="I189" s="54"/>
      <c r="J189" s="50"/>
      <c r="K189" s="54"/>
      <c r="L189" s="50"/>
      <c r="M189" s="54"/>
      <c r="N189" s="50"/>
    </row>
    <row r="190" spans="1:14" ht="34.5" customHeight="1">
      <c r="A190" s="3" t="s">
        <v>39</v>
      </c>
      <c r="B190" s="10" t="s">
        <v>36</v>
      </c>
      <c r="C190" s="10" t="s">
        <v>25</v>
      </c>
      <c r="D190" s="10" t="s">
        <v>40</v>
      </c>
      <c r="E190" s="10"/>
      <c r="F190" s="45" t="e">
        <f>#REF!+F193+F192+F191+F194</f>
        <v>#REF!</v>
      </c>
      <c r="G190" s="10"/>
      <c r="H190" s="45">
        <f>H193+H192+H191+H194</f>
        <v>0</v>
      </c>
      <c r="I190" s="10"/>
      <c r="J190" s="45">
        <f>J193+J192+J191+J194</f>
        <v>0</v>
      </c>
      <c r="K190" s="10"/>
      <c r="L190" s="45">
        <f>L193+L192+L191+L194</f>
        <v>250000</v>
      </c>
      <c r="M190" s="10"/>
      <c r="N190" s="45">
        <f>N193+N192+N191+N194</f>
        <v>2750000</v>
      </c>
    </row>
    <row r="191" spans="1:14" ht="21" customHeight="1" hidden="1">
      <c r="A191" s="5" t="s">
        <v>376</v>
      </c>
      <c r="B191" s="10" t="s">
        <v>36</v>
      </c>
      <c r="C191" s="10" t="s">
        <v>25</v>
      </c>
      <c r="D191" s="10" t="s">
        <v>40</v>
      </c>
      <c r="E191" s="10" t="s">
        <v>356</v>
      </c>
      <c r="F191" s="45">
        <v>0</v>
      </c>
      <c r="G191" s="10"/>
      <c r="H191" s="45">
        <f>F191+G191</f>
        <v>0</v>
      </c>
      <c r="I191" s="10"/>
      <c r="J191" s="45">
        <f>H191+I191</f>
        <v>0</v>
      </c>
      <c r="K191" s="10"/>
      <c r="L191" s="45">
        <f>J191+K191</f>
        <v>0</v>
      </c>
      <c r="M191" s="10"/>
      <c r="N191" s="45">
        <f>L191+M191</f>
        <v>0</v>
      </c>
    </row>
    <row r="192" spans="1:14" ht="36" customHeight="1">
      <c r="A192" s="24" t="s">
        <v>326</v>
      </c>
      <c r="B192" s="10" t="s">
        <v>36</v>
      </c>
      <c r="C192" s="10" t="s">
        <v>25</v>
      </c>
      <c r="D192" s="10" t="s">
        <v>40</v>
      </c>
      <c r="E192" s="10" t="s">
        <v>321</v>
      </c>
      <c r="F192" s="45">
        <v>0</v>
      </c>
      <c r="G192" s="70"/>
      <c r="H192" s="45">
        <f>F192+G192</f>
        <v>0</v>
      </c>
      <c r="I192" s="70"/>
      <c r="J192" s="45">
        <f>H192+I192</f>
        <v>0</v>
      </c>
      <c r="K192" s="70">
        <v>250000</v>
      </c>
      <c r="L192" s="45">
        <f>J192+K192</f>
        <v>250000</v>
      </c>
      <c r="M192" s="70">
        <v>2500000</v>
      </c>
      <c r="N192" s="45">
        <f>L192+M192</f>
        <v>2750000</v>
      </c>
    </row>
    <row r="193" spans="1:14" ht="20.25" customHeight="1" hidden="1">
      <c r="A193" s="1" t="s">
        <v>357</v>
      </c>
      <c r="B193" s="10" t="s">
        <v>36</v>
      </c>
      <c r="C193" s="10" t="s">
        <v>25</v>
      </c>
      <c r="D193" s="10" t="s">
        <v>40</v>
      </c>
      <c r="E193" s="10" t="s">
        <v>358</v>
      </c>
      <c r="F193" s="45">
        <v>0</v>
      </c>
      <c r="G193" s="10" t="s">
        <v>381</v>
      </c>
      <c r="H193" s="45">
        <f>F193+G193</f>
        <v>0</v>
      </c>
      <c r="I193" s="10" t="s">
        <v>381</v>
      </c>
      <c r="J193" s="45">
        <f>H193+I193</f>
        <v>0</v>
      </c>
      <c r="K193" s="10"/>
      <c r="L193" s="45">
        <f>J193+K193</f>
        <v>0</v>
      </c>
      <c r="M193" s="10"/>
      <c r="N193" s="45">
        <f>L193+M193</f>
        <v>0</v>
      </c>
    </row>
    <row r="194" spans="1:14" ht="33" customHeight="1" hidden="1">
      <c r="A194" s="1" t="s">
        <v>327</v>
      </c>
      <c r="B194" s="10" t="s">
        <v>36</v>
      </c>
      <c r="C194" s="10" t="s">
        <v>25</v>
      </c>
      <c r="D194" s="10" t="s">
        <v>40</v>
      </c>
      <c r="E194" s="10" t="s">
        <v>322</v>
      </c>
      <c r="F194" s="45">
        <v>0</v>
      </c>
      <c r="G194" s="10" t="s">
        <v>381</v>
      </c>
      <c r="H194" s="45">
        <f>F194+G194</f>
        <v>0</v>
      </c>
      <c r="I194" s="10" t="s">
        <v>381</v>
      </c>
      <c r="J194" s="45">
        <f>H194+I194</f>
        <v>0</v>
      </c>
      <c r="K194" s="10"/>
      <c r="L194" s="45">
        <f>J194+K194</f>
        <v>0</v>
      </c>
      <c r="M194" s="10"/>
      <c r="N194" s="45">
        <f>L194+M194</f>
        <v>0</v>
      </c>
    </row>
    <row r="195" spans="1:14" ht="21.75" customHeight="1">
      <c r="A195" s="3" t="s">
        <v>653</v>
      </c>
      <c r="B195" s="8" t="s">
        <v>36</v>
      </c>
      <c r="C195" s="29" t="s">
        <v>25</v>
      </c>
      <c r="D195" s="8" t="s">
        <v>704</v>
      </c>
      <c r="E195" s="8"/>
      <c r="F195" s="79"/>
      <c r="G195" s="83"/>
      <c r="H195" s="79"/>
      <c r="I195" s="83"/>
      <c r="J195" s="79"/>
      <c r="K195" s="84"/>
      <c r="L195" s="79"/>
      <c r="M195" s="84"/>
      <c r="N195" s="79">
        <f>N196</f>
        <v>978492.42</v>
      </c>
    </row>
    <row r="196" spans="1:14" ht="39.75" customHeight="1">
      <c r="A196" s="18" t="s">
        <v>705</v>
      </c>
      <c r="B196" s="8" t="s">
        <v>36</v>
      </c>
      <c r="C196" s="29" t="s">
        <v>25</v>
      </c>
      <c r="D196" s="8" t="s">
        <v>706</v>
      </c>
      <c r="E196" s="8"/>
      <c r="F196" s="79">
        <f>F197</f>
        <v>0</v>
      </c>
      <c r="G196" s="83"/>
      <c r="H196" s="79">
        <f>H197</f>
        <v>0</v>
      </c>
      <c r="I196" s="83"/>
      <c r="J196" s="79">
        <f>J197</f>
        <v>0</v>
      </c>
      <c r="K196" s="84"/>
      <c r="L196" s="79">
        <f>L197</f>
        <v>0</v>
      </c>
      <c r="M196" s="84"/>
      <c r="N196" s="79">
        <f>N197</f>
        <v>978492.42</v>
      </c>
    </row>
    <row r="197" spans="1:14" ht="38.25" customHeight="1">
      <c r="A197" s="25" t="s">
        <v>374</v>
      </c>
      <c r="B197" s="8" t="s">
        <v>36</v>
      </c>
      <c r="C197" s="29" t="s">
        <v>25</v>
      </c>
      <c r="D197" s="8" t="s">
        <v>706</v>
      </c>
      <c r="E197" s="8" t="s">
        <v>373</v>
      </c>
      <c r="F197" s="79">
        <v>0</v>
      </c>
      <c r="G197" s="83"/>
      <c r="H197" s="79">
        <f>F197+G197</f>
        <v>0</v>
      </c>
      <c r="I197" s="83"/>
      <c r="J197" s="79">
        <f>H197+I197</f>
        <v>0</v>
      </c>
      <c r="K197" s="84"/>
      <c r="L197" s="79">
        <f>J197+K197</f>
        <v>0</v>
      </c>
      <c r="M197" s="84">
        <v>978492.42</v>
      </c>
      <c r="N197" s="79">
        <f>L197+M197</f>
        <v>978492.42</v>
      </c>
    </row>
    <row r="198" spans="1:14" ht="34.5" customHeight="1">
      <c r="A198" s="1" t="s">
        <v>238</v>
      </c>
      <c r="B198" s="8" t="s">
        <v>36</v>
      </c>
      <c r="C198" s="29" t="s">
        <v>25</v>
      </c>
      <c r="D198" s="8" t="s">
        <v>79</v>
      </c>
      <c r="E198" s="8"/>
      <c r="F198" s="47">
        <f>F199+F201+F203</f>
        <v>0</v>
      </c>
      <c r="G198" s="8"/>
      <c r="H198" s="47">
        <f>H199+H201+H203</f>
        <v>15277700</v>
      </c>
      <c r="I198" s="8"/>
      <c r="J198" s="47">
        <f>J199+J201+J203</f>
        <v>18277700</v>
      </c>
      <c r="K198" s="8"/>
      <c r="L198" s="47">
        <f>L199+L201+L203</f>
        <v>18277700</v>
      </c>
      <c r="M198" s="8"/>
      <c r="N198" s="47">
        <f>N199+N201+N203</f>
        <v>36177700</v>
      </c>
    </row>
    <row r="199" spans="1:14" ht="111.75" customHeight="1" hidden="1">
      <c r="A199" s="1" t="s">
        <v>409</v>
      </c>
      <c r="B199" s="8" t="s">
        <v>36</v>
      </c>
      <c r="C199" s="29" t="s">
        <v>25</v>
      </c>
      <c r="D199" s="8" t="s">
        <v>291</v>
      </c>
      <c r="E199" s="8"/>
      <c r="F199" s="47">
        <f>F200</f>
        <v>0</v>
      </c>
      <c r="G199" s="8"/>
      <c r="H199" s="47">
        <f>H200</f>
        <v>0</v>
      </c>
      <c r="I199" s="8"/>
      <c r="J199" s="47">
        <f>J200</f>
        <v>0</v>
      </c>
      <c r="K199" s="8"/>
      <c r="L199" s="47">
        <f>L200</f>
        <v>0</v>
      </c>
      <c r="M199" s="8"/>
      <c r="N199" s="47">
        <f>N200</f>
        <v>0</v>
      </c>
    </row>
    <row r="200" spans="1:14" ht="0.75" customHeight="1" hidden="1">
      <c r="A200" s="24" t="s">
        <v>326</v>
      </c>
      <c r="B200" s="8" t="s">
        <v>36</v>
      </c>
      <c r="C200" s="29" t="s">
        <v>25</v>
      </c>
      <c r="D200" s="8" t="s">
        <v>291</v>
      </c>
      <c r="E200" s="8" t="s">
        <v>321</v>
      </c>
      <c r="F200" s="47">
        <v>0</v>
      </c>
      <c r="G200" s="8"/>
      <c r="H200" s="47">
        <f>F200+G200</f>
        <v>0</v>
      </c>
      <c r="I200" s="8"/>
      <c r="J200" s="47">
        <f>H200+I200</f>
        <v>0</v>
      </c>
      <c r="K200" s="8"/>
      <c r="L200" s="47">
        <f>J200+K200</f>
        <v>0</v>
      </c>
      <c r="M200" s="8"/>
      <c r="N200" s="47">
        <f>L200+M200</f>
        <v>0</v>
      </c>
    </row>
    <row r="201" spans="1:14" ht="34.5" customHeight="1">
      <c r="A201" s="24" t="s">
        <v>410</v>
      </c>
      <c r="B201" s="8" t="s">
        <v>36</v>
      </c>
      <c r="C201" s="29" t="s">
        <v>25</v>
      </c>
      <c r="D201" s="8" t="s">
        <v>292</v>
      </c>
      <c r="E201" s="8"/>
      <c r="F201" s="47">
        <f>F202</f>
        <v>0</v>
      </c>
      <c r="G201" s="8"/>
      <c r="H201" s="47">
        <f>H202</f>
        <v>12945700</v>
      </c>
      <c r="I201" s="8"/>
      <c r="J201" s="47">
        <f>J202</f>
        <v>15945700</v>
      </c>
      <c r="K201" s="8"/>
      <c r="L201" s="47">
        <f>L202</f>
        <v>15945700</v>
      </c>
      <c r="M201" s="8"/>
      <c r="N201" s="47">
        <f>N202</f>
        <v>15345700</v>
      </c>
    </row>
    <row r="202" spans="1:14" ht="51" customHeight="1">
      <c r="A202" s="1" t="s">
        <v>374</v>
      </c>
      <c r="B202" s="8" t="s">
        <v>36</v>
      </c>
      <c r="C202" s="29" t="s">
        <v>25</v>
      </c>
      <c r="D202" s="8" t="s">
        <v>292</v>
      </c>
      <c r="E202" s="8" t="s">
        <v>373</v>
      </c>
      <c r="F202" s="47">
        <v>0</v>
      </c>
      <c r="G202" s="8" t="s">
        <v>433</v>
      </c>
      <c r="H202" s="47">
        <f>F202+G202</f>
        <v>12945700</v>
      </c>
      <c r="I202" s="8" t="s">
        <v>571</v>
      </c>
      <c r="J202" s="47">
        <f>H202+I202</f>
        <v>15945700</v>
      </c>
      <c r="K202" s="8"/>
      <c r="L202" s="47">
        <f>J202+K202</f>
        <v>15945700</v>
      </c>
      <c r="M202" s="8" t="s">
        <v>716</v>
      </c>
      <c r="N202" s="47">
        <f>L202+M202</f>
        <v>15345700</v>
      </c>
    </row>
    <row r="203" spans="1:14" ht="66" customHeight="1">
      <c r="A203" s="36" t="s">
        <v>421</v>
      </c>
      <c r="B203" s="10" t="s">
        <v>36</v>
      </c>
      <c r="C203" s="10" t="s">
        <v>25</v>
      </c>
      <c r="D203" s="10" t="s">
        <v>422</v>
      </c>
      <c r="E203" s="10"/>
      <c r="F203" s="73">
        <f>F204</f>
        <v>0</v>
      </c>
      <c r="G203" s="21"/>
      <c r="H203" s="73">
        <f>H204</f>
        <v>2332000</v>
      </c>
      <c r="I203" s="21"/>
      <c r="J203" s="73">
        <f>J204</f>
        <v>2332000</v>
      </c>
      <c r="K203" s="21"/>
      <c r="L203" s="73">
        <f>L204</f>
        <v>2332000</v>
      </c>
      <c r="M203" s="21"/>
      <c r="N203" s="73">
        <f>N204</f>
        <v>20832000</v>
      </c>
    </row>
    <row r="204" spans="1:14" ht="32.25" customHeight="1">
      <c r="A204" s="24" t="s">
        <v>370</v>
      </c>
      <c r="B204" s="10" t="s">
        <v>36</v>
      </c>
      <c r="C204" s="10" t="s">
        <v>25</v>
      </c>
      <c r="D204" s="10" t="s">
        <v>422</v>
      </c>
      <c r="E204" s="10" t="s">
        <v>321</v>
      </c>
      <c r="F204" s="73">
        <v>0</v>
      </c>
      <c r="G204" s="74">
        <v>2332000</v>
      </c>
      <c r="H204" s="73">
        <f>F204+G204</f>
        <v>2332000</v>
      </c>
      <c r="I204" s="74">
        <v>0</v>
      </c>
      <c r="J204" s="73">
        <f>H204+I204</f>
        <v>2332000</v>
      </c>
      <c r="K204" s="74"/>
      <c r="L204" s="73">
        <f>J204+K204</f>
        <v>2332000</v>
      </c>
      <c r="M204" s="74">
        <v>18500000</v>
      </c>
      <c r="N204" s="73">
        <f>L204+M204</f>
        <v>20832000</v>
      </c>
    </row>
    <row r="205" spans="1:14" ht="25.5" customHeight="1">
      <c r="A205" s="88" t="s">
        <v>653</v>
      </c>
      <c r="B205" s="10" t="s">
        <v>36</v>
      </c>
      <c r="C205" s="10" t="s">
        <v>25</v>
      </c>
      <c r="D205" s="10" t="s">
        <v>654</v>
      </c>
      <c r="E205" s="10"/>
      <c r="F205" s="89"/>
      <c r="G205" s="90"/>
      <c r="H205" s="89"/>
      <c r="I205" s="90"/>
      <c r="J205" s="89"/>
      <c r="K205" s="91"/>
      <c r="L205" s="89">
        <f>L206+L208</f>
        <v>24628300</v>
      </c>
      <c r="M205" s="91"/>
      <c r="N205" s="89">
        <f>N206+N208</f>
        <v>24628300</v>
      </c>
    </row>
    <row r="206" spans="1:14" ht="55.5" customHeight="1">
      <c r="A206" s="24" t="s">
        <v>655</v>
      </c>
      <c r="B206" s="10" t="s">
        <v>36</v>
      </c>
      <c r="C206" s="10" t="s">
        <v>25</v>
      </c>
      <c r="D206" s="10" t="s">
        <v>656</v>
      </c>
      <c r="E206" s="10"/>
      <c r="F206" s="89"/>
      <c r="G206" s="90"/>
      <c r="H206" s="89"/>
      <c r="I206" s="90"/>
      <c r="J206" s="89"/>
      <c r="K206" s="91"/>
      <c r="L206" s="89">
        <f>L207</f>
        <v>16509600</v>
      </c>
      <c r="M206" s="91"/>
      <c r="N206" s="89">
        <f>N207</f>
        <v>16509600</v>
      </c>
    </row>
    <row r="207" spans="1:14" ht="37.5" customHeight="1">
      <c r="A207" s="24" t="s">
        <v>370</v>
      </c>
      <c r="B207" s="10" t="s">
        <v>36</v>
      </c>
      <c r="C207" s="10" t="s">
        <v>25</v>
      </c>
      <c r="D207" s="10" t="s">
        <v>656</v>
      </c>
      <c r="E207" s="10" t="s">
        <v>321</v>
      </c>
      <c r="F207" s="89"/>
      <c r="G207" s="92"/>
      <c r="H207" s="89"/>
      <c r="I207" s="92"/>
      <c r="J207" s="89"/>
      <c r="K207" s="93">
        <v>16509600</v>
      </c>
      <c r="L207" s="89">
        <f>J207+K207</f>
        <v>16509600</v>
      </c>
      <c r="M207" s="93">
        <v>0</v>
      </c>
      <c r="N207" s="89">
        <f>L207+M207</f>
        <v>16509600</v>
      </c>
    </row>
    <row r="208" spans="1:14" ht="20.25" customHeight="1">
      <c r="A208" s="24" t="s">
        <v>611</v>
      </c>
      <c r="B208" s="10" t="s">
        <v>36</v>
      </c>
      <c r="C208" s="10" t="s">
        <v>25</v>
      </c>
      <c r="D208" s="10" t="s">
        <v>613</v>
      </c>
      <c r="E208" s="10"/>
      <c r="F208" s="73"/>
      <c r="G208" s="74"/>
      <c r="H208" s="73"/>
      <c r="I208" s="74"/>
      <c r="J208" s="73"/>
      <c r="K208" s="74"/>
      <c r="L208" s="73">
        <f>L209</f>
        <v>8118700</v>
      </c>
      <c r="M208" s="74"/>
      <c r="N208" s="73">
        <f>N209</f>
        <v>8118700</v>
      </c>
    </row>
    <row r="209" spans="1:14" ht="35.25" customHeight="1">
      <c r="A209" s="24" t="s">
        <v>612</v>
      </c>
      <c r="B209" s="10" t="s">
        <v>36</v>
      </c>
      <c r="C209" s="10" t="s">
        <v>25</v>
      </c>
      <c r="D209" s="10" t="s">
        <v>609</v>
      </c>
      <c r="E209" s="10"/>
      <c r="F209" s="73"/>
      <c r="G209" s="74"/>
      <c r="H209" s="73"/>
      <c r="I209" s="74"/>
      <c r="J209" s="73"/>
      <c r="K209" s="74"/>
      <c r="L209" s="73">
        <f>L210</f>
        <v>8118700</v>
      </c>
      <c r="M209" s="74"/>
      <c r="N209" s="73">
        <f>N210</f>
        <v>8118700</v>
      </c>
    </row>
    <row r="210" spans="1:14" ht="50.25" customHeight="1">
      <c r="A210" s="1" t="s">
        <v>374</v>
      </c>
      <c r="B210" s="10" t="s">
        <v>36</v>
      </c>
      <c r="C210" s="10" t="s">
        <v>25</v>
      </c>
      <c r="D210" s="10" t="s">
        <v>609</v>
      </c>
      <c r="E210" s="10" t="s">
        <v>373</v>
      </c>
      <c r="F210" s="73"/>
      <c r="G210" s="74"/>
      <c r="H210" s="73"/>
      <c r="I210" s="74"/>
      <c r="J210" s="73"/>
      <c r="K210" s="74">
        <v>8118700</v>
      </c>
      <c r="L210" s="73">
        <f>J210+K210</f>
        <v>8118700</v>
      </c>
      <c r="M210" s="74">
        <v>0</v>
      </c>
      <c r="N210" s="73">
        <f>L210+M210</f>
        <v>8118700</v>
      </c>
    </row>
    <row r="211" spans="1:14" ht="21.75" customHeight="1">
      <c r="A211" s="3" t="s">
        <v>44</v>
      </c>
      <c r="B211" s="10" t="s">
        <v>36</v>
      </c>
      <c r="C211" s="10" t="s">
        <v>43</v>
      </c>
      <c r="D211" s="10"/>
      <c r="E211" s="10"/>
      <c r="F211" s="73" t="e">
        <f>F212+F221+F225</f>
        <v>#REF!</v>
      </c>
      <c r="G211" s="10"/>
      <c r="H211" s="73">
        <f>H212+H221+H225</f>
        <v>10963400</v>
      </c>
      <c r="I211" s="10"/>
      <c r="J211" s="73">
        <f>J212+J221+J225</f>
        <v>10913400</v>
      </c>
      <c r="K211" s="10"/>
      <c r="L211" s="73">
        <f>L212+L221+L225</f>
        <v>10883400</v>
      </c>
      <c r="M211" s="10"/>
      <c r="N211" s="73">
        <f>N212+N221+N225</f>
        <v>10851779</v>
      </c>
    </row>
    <row r="212" spans="1:14" ht="19.5" customHeight="1">
      <c r="A212" s="3" t="s">
        <v>44</v>
      </c>
      <c r="B212" s="10" t="s">
        <v>36</v>
      </c>
      <c r="C212" s="10" t="s">
        <v>43</v>
      </c>
      <c r="D212" s="10" t="s">
        <v>37</v>
      </c>
      <c r="E212" s="10"/>
      <c r="F212" s="46">
        <f>F213+F215+F217+F219</f>
        <v>0</v>
      </c>
      <c r="G212" s="10"/>
      <c r="H212" s="46">
        <f>H213+H215+H217+H219</f>
        <v>10837400</v>
      </c>
      <c r="I212" s="10"/>
      <c r="J212" s="46">
        <f>J213+J215+J217+J219</f>
        <v>10761800</v>
      </c>
      <c r="K212" s="10"/>
      <c r="L212" s="46">
        <f>L213+L215+L217+L219</f>
        <v>10731800</v>
      </c>
      <c r="M212" s="10"/>
      <c r="N212" s="46">
        <f>N213+N215+N217+N219</f>
        <v>10700179</v>
      </c>
    </row>
    <row r="213" spans="1:14" ht="16.5" customHeight="1">
      <c r="A213" s="3" t="s">
        <v>45</v>
      </c>
      <c r="B213" s="10" t="s">
        <v>36</v>
      </c>
      <c r="C213" s="10" t="s">
        <v>43</v>
      </c>
      <c r="D213" s="10" t="s">
        <v>46</v>
      </c>
      <c r="E213" s="10"/>
      <c r="F213" s="45">
        <f>F214</f>
        <v>0</v>
      </c>
      <c r="G213" s="10"/>
      <c r="H213" s="45">
        <f>H214</f>
        <v>6317400</v>
      </c>
      <c r="I213" s="10"/>
      <c r="J213" s="45">
        <f>J214</f>
        <v>6317400</v>
      </c>
      <c r="K213" s="10"/>
      <c r="L213" s="45">
        <f>L214</f>
        <v>6287400</v>
      </c>
      <c r="M213" s="10"/>
      <c r="N213" s="45">
        <f>N214</f>
        <v>6267400</v>
      </c>
    </row>
    <row r="214" spans="1:14" ht="32.25" customHeight="1">
      <c r="A214" s="24" t="s">
        <v>326</v>
      </c>
      <c r="B214" s="10" t="s">
        <v>36</v>
      </c>
      <c r="C214" s="10" t="s">
        <v>43</v>
      </c>
      <c r="D214" s="10" t="s">
        <v>46</v>
      </c>
      <c r="E214" s="10" t="s">
        <v>321</v>
      </c>
      <c r="F214" s="45">
        <v>0</v>
      </c>
      <c r="G214" s="70">
        <v>6317400</v>
      </c>
      <c r="H214" s="45">
        <f>F214+G214</f>
        <v>6317400</v>
      </c>
      <c r="I214" s="70">
        <v>0</v>
      </c>
      <c r="J214" s="45">
        <f>H214+I214</f>
        <v>6317400</v>
      </c>
      <c r="K214" s="70">
        <v>-30000</v>
      </c>
      <c r="L214" s="45">
        <f>J214+K214</f>
        <v>6287400</v>
      </c>
      <c r="M214" s="70">
        <v>-20000</v>
      </c>
      <c r="N214" s="45">
        <f>L214+M214</f>
        <v>6267400</v>
      </c>
    </row>
    <row r="215" spans="1:14" ht="0.75" customHeight="1" hidden="1">
      <c r="A215" s="3" t="s">
        <v>398</v>
      </c>
      <c r="B215" s="10" t="s">
        <v>36</v>
      </c>
      <c r="C215" s="10" t="s">
        <v>43</v>
      </c>
      <c r="D215" s="10" t="s">
        <v>399</v>
      </c>
      <c r="E215" s="10"/>
      <c r="F215" s="45">
        <f>F216</f>
        <v>0</v>
      </c>
      <c r="G215" s="10"/>
      <c r="H215" s="45">
        <f>H216</f>
        <v>0</v>
      </c>
      <c r="I215" s="10"/>
      <c r="J215" s="45">
        <f>J216</f>
        <v>0</v>
      </c>
      <c r="K215" s="10"/>
      <c r="L215" s="45">
        <f>L216</f>
        <v>0</v>
      </c>
      <c r="M215" s="10"/>
      <c r="N215" s="45">
        <f>N216</f>
        <v>0</v>
      </c>
    </row>
    <row r="216" spans="1:14" ht="33.75" customHeight="1" hidden="1">
      <c r="A216" s="24" t="s">
        <v>326</v>
      </c>
      <c r="B216" s="10" t="s">
        <v>36</v>
      </c>
      <c r="C216" s="10" t="s">
        <v>43</v>
      </c>
      <c r="D216" s="10" t="s">
        <v>399</v>
      </c>
      <c r="E216" s="10" t="s">
        <v>321</v>
      </c>
      <c r="F216" s="45">
        <v>0</v>
      </c>
      <c r="G216" s="10" t="s">
        <v>381</v>
      </c>
      <c r="H216" s="45">
        <f>F216+G216</f>
        <v>0</v>
      </c>
      <c r="I216" s="10" t="s">
        <v>381</v>
      </c>
      <c r="J216" s="45">
        <f>H216+I216</f>
        <v>0</v>
      </c>
      <c r="K216" s="10"/>
      <c r="L216" s="45">
        <f>J216+K216</f>
        <v>0</v>
      </c>
      <c r="M216" s="10"/>
      <c r="N216" s="45">
        <f>L216+M216</f>
        <v>0</v>
      </c>
    </row>
    <row r="217" spans="1:14" ht="34.5" customHeight="1">
      <c r="A217" s="3" t="s">
        <v>47</v>
      </c>
      <c r="B217" s="10" t="s">
        <v>36</v>
      </c>
      <c r="C217" s="10" t="s">
        <v>43</v>
      </c>
      <c r="D217" s="10" t="s">
        <v>48</v>
      </c>
      <c r="E217" s="10"/>
      <c r="F217" s="45">
        <f>F218</f>
        <v>0</v>
      </c>
      <c r="G217" s="10"/>
      <c r="H217" s="45">
        <f>H218</f>
        <v>700000</v>
      </c>
      <c r="I217" s="10"/>
      <c r="J217" s="45">
        <f>J218</f>
        <v>700000</v>
      </c>
      <c r="K217" s="10"/>
      <c r="L217" s="45">
        <f>L218</f>
        <v>700000</v>
      </c>
      <c r="M217" s="10"/>
      <c r="N217" s="45">
        <f>N218</f>
        <v>680982.62</v>
      </c>
    </row>
    <row r="218" spans="1:14" ht="33.75" customHeight="1">
      <c r="A218" s="24" t="s">
        <v>326</v>
      </c>
      <c r="B218" s="10" t="s">
        <v>36</v>
      </c>
      <c r="C218" s="10" t="s">
        <v>43</v>
      </c>
      <c r="D218" s="10" t="s">
        <v>48</v>
      </c>
      <c r="E218" s="10" t="s">
        <v>321</v>
      </c>
      <c r="F218" s="45">
        <v>0</v>
      </c>
      <c r="G218" s="10" t="s">
        <v>434</v>
      </c>
      <c r="H218" s="45">
        <f>F218+G218</f>
        <v>700000</v>
      </c>
      <c r="I218" s="10" t="s">
        <v>381</v>
      </c>
      <c r="J218" s="45">
        <f>H218+I218</f>
        <v>700000</v>
      </c>
      <c r="K218" s="10"/>
      <c r="L218" s="45">
        <f>J218+K218</f>
        <v>700000</v>
      </c>
      <c r="M218" s="70">
        <f>5982.62-20000+10000-15000</f>
        <v>-19017.38</v>
      </c>
      <c r="N218" s="45">
        <f>L218+M218</f>
        <v>680982.62</v>
      </c>
    </row>
    <row r="219" spans="1:14" ht="33" customHeight="1">
      <c r="A219" s="3" t="s">
        <v>49</v>
      </c>
      <c r="B219" s="10" t="s">
        <v>36</v>
      </c>
      <c r="C219" s="10" t="s">
        <v>43</v>
      </c>
      <c r="D219" s="10" t="s">
        <v>50</v>
      </c>
      <c r="E219" s="10"/>
      <c r="F219" s="45">
        <f>F220</f>
        <v>0</v>
      </c>
      <c r="G219" s="10"/>
      <c r="H219" s="45">
        <f>H220</f>
        <v>3820000</v>
      </c>
      <c r="I219" s="10"/>
      <c r="J219" s="45">
        <f>J220</f>
        <v>3744400</v>
      </c>
      <c r="K219" s="10"/>
      <c r="L219" s="45">
        <f>L220</f>
        <v>3744400</v>
      </c>
      <c r="M219" s="10"/>
      <c r="N219" s="45">
        <f>N220</f>
        <v>3751796.38</v>
      </c>
    </row>
    <row r="220" spans="1:14" ht="36" customHeight="1">
      <c r="A220" s="24" t="s">
        <v>326</v>
      </c>
      <c r="B220" s="10">
        <v>901</v>
      </c>
      <c r="C220" s="10" t="s">
        <v>43</v>
      </c>
      <c r="D220" s="10" t="s">
        <v>50</v>
      </c>
      <c r="E220" s="10" t="s">
        <v>321</v>
      </c>
      <c r="F220" s="45">
        <v>0</v>
      </c>
      <c r="G220" s="70">
        <v>3820000</v>
      </c>
      <c r="H220" s="45">
        <f>F220+G220</f>
        <v>3820000</v>
      </c>
      <c r="I220" s="70">
        <v>-75600</v>
      </c>
      <c r="J220" s="45">
        <f>H220+I220</f>
        <v>3744400</v>
      </c>
      <c r="K220" s="70"/>
      <c r="L220" s="45">
        <f>J220+K220</f>
        <v>3744400</v>
      </c>
      <c r="M220" s="70">
        <f>29017.38-11621-10000</f>
        <v>7396.380000000001</v>
      </c>
      <c r="N220" s="45">
        <f>L220+M220</f>
        <v>3751796.38</v>
      </c>
    </row>
    <row r="221" spans="1:14" ht="31.5" customHeight="1">
      <c r="A221" s="18" t="s">
        <v>102</v>
      </c>
      <c r="B221" s="8" t="s">
        <v>36</v>
      </c>
      <c r="C221" s="29" t="s">
        <v>43</v>
      </c>
      <c r="D221" s="8" t="s">
        <v>79</v>
      </c>
      <c r="E221" s="8"/>
      <c r="F221" s="47" t="e">
        <f>#REF!+F222</f>
        <v>#REF!</v>
      </c>
      <c r="G221" s="8"/>
      <c r="H221" s="47">
        <f>H222</f>
        <v>126000</v>
      </c>
      <c r="I221" s="8"/>
      <c r="J221" s="47">
        <f>J222</f>
        <v>151600</v>
      </c>
      <c r="K221" s="8"/>
      <c r="L221" s="47">
        <f>L222</f>
        <v>151600</v>
      </c>
      <c r="M221" s="8"/>
      <c r="N221" s="47">
        <f>N222</f>
        <v>151600</v>
      </c>
    </row>
    <row r="222" spans="1:14" ht="64.5" customHeight="1">
      <c r="A222" s="25" t="s">
        <v>414</v>
      </c>
      <c r="B222" s="8" t="s">
        <v>36</v>
      </c>
      <c r="C222" s="29" t="s">
        <v>43</v>
      </c>
      <c r="D222" s="8" t="s">
        <v>290</v>
      </c>
      <c r="E222" s="8"/>
      <c r="F222" s="47">
        <f>F223+G225</f>
        <v>0</v>
      </c>
      <c r="G222" s="8"/>
      <c r="H222" s="47">
        <f>H223+H224</f>
        <v>126000</v>
      </c>
      <c r="I222" s="8"/>
      <c r="J222" s="47">
        <f>J223+J224</f>
        <v>151600</v>
      </c>
      <c r="K222" s="8"/>
      <c r="L222" s="47">
        <f>L223+L224</f>
        <v>151600</v>
      </c>
      <c r="M222" s="8"/>
      <c r="N222" s="47">
        <f>N223+N224</f>
        <v>151600</v>
      </c>
    </row>
    <row r="223" spans="1:14" ht="53.25" customHeight="1">
      <c r="A223" s="25" t="s">
        <v>374</v>
      </c>
      <c r="B223" s="8" t="s">
        <v>36</v>
      </c>
      <c r="C223" s="29" t="s">
        <v>43</v>
      </c>
      <c r="D223" s="8" t="s">
        <v>290</v>
      </c>
      <c r="E223" s="8" t="s">
        <v>373</v>
      </c>
      <c r="F223" s="47">
        <v>0</v>
      </c>
      <c r="G223" s="8" t="s">
        <v>435</v>
      </c>
      <c r="H223" s="47">
        <f>F223+G223</f>
        <v>126000</v>
      </c>
      <c r="I223" s="8" t="s">
        <v>570</v>
      </c>
      <c r="J223" s="47">
        <f>H223+I223</f>
        <v>151600</v>
      </c>
      <c r="K223" s="8"/>
      <c r="L223" s="47">
        <f>J223+K223</f>
        <v>151600</v>
      </c>
      <c r="M223" s="8"/>
      <c r="N223" s="47">
        <f>L223+M223</f>
        <v>151600</v>
      </c>
    </row>
    <row r="224" spans="1:14" ht="19.5" customHeight="1" hidden="1">
      <c r="A224" s="25" t="s">
        <v>332</v>
      </c>
      <c r="B224" s="8" t="s">
        <v>36</v>
      </c>
      <c r="C224" s="29" t="s">
        <v>43</v>
      </c>
      <c r="D224" s="8" t="s">
        <v>290</v>
      </c>
      <c r="E224" s="8" t="s">
        <v>331</v>
      </c>
      <c r="G224" s="8" t="s">
        <v>381</v>
      </c>
      <c r="H224" s="47">
        <f>G225+G224</f>
        <v>0</v>
      </c>
      <c r="I224" s="8" t="s">
        <v>381</v>
      </c>
      <c r="J224" s="47">
        <f>I225+I224</f>
        <v>0</v>
      </c>
      <c r="K224" s="8"/>
      <c r="L224" s="47">
        <f>K225+K224</f>
        <v>0</v>
      </c>
      <c r="M224" s="8"/>
      <c r="N224" s="47">
        <f>M225+M224</f>
        <v>0</v>
      </c>
    </row>
    <row r="225" spans="1:14" ht="84" customHeight="1" hidden="1">
      <c r="A225" s="72" t="s">
        <v>412</v>
      </c>
      <c r="B225" s="8" t="s">
        <v>36</v>
      </c>
      <c r="C225" s="29" t="s">
        <v>43</v>
      </c>
      <c r="D225" s="8" t="s">
        <v>411</v>
      </c>
      <c r="E225" s="8"/>
      <c r="F225" s="47">
        <f>F226</f>
        <v>0</v>
      </c>
      <c r="G225" s="47">
        <v>0</v>
      </c>
      <c r="H225" s="47">
        <f>H226</f>
        <v>0</v>
      </c>
      <c r="I225" s="47">
        <v>0</v>
      </c>
      <c r="J225" s="47">
        <f>J226</f>
        <v>0</v>
      </c>
      <c r="K225" s="47"/>
      <c r="L225" s="47">
        <f>L226</f>
        <v>0</v>
      </c>
      <c r="M225" s="47"/>
      <c r="N225" s="47">
        <f>N226</f>
        <v>0</v>
      </c>
    </row>
    <row r="226" spans="1:14" ht="48.75" customHeight="1" hidden="1">
      <c r="A226" s="24" t="s">
        <v>374</v>
      </c>
      <c r="B226" s="8" t="s">
        <v>36</v>
      </c>
      <c r="C226" s="29" t="s">
        <v>43</v>
      </c>
      <c r="D226" s="8" t="s">
        <v>411</v>
      </c>
      <c r="E226" s="8" t="s">
        <v>373</v>
      </c>
      <c r="F226" s="47">
        <v>0</v>
      </c>
      <c r="G226" s="8" t="s">
        <v>381</v>
      </c>
      <c r="H226" s="47">
        <f>F226+G226</f>
        <v>0</v>
      </c>
      <c r="I226" s="8" t="s">
        <v>381</v>
      </c>
      <c r="J226" s="47">
        <f>H226+I226</f>
        <v>0</v>
      </c>
      <c r="K226" s="8"/>
      <c r="L226" s="47">
        <f>J226+K226</f>
        <v>0</v>
      </c>
      <c r="M226" s="8"/>
      <c r="N226" s="47">
        <f>L226+M226</f>
        <v>0</v>
      </c>
    </row>
    <row r="227" spans="1:14" ht="34.5" customHeight="1">
      <c r="A227" s="4" t="s">
        <v>51</v>
      </c>
      <c r="B227" s="10" t="s">
        <v>36</v>
      </c>
      <c r="C227" s="10" t="s">
        <v>52</v>
      </c>
      <c r="D227" s="10"/>
      <c r="E227" s="10"/>
      <c r="F227" s="45">
        <f>F228+F231</f>
        <v>0</v>
      </c>
      <c r="G227" s="10"/>
      <c r="H227" s="45">
        <f>H228+H230</f>
        <v>4413500</v>
      </c>
      <c r="I227" s="10"/>
      <c r="J227" s="45">
        <f>J228+J230</f>
        <v>4413500</v>
      </c>
      <c r="K227" s="10"/>
      <c r="L227" s="45">
        <f>L228+L230</f>
        <v>4413500</v>
      </c>
      <c r="M227" s="10"/>
      <c r="N227" s="45">
        <f>N228+N230</f>
        <v>3313500</v>
      </c>
    </row>
    <row r="228" spans="1:14" ht="32.25" customHeight="1">
      <c r="A228" s="31" t="s">
        <v>271</v>
      </c>
      <c r="B228" s="10" t="s">
        <v>36</v>
      </c>
      <c r="C228" s="10" t="s">
        <v>52</v>
      </c>
      <c r="D228" s="10" t="s">
        <v>40</v>
      </c>
      <c r="E228" s="10"/>
      <c r="F228" s="45">
        <f>F229</f>
        <v>0</v>
      </c>
      <c r="G228" s="10"/>
      <c r="H228" s="45">
        <f>H229</f>
        <v>300000</v>
      </c>
      <c r="I228" s="10"/>
      <c r="J228" s="45">
        <f>J229</f>
        <v>300000</v>
      </c>
      <c r="K228" s="10"/>
      <c r="L228" s="45">
        <f>L229</f>
        <v>300000</v>
      </c>
      <c r="M228" s="10"/>
      <c r="N228" s="45">
        <f>N229</f>
        <v>300000</v>
      </c>
    </row>
    <row r="229" spans="1:14" ht="54.75" customHeight="1">
      <c r="A229" s="1" t="s">
        <v>357</v>
      </c>
      <c r="B229" s="10" t="s">
        <v>36</v>
      </c>
      <c r="C229" s="10" t="s">
        <v>52</v>
      </c>
      <c r="D229" s="10" t="s">
        <v>40</v>
      </c>
      <c r="E229" s="10" t="s">
        <v>358</v>
      </c>
      <c r="F229" s="45">
        <v>0</v>
      </c>
      <c r="G229" s="10" t="s">
        <v>429</v>
      </c>
      <c r="H229" s="45">
        <f>F229+G229</f>
        <v>300000</v>
      </c>
      <c r="I229" s="10" t="s">
        <v>381</v>
      </c>
      <c r="J229" s="45">
        <f>H229+I229</f>
        <v>300000</v>
      </c>
      <c r="K229" s="10"/>
      <c r="L229" s="45">
        <f>J229+K229</f>
        <v>300000</v>
      </c>
      <c r="M229" s="10"/>
      <c r="N229" s="45">
        <f>L229+M229</f>
        <v>300000</v>
      </c>
    </row>
    <row r="230" spans="1:14" ht="30.75" customHeight="1">
      <c r="A230" s="18" t="s">
        <v>102</v>
      </c>
      <c r="B230" s="10" t="s">
        <v>36</v>
      </c>
      <c r="C230" s="10" t="s">
        <v>52</v>
      </c>
      <c r="D230" s="10" t="s">
        <v>79</v>
      </c>
      <c r="E230" s="10"/>
      <c r="F230" s="45"/>
      <c r="G230" s="10"/>
      <c r="H230" s="45">
        <f>H231</f>
        <v>4113500</v>
      </c>
      <c r="I230" s="10"/>
      <c r="J230" s="45">
        <f>J231</f>
        <v>4113500</v>
      </c>
      <c r="K230" s="10"/>
      <c r="L230" s="45">
        <f>L231</f>
        <v>4113500</v>
      </c>
      <c r="M230" s="10"/>
      <c r="N230" s="45">
        <f>N231</f>
        <v>3013500</v>
      </c>
    </row>
    <row r="231" spans="1:14" ht="98.25" customHeight="1">
      <c r="A231" s="4" t="s">
        <v>552</v>
      </c>
      <c r="B231" s="10" t="s">
        <v>36</v>
      </c>
      <c r="C231" s="10" t="s">
        <v>52</v>
      </c>
      <c r="D231" s="10" t="s">
        <v>289</v>
      </c>
      <c r="E231" s="10"/>
      <c r="F231" s="45">
        <f>F232</f>
        <v>0</v>
      </c>
      <c r="G231" s="10"/>
      <c r="H231" s="45">
        <f>H232</f>
        <v>4113500</v>
      </c>
      <c r="I231" s="10"/>
      <c r="J231" s="45">
        <f>J232</f>
        <v>4113500</v>
      </c>
      <c r="K231" s="10"/>
      <c r="L231" s="45">
        <f>L232</f>
        <v>4113500</v>
      </c>
      <c r="M231" s="10"/>
      <c r="N231" s="45">
        <f>N232</f>
        <v>3013500</v>
      </c>
    </row>
    <row r="232" spans="1:14" ht="60.75" customHeight="1">
      <c r="A232" s="24" t="s">
        <v>374</v>
      </c>
      <c r="B232" s="10" t="s">
        <v>36</v>
      </c>
      <c r="C232" s="10" t="s">
        <v>52</v>
      </c>
      <c r="D232" s="10" t="s">
        <v>289</v>
      </c>
      <c r="E232" s="10" t="s">
        <v>373</v>
      </c>
      <c r="F232" s="45">
        <v>0</v>
      </c>
      <c r="G232" s="10" t="s">
        <v>556</v>
      </c>
      <c r="H232" s="45">
        <f>F232+G232</f>
        <v>4113500</v>
      </c>
      <c r="I232" s="10" t="s">
        <v>381</v>
      </c>
      <c r="J232" s="45">
        <f>H232+I232</f>
        <v>4113500</v>
      </c>
      <c r="K232" s="10"/>
      <c r="L232" s="45">
        <f>J232+K232</f>
        <v>4113500</v>
      </c>
      <c r="M232" s="10" t="s">
        <v>717</v>
      </c>
      <c r="N232" s="45">
        <f>L232+M232</f>
        <v>3013500</v>
      </c>
    </row>
    <row r="233" spans="1:14" ht="21.75" customHeight="1">
      <c r="A233" s="1" t="s">
        <v>151</v>
      </c>
      <c r="B233" s="10" t="s">
        <v>36</v>
      </c>
      <c r="C233" s="10" t="s">
        <v>26</v>
      </c>
      <c r="D233" s="10"/>
      <c r="E233" s="10"/>
      <c r="F233" s="45" t="e">
        <f>F237+#REF!</f>
        <v>#REF!</v>
      </c>
      <c r="G233" s="10"/>
      <c r="H233" s="45">
        <f>H234+H237</f>
        <v>637000</v>
      </c>
      <c r="I233" s="10"/>
      <c r="J233" s="45">
        <f>J234+J237</f>
        <v>637000</v>
      </c>
      <c r="K233" s="10"/>
      <c r="L233" s="45">
        <f>L234+L237</f>
        <v>537000</v>
      </c>
      <c r="M233" s="10"/>
      <c r="N233" s="45">
        <f>N234+N237</f>
        <v>537000</v>
      </c>
    </row>
    <row r="234" spans="1:14" ht="21.75" customHeight="1">
      <c r="A234" s="24" t="s">
        <v>563</v>
      </c>
      <c r="B234" s="10" t="s">
        <v>36</v>
      </c>
      <c r="C234" s="39" t="s">
        <v>564</v>
      </c>
      <c r="D234" s="10"/>
      <c r="E234" s="10"/>
      <c r="F234" s="79"/>
      <c r="G234" s="10"/>
      <c r="H234" s="45">
        <f>H235</f>
        <v>100000</v>
      </c>
      <c r="I234" s="10"/>
      <c r="J234" s="45">
        <f>J235</f>
        <v>100000</v>
      </c>
      <c r="K234" s="10"/>
      <c r="L234" s="45">
        <f>L235</f>
        <v>100000</v>
      </c>
      <c r="M234" s="10"/>
      <c r="N234" s="45">
        <f>N235</f>
        <v>100000</v>
      </c>
    </row>
    <row r="235" spans="1:14" ht="35.25" customHeight="1">
      <c r="A235" s="24" t="s">
        <v>572</v>
      </c>
      <c r="B235" s="10" t="s">
        <v>36</v>
      </c>
      <c r="C235" s="39" t="s">
        <v>564</v>
      </c>
      <c r="D235" s="10" t="s">
        <v>565</v>
      </c>
      <c r="E235" s="10"/>
      <c r="F235" s="79"/>
      <c r="G235" s="10"/>
      <c r="H235" s="45">
        <f>H236</f>
        <v>100000</v>
      </c>
      <c r="I235" s="10"/>
      <c r="J235" s="45">
        <f>J236</f>
        <v>100000</v>
      </c>
      <c r="K235" s="10"/>
      <c r="L235" s="45">
        <f>L236</f>
        <v>100000</v>
      </c>
      <c r="M235" s="10"/>
      <c r="N235" s="45">
        <f>N236</f>
        <v>100000</v>
      </c>
    </row>
    <row r="236" spans="1:14" ht="36.75" customHeight="1">
      <c r="A236" s="18" t="s">
        <v>370</v>
      </c>
      <c r="B236" s="10" t="s">
        <v>36</v>
      </c>
      <c r="C236" s="39" t="s">
        <v>564</v>
      </c>
      <c r="D236" s="10" t="s">
        <v>565</v>
      </c>
      <c r="E236" s="10" t="s">
        <v>321</v>
      </c>
      <c r="F236" s="79"/>
      <c r="G236" s="10"/>
      <c r="H236" s="45">
        <v>100000</v>
      </c>
      <c r="I236" s="10"/>
      <c r="J236" s="45">
        <v>100000</v>
      </c>
      <c r="K236" s="10"/>
      <c r="L236" s="45">
        <v>100000</v>
      </c>
      <c r="M236" s="10"/>
      <c r="N236" s="45">
        <v>100000</v>
      </c>
    </row>
    <row r="237" spans="1:14" ht="31.5" customHeight="1">
      <c r="A237" s="1" t="s">
        <v>75</v>
      </c>
      <c r="B237" s="10" t="s">
        <v>36</v>
      </c>
      <c r="C237" s="10" t="s">
        <v>76</v>
      </c>
      <c r="D237" s="10"/>
      <c r="E237" s="10"/>
      <c r="F237" s="45" t="e">
        <f>F238+F240</f>
        <v>#REF!</v>
      </c>
      <c r="G237" s="10"/>
      <c r="H237" s="45">
        <f>H238+H240</f>
        <v>537000</v>
      </c>
      <c r="I237" s="10"/>
      <c r="J237" s="45">
        <f>J238+J240</f>
        <v>537000</v>
      </c>
      <c r="K237" s="10"/>
      <c r="L237" s="45">
        <f>L238+L240</f>
        <v>437000</v>
      </c>
      <c r="M237" s="10"/>
      <c r="N237" s="45">
        <f>N238+N240</f>
        <v>437000</v>
      </c>
    </row>
    <row r="238" spans="1:14" ht="33.75" customHeight="1">
      <c r="A238" s="1" t="s">
        <v>572</v>
      </c>
      <c r="B238" s="10" t="s">
        <v>36</v>
      </c>
      <c r="C238" s="10" t="s">
        <v>76</v>
      </c>
      <c r="D238" s="10" t="s">
        <v>565</v>
      </c>
      <c r="E238" s="10"/>
      <c r="F238" s="45" t="e">
        <f>#REF!</f>
        <v>#REF!</v>
      </c>
      <c r="G238" s="10"/>
      <c r="H238" s="45">
        <f>H239</f>
        <v>537000</v>
      </c>
      <c r="I238" s="10"/>
      <c r="J238" s="45">
        <f>J239</f>
        <v>537000</v>
      </c>
      <c r="K238" s="10"/>
      <c r="L238" s="45">
        <f>L239</f>
        <v>437000</v>
      </c>
      <c r="M238" s="10"/>
      <c r="N238" s="45">
        <f>N239</f>
        <v>437000</v>
      </c>
    </row>
    <row r="239" spans="1:14" ht="31.5" customHeight="1">
      <c r="A239" s="18" t="s">
        <v>370</v>
      </c>
      <c r="B239" s="10" t="s">
        <v>36</v>
      </c>
      <c r="C239" s="10" t="s">
        <v>76</v>
      </c>
      <c r="D239" s="10" t="s">
        <v>565</v>
      </c>
      <c r="E239" s="10" t="s">
        <v>321</v>
      </c>
      <c r="F239" s="45">
        <v>0</v>
      </c>
      <c r="G239" s="70"/>
      <c r="H239" s="45">
        <v>537000</v>
      </c>
      <c r="I239" s="70"/>
      <c r="J239" s="45">
        <v>537000</v>
      </c>
      <c r="K239" s="70">
        <v>-100000</v>
      </c>
      <c r="L239" s="45">
        <f>J239+K239</f>
        <v>437000</v>
      </c>
      <c r="M239" s="70"/>
      <c r="N239" s="45">
        <f>L239+M239</f>
        <v>437000</v>
      </c>
    </row>
    <row r="240" spans="1:14" ht="63.75" customHeight="1" hidden="1">
      <c r="A240" s="55" t="s">
        <v>295</v>
      </c>
      <c r="B240" s="54" t="s">
        <v>36</v>
      </c>
      <c r="C240" s="54" t="s">
        <v>76</v>
      </c>
      <c r="D240" s="54" t="s">
        <v>175</v>
      </c>
      <c r="E240" s="54" t="s">
        <v>73</v>
      </c>
      <c r="F240" s="50">
        <v>0</v>
      </c>
      <c r="G240" s="54"/>
      <c r="H240" s="50">
        <v>0</v>
      </c>
      <c r="I240" s="54"/>
      <c r="J240" s="50">
        <v>0</v>
      </c>
      <c r="K240" s="54"/>
      <c r="L240" s="50">
        <v>0</v>
      </c>
      <c r="M240" s="54"/>
      <c r="N240" s="50">
        <v>0</v>
      </c>
    </row>
    <row r="241" spans="1:14" ht="17.25" customHeight="1">
      <c r="A241" s="1" t="s">
        <v>152</v>
      </c>
      <c r="B241" s="10" t="s">
        <v>36</v>
      </c>
      <c r="C241" s="10" t="s">
        <v>27</v>
      </c>
      <c r="D241" s="10"/>
      <c r="E241" s="10"/>
      <c r="F241" s="45" t="e">
        <f>F242</f>
        <v>#REF!</v>
      </c>
      <c r="G241" s="10"/>
      <c r="H241" s="45">
        <f>H242</f>
        <v>821000</v>
      </c>
      <c r="I241" s="10"/>
      <c r="J241" s="45">
        <f>J242</f>
        <v>854000</v>
      </c>
      <c r="K241" s="10"/>
      <c r="L241" s="45">
        <f>L242</f>
        <v>1045200</v>
      </c>
      <c r="M241" s="10"/>
      <c r="N241" s="45">
        <f>N242</f>
        <v>1245400</v>
      </c>
    </row>
    <row r="242" spans="1:14" ht="33" customHeight="1">
      <c r="A242" s="1" t="s">
        <v>157</v>
      </c>
      <c r="B242" s="10">
        <v>901</v>
      </c>
      <c r="C242" s="10" t="s">
        <v>29</v>
      </c>
      <c r="D242" s="10"/>
      <c r="E242" s="10"/>
      <c r="F242" s="46" t="e">
        <f>F243+F250</f>
        <v>#REF!</v>
      </c>
      <c r="G242" s="10"/>
      <c r="H242" s="46">
        <f>H243+H250</f>
        <v>821000</v>
      </c>
      <c r="I242" s="10"/>
      <c r="J242" s="46">
        <f>J243+J250</f>
        <v>854000</v>
      </c>
      <c r="K242" s="10"/>
      <c r="L242" s="46">
        <f>L243+L250</f>
        <v>1045200</v>
      </c>
      <c r="M242" s="10"/>
      <c r="N242" s="46">
        <f>N243+N250+N255</f>
        <v>1245400</v>
      </c>
    </row>
    <row r="243" spans="1:14" ht="31.5" customHeight="1">
      <c r="A243" s="1" t="s">
        <v>158</v>
      </c>
      <c r="B243" s="10">
        <v>901</v>
      </c>
      <c r="C243" s="10" t="s">
        <v>29</v>
      </c>
      <c r="D243" s="10">
        <v>4310000</v>
      </c>
      <c r="E243" s="10"/>
      <c r="F243" s="46">
        <f>F244</f>
        <v>0</v>
      </c>
      <c r="G243" s="10"/>
      <c r="H243" s="46">
        <f>H244</f>
        <v>821000</v>
      </c>
      <c r="I243" s="10"/>
      <c r="J243" s="46">
        <f>J244</f>
        <v>777000</v>
      </c>
      <c r="K243" s="10"/>
      <c r="L243" s="46">
        <f>L244</f>
        <v>745000</v>
      </c>
      <c r="M243" s="10"/>
      <c r="N243" s="46">
        <f>N244</f>
        <v>745000</v>
      </c>
    </row>
    <row r="244" spans="1:14" ht="31.5" customHeight="1">
      <c r="A244" s="1" t="s">
        <v>109</v>
      </c>
      <c r="B244" s="10">
        <v>901</v>
      </c>
      <c r="C244" s="10" t="s">
        <v>29</v>
      </c>
      <c r="D244" s="10" t="s">
        <v>108</v>
      </c>
      <c r="E244" s="10"/>
      <c r="F244" s="46">
        <f>F245+F249+F246</f>
        <v>0</v>
      </c>
      <c r="G244" s="10" t="s">
        <v>440</v>
      </c>
      <c r="H244" s="46">
        <f>H245+H249+H246</f>
        <v>821000</v>
      </c>
      <c r="I244" s="10" t="s">
        <v>381</v>
      </c>
      <c r="J244" s="46">
        <f>J245+J249+J246</f>
        <v>777000</v>
      </c>
      <c r="K244" s="10"/>
      <c r="L244" s="46">
        <f>L245+L249+L246</f>
        <v>745000</v>
      </c>
      <c r="M244" s="10"/>
      <c r="N244" s="46">
        <f>N245+N249+N246+N247+N248</f>
        <v>745000</v>
      </c>
    </row>
    <row r="245" spans="1:14" ht="21.75" customHeight="1">
      <c r="A245" s="1" t="s">
        <v>323</v>
      </c>
      <c r="B245" s="10">
        <v>901</v>
      </c>
      <c r="C245" s="10" t="s">
        <v>29</v>
      </c>
      <c r="D245" s="10" t="s">
        <v>108</v>
      </c>
      <c r="E245" s="10" t="s">
        <v>318</v>
      </c>
      <c r="F245" s="46">
        <v>0</v>
      </c>
      <c r="G245" s="10" t="s">
        <v>512</v>
      </c>
      <c r="H245" s="46">
        <f>F245+G245</f>
        <v>606732</v>
      </c>
      <c r="I245" s="10" t="s">
        <v>381</v>
      </c>
      <c r="J245" s="46">
        <f>H245+I245</f>
        <v>606732</v>
      </c>
      <c r="K245" s="10"/>
      <c r="L245" s="46">
        <f>J245+K245</f>
        <v>606732</v>
      </c>
      <c r="M245" s="10"/>
      <c r="N245" s="46">
        <f>L245+M245</f>
        <v>606732</v>
      </c>
    </row>
    <row r="246" spans="1:14" ht="48.75" customHeight="1">
      <c r="A246" s="18" t="s">
        <v>325</v>
      </c>
      <c r="B246" s="10">
        <v>901</v>
      </c>
      <c r="C246" s="10" t="s">
        <v>29</v>
      </c>
      <c r="D246" s="10" t="s">
        <v>108</v>
      </c>
      <c r="E246" s="10" t="s">
        <v>320</v>
      </c>
      <c r="F246" s="46">
        <v>0</v>
      </c>
      <c r="G246" s="10" t="s">
        <v>381</v>
      </c>
      <c r="H246" s="46">
        <f>F246+G246</f>
        <v>0</v>
      </c>
      <c r="I246" s="10" t="s">
        <v>381</v>
      </c>
      <c r="J246" s="46">
        <f>H246+I246</f>
        <v>0</v>
      </c>
      <c r="K246" s="10"/>
      <c r="L246" s="46">
        <f>J246+K246</f>
        <v>0</v>
      </c>
      <c r="M246" s="10"/>
      <c r="N246" s="46">
        <f>L246+M246</f>
        <v>0</v>
      </c>
    </row>
    <row r="247" spans="1:14" ht="40.5" customHeight="1">
      <c r="A247" s="18" t="s">
        <v>370</v>
      </c>
      <c r="B247" s="10" t="s">
        <v>36</v>
      </c>
      <c r="C247" s="10" t="s">
        <v>29</v>
      </c>
      <c r="D247" s="10" t="s">
        <v>108</v>
      </c>
      <c r="E247" s="10" t="s">
        <v>321</v>
      </c>
      <c r="F247" s="46"/>
      <c r="G247" s="10"/>
      <c r="H247" s="46"/>
      <c r="I247" s="10"/>
      <c r="J247" s="46"/>
      <c r="K247" s="10"/>
      <c r="L247" s="46"/>
      <c r="M247" s="10" t="s">
        <v>715</v>
      </c>
      <c r="N247" s="46">
        <f>L247+M247</f>
        <v>800</v>
      </c>
    </row>
    <row r="248" spans="1:14" ht="36.75" customHeight="1">
      <c r="A248" s="18" t="s">
        <v>327</v>
      </c>
      <c r="B248" s="10" t="s">
        <v>36</v>
      </c>
      <c r="C248" s="10" t="s">
        <v>29</v>
      </c>
      <c r="D248" s="10" t="s">
        <v>108</v>
      </c>
      <c r="E248" s="10" t="s">
        <v>322</v>
      </c>
      <c r="F248" s="46"/>
      <c r="G248" s="10"/>
      <c r="H248" s="46"/>
      <c r="I248" s="10"/>
      <c r="J248" s="46"/>
      <c r="K248" s="10"/>
      <c r="L248" s="46"/>
      <c r="M248" s="10" t="s">
        <v>715</v>
      </c>
      <c r="N248" s="46">
        <f>L248+M248</f>
        <v>800</v>
      </c>
    </row>
    <row r="249" spans="1:14" ht="25.5" customHeight="1">
      <c r="A249" s="1" t="s">
        <v>332</v>
      </c>
      <c r="B249" s="10" t="s">
        <v>36</v>
      </c>
      <c r="C249" s="10" t="s">
        <v>29</v>
      </c>
      <c r="D249" s="10" t="s">
        <v>108</v>
      </c>
      <c r="E249" s="10" t="s">
        <v>331</v>
      </c>
      <c r="F249" s="46">
        <v>0</v>
      </c>
      <c r="G249" s="10" t="s">
        <v>513</v>
      </c>
      <c r="H249" s="46">
        <f>F249+G249</f>
        <v>214268</v>
      </c>
      <c r="I249" s="10" t="s">
        <v>582</v>
      </c>
      <c r="J249" s="46">
        <f>H249+I249</f>
        <v>170268</v>
      </c>
      <c r="K249" s="10" t="s">
        <v>637</v>
      </c>
      <c r="L249" s="46">
        <f>J249+K249</f>
        <v>138268</v>
      </c>
      <c r="M249" s="10" t="s">
        <v>714</v>
      </c>
      <c r="N249" s="46">
        <f>L249+M249</f>
        <v>136668</v>
      </c>
    </row>
    <row r="250" spans="1:15" ht="18" customHeight="1">
      <c r="A250" s="18" t="s">
        <v>312</v>
      </c>
      <c r="B250" s="8" t="s">
        <v>36</v>
      </c>
      <c r="C250" s="29" t="s">
        <v>29</v>
      </c>
      <c r="D250" s="8" t="s">
        <v>79</v>
      </c>
      <c r="E250" s="8"/>
      <c r="F250" s="47" t="e">
        <f>F251+#REF!</f>
        <v>#REF!</v>
      </c>
      <c r="G250" s="8"/>
      <c r="H250" s="47">
        <f>H251</f>
        <v>0</v>
      </c>
      <c r="I250" s="8"/>
      <c r="J250" s="47">
        <f>J251</f>
        <v>77000</v>
      </c>
      <c r="K250" s="8"/>
      <c r="L250" s="47">
        <f>L251+L253</f>
        <v>300200</v>
      </c>
      <c r="M250" s="8"/>
      <c r="N250" s="47">
        <f>N251+N253</f>
        <v>300200</v>
      </c>
      <c r="O250" t="s">
        <v>693</v>
      </c>
    </row>
    <row r="251" spans="1:14" ht="66" customHeight="1">
      <c r="A251" s="7" t="s">
        <v>301</v>
      </c>
      <c r="B251" s="8" t="s">
        <v>36</v>
      </c>
      <c r="C251" s="8" t="s">
        <v>29</v>
      </c>
      <c r="D251" s="8" t="s">
        <v>264</v>
      </c>
      <c r="E251" s="8"/>
      <c r="F251" s="49">
        <f>F252</f>
        <v>0</v>
      </c>
      <c r="G251" s="8"/>
      <c r="H251" s="49">
        <f>H252</f>
        <v>0</v>
      </c>
      <c r="I251" s="8"/>
      <c r="J251" s="49">
        <f>J252</f>
        <v>77000</v>
      </c>
      <c r="K251" s="8"/>
      <c r="L251" s="49">
        <f>L252</f>
        <v>200200</v>
      </c>
      <c r="M251" s="8"/>
      <c r="N251" s="49">
        <f>N252</f>
        <v>200200</v>
      </c>
    </row>
    <row r="252" spans="1:14" ht="33.75" customHeight="1">
      <c r="A252" s="3" t="s">
        <v>326</v>
      </c>
      <c r="B252" s="8" t="s">
        <v>36</v>
      </c>
      <c r="C252" s="8" t="s">
        <v>29</v>
      </c>
      <c r="D252" s="8" t="s">
        <v>264</v>
      </c>
      <c r="E252" s="8" t="s">
        <v>321</v>
      </c>
      <c r="F252" s="49">
        <v>0</v>
      </c>
      <c r="G252" s="8"/>
      <c r="H252" s="49">
        <f>F252+G252</f>
        <v>0</v>
      </c>
      <c r="I252" s="8" t="s">
        <v>514</v>
      </c>
      <c r="J252" s="49">
        <f>H252+I252</f>
        <v>77000</v>
      </c>
      <c r="K252" s="8" t="s">
        <v>638</v>
      </c>
      <c r="L252" s="49">
        <f>J252+K252</f>
        <v>200200</v>
      </c>
      <c r="M252" s="8" t="s">
        <v>381</v>
      </c>
      <c r="N252" s="49">
        <f>L252+M252</f>
        <v>200200</v>
      </c>
    </row>
    <row r="253" spans="1:14" ht="33.75" customHeight="1">
      <c r="A253" s="1" t="s">
        <v>572</v>
      </c>
      <c r="B253" s="8" t="s">
        <v>36</v>
      </c>
      <c r="C253" s="8" t="s">
        <v>29</v>
      </c>
      <c r="D253" s="8" t="s">
        <v>565</v>
      </c>
      <c r="E253" s="8"/>
      <c r="F253" s="49"/>
      <c r="G253" s="8"/>
      <c r="H253" s="49"/>
      <c r="I253" s="8"/>
      <c r="J253" s="49"/>
      <c r="K253" s="8"/>
      <c r="L253" s="49">
        <f>L254</f>
        <v>100000</v>
      </c>
      <c r="M253" s="8"/>
      <c r="N253" s="49">
        <f>N254</f>
        <v>100000</v>
      </c>
    </row>
    <row r="254" spans="1:14" ht="33.75" customHeight="1">
      <c r="A254" s="18" t="s">
        <v>370</v>
      </c>
      <c r="B254" s="8" t="s">
        <v>36</v>
      </c>
      <c r="C254" s="8" t="s">
        <v>29</v>
      </c>
      <c r="D254" s="8" t="s">
        <v>565</v>
      </c>
      <c r="E254" s="8" t="s">
        <v>321</v>
      </c>
      <c r="F254" s="49"/>
      <c r="G254" s="8"/>
      <c r="H254" s="49"/>
      <c r="I254" s="8"/>
      <c r="J254" s="49"/>
      <c r="K254" s="8" t="s">
        <v>525</v>
      </c>
      <c r="L254" s="49">
        <f>J254+K254</f>
        <v>100000</v>
      </c>
      <c r="M254" s="8" t="s">
        <v>381</v>
      </c>
      <c r="N254" s="49">
        <f>L254+M254</f>
        <v>100000</v>
      </c>
    </row>
    <row r="255" spans="1:14" ht="33.75" customHeight="1">
      <c r="A255" s="1" t="s">
        <v>707</v>
      </c>
      <c r="B255" s="29" t="s">
        <v>36</v>
      </c>
      <c r="C255" s="29" t="s">
        <v>29</v>
      </c>
      <c r="D255" s="29" t="s">
        <v>708</v>
      </c>
      <c r="E255" s="29"/>
      <c r="F255" s="79"/>
      <c r="G255" s="79"/>
      <c r="H255" s="79"/>
      <c r="I255" s="79"/>
      <c r="J255" s="79"/>
      <c r="K255" s="104"/>
      <c r="L255" s="79"/>
      <c r="M255" s="104"/>
      <c r="N255" s="79">
        <f>N256</f>
        <v>200200</v>
      </c>
    </row>
    <row r="256" spans="1:14" ht="33.75" customHeight="1">
      <c r="A256" s="1" t="s">
        <v>709</v>
      </c>
      <c r="B256" s="29" t="s">
        <v>36</v>
      </c>
      <c r="C256" s="29" t="s">
        <v>29</v>
      </c>
      <c r="D256" s="29" t="s">
        <v>710</v>
      </c>
      <c r="E256" s="29"/>
      <c r="F256" s="79"/>
      <c r="G256" s="79"/>
      <c r="H256" s="79"/>
      <c r="I256" s="79"/>
      <c r="J256" s="79"/>
      <c r="K256" s="104"/>
      <c r="L256" s="79"/>
      <c r="M256" s="104"/>
      <c r="N256" s="79">
        <f>N257</f>
        <v>200200</v>
      </c>
    </row>
    <row r="257" spans="1:14" ht="33.75" customHeight="1">
      <c r="A257" s="1" t="s">
        <v>370</v>
      </c>
      <c r="B257" s="29" t="s">
        <v>36</v>
      </c>
      <c r="C257" s="29" t="s">
        <v>29</v>
      </c>
      <c r="D257" s="29" t="s">
        <v>710</v>
      </c>
      <c r="E257" s="29" t="s">
        <v>321</v>
      </c>
      <c r="F257" s="79"/>
      <c r="G257" s="79"/>
      <c r="H257" s="79"/>
      <c r="I257" s="79"/>
      <c r="J257" s="79"/>
      <c r="K257" s="104"/>
      <c r="L257" s="79"/>
      <c r="M257" s="104">
        <v>200200</v>
      </c>
      <c r="N257" s="79">
        <f>L257+M257</f>
        <v>200200</v>
      </c>
    </row>
    <row r="258" spans="1:14" ht="16.5" customHeight="1">
      <c r="A258" s="9" t="s">
        <v>166</v>
      </c>
      <c r="B258" s="8" t="s">
        <v>36</v>
      </c>
      <c r="C258" s="8" t="s">
        <v>78</v>
      </c>
      <c r="D258" s="8"/>
      <c r="E258" s="8"/>
      <c r="F258" s="49" t="e">
        <f>F259+F263+F294</f>
        <v>#REF!</v>
      </c>
      <c r="G258" s="8"/>
      <c r="H258" s="49" t="e">
        <f>H259+H263+H294</f>
        <v>#REF!</v>
      </c>
      <c r="I258" s="8"/>
      <c r="J258" s="49">
        <f>J259+J263+J294+J305</f>
        <v>85018900</v>
      </c>
      <c r="K258" s="8"/>
      <c r="L258" s="49">
        <f>L259+L263+L294+L305</f>
        <v>85823700</v>
      </c>
      <c r="M258" s="8"/>
      <c r="N258" s="49">
        <f>N259+N263+N294</f>
        <v>85920416.52</v>
      </c>
    </row>
    <row r="259" spans="1:14" ht="17.25" customHeight="1">
      <c r="A259" s="9" t="s">
        <v>167</v>
      </c>
      <c r="B259" s="8" t="s">
        <v>36</v>
      </c>
      <c r="C259" s="8" t="s">
        <v>126</v>
      </c>
      <c r="D259" s="8"/>
      <c r="E259" s="8"/>
      <c r="F259" s="49">
        <f>F260</f>
        <v>0</v>
      </c>
      <c r="G259" s="8"/>
      <c r="H259" s="49">
        <f>H260</f>
        <v>4113000</v>
      </c>
      <c r="I259" s="8"/>
      <c r="J259" s="49">
        <f>J260</f>
        <v>4113000</v>
      </c>
      <c r="K259" s="8"/>
      <c r="L259" s="49">
        <f>L260</f>
        <v>4113000</v>
      </c>
      <c r="M259" s="8"/>
      <c r="N259" s="49">
        <f>N260</f>
        <v>4209716.52</v>
      </c>
    </row>
    <row r="260" spans="1:14" ht="31.5" customHeight="1">
      <c r="A260" s="9" t="s">
        <v>127</v>
      </c>
      <c r="B260" s="8" t="s">
        <v>36</v>
      </c>
      <c r="C260" s="8" t="s">
        <v>126</v>
      </c>
      <c r="D260" s="8" t="s">
        <v>128</v>
      </c>
      <c r="E260" s="8"/>
      <c r="F260" s="49">
        <f>F261</f>
        <v>0</v>
      </c>
      <c r="G260" s="8"/>
      <c r="H260" s="49">
        <f>H261</f>
        <v>4113000</v>
      </c>
      <c r="I260" s="8"/>
      <c r="J260" s="49">
        <f>J261</f>
        <v>4113000</v>
      </c>
      <c r="K260" s="8"/>
      <c r="L260" s="49">
        <f>L261</f>
        <v>4113000</v>
      </c>
      <c r="M260" s="8"/>
      <c r="N260" s="49">
        <f>N261</f>
        <v>4209716.52</v>
      </c>
    </row>
    <row r="261" spans="1:14" ht="50.25" customHeight="1">
      <c r="A261" s="9" t="s">
        <v>129</v>
      </c>
      <c r="B261" s="8" t="s">
        <v>36</v>
      </c>
      <c r="C261" s="8" t="s">
        <v>126</v>
      </c>
      <c r="D261" s="8" t="s">
        <v>130</v>
      </c>
      <c r="E261" s="8"/>
      <c r="F261" s="49">
        <f>F262</f>
        <v>0</v>
      </c>
      <c r="G261" s="8"/>
      <c r="H261" s="49">
        <f>H262</f>
        <v>4113000</v>
      </c>
      <c r="I261" s="8"/>
      <c r="J261" s="49">
        <f>J262</f>
        <v>4113000</v>
      </c>
      <c r="K261" s="8"/>
      <c r="L261" s="49">
        <f>L262</f>
        <v>4113000</v>
      </c>
      <c r="M261" s="8"/>
      <c r="N261" s="49">
        <f>N262</f>
        <v>4209716.52</v>
      </c>
    </row>
    <row r="262" spans="1:14" ht="40.5" customHeight="1">
      <c r="A262" s="18" t="s">
        <v>351</v>
      </c>
      <c r="B262" s="8" t="s">
        <v>36</v>
      </c>
      <c r="C262" s="8" t="s">
        <v>126</v>
      </c>
      <c r="D262" s="8" t="s">
        <v>130</v>
      </c>
      <c r="E262" s="8" t="s">
        <v>350</v>
      </c>
      <c r="F262" s="49">
        <v>0</v>
      </c>
      <c r="G262" s="8" t="s">
        <v>516</v>
      </c>
      <c r="H262" s="49">
        <f>F262+G262</f>
        <v>4113000</v>
      </c>
      <c r="I262" s="8" t="s">
        <v>381</v>
      </c>
      <c r="J262" s="49">
        <f>H262+I262</f>
        <v>4113000</v>
      </c>
      <c r="K262" s="8"/>
      <c r="L262" s="49">
        <f>J262+K262</f>
        <v>4113000</v>
      </c>
      <c r="M262" s="8" t="s">
        <v>718</v>
      </c>
      <c r="N262" s="49">
        <f>L262+M262</f>
        <v>4209716.52</v>
      </c>
    </row>
    <row r="263" spans="1:14" ht="22.5" customHeight="1">
      <c r="A263" s="3" t="s">
        <v>168</v>
      </c>
      <c r="B263" s="10" t="s">
        <v>36</v>
      </c>
      <c r="C263" s="10">
        <v>1003</v>
      </c>
      <c r="D263" s="10"/>
      <c r="E263" s="10"/>
      <c r="F263" s="45" t="e">
        <f>F271+F282+F284+F289+F276+#REF!+F287+F280+F264+F266</f>
        <v>#REF!</v>
      </c>
      <c r="G263" s="10"/>
      <c r="H263" s="45" t="e">
        <f>H271+H282+H284+H276+#REF!+H286+H280+H264+H266</f>
        <v>#REF!</v>
      </c>
      <c r="I263" s="10"/>
      <c r="J263" s="45">
        <f>J271+J282+J284+J276+J286+J280+J264+J266</f>
        <v>80655900</v>
      </c>
      <c r="K263" s="10"/>
      <c r="L263" s="45">
        <f>L271+L282+L284+L276+L286+L280+L264+L266+L291+L268</f>
        <v>76963067.2</v>
      </c>
      <c r="M263" s="10"/>
      <c r="N263" s="45">
        <f>N271+N282+N284+N276+N286+N280+N264+N266+N291+N268</f>
        <v>76963067.2</v>
      </c>
    </row>
    <row r="264" spans="1:14" ht="41.25" customHeight="1" hidden="1">
      <c r="A264" s="32" t="s">
        <v>202</v>
      </c>
      <c r="B264" s="8" t="s">
        <v>36</v>
      </c>
      <c r="C264" s="8" t="s">
        <v>74</v>
      </c>
      <c r="D264" s="8" t="s">
        <v>204</v>
      </c>
      <c r="E264" s="8"/>
      <c r="F264" s="45">
        <f>F265</f>
        <v>0</v>
      </c>
      <c r="G264" s="8"/>
      <c r="H264" s="45">
        <f>H265</f>
        <v>0</v>
      </c>
      <c r="I264" s="8"/>
      <c r="J264" s="45">
        <f>J265</f>
        <v>0</v>
      </c>
      <c r="K264" s="8"/>
      <c r="L264" s="45">
        <f>L265</f>
        <v>0</v>
      </c>
      <c r="M264" s="8"/>
      <c r="N264" s="45">
        <f>N265</f>
        <v>0</v>
      </c>
    </row>
    <row r="265" spans="1:14" ht="0.75" customHeight="1" hidden="1">
      <c r="A265" s="1" t="s">
        <v>354</v>
      </c>
      <c r="B265" s="8" t="s">
        <v>36</v>
      </c>
      <c r="C265" s="8" t="s">
        <v>74</v>
      </c>
      <c r="D265" s="8" t="s">
        <v>204</v>
      </c>
      <c r="E265" s="8" t="s">
        <v>341</v>
      </c>
      <c r="F265" s="45">
        <v>0</v>
      </c>
      <c r="G265" s="8" t="s">
        <v>381</v>
      </c>
      <c r="H265" s="45">
        <f>F265+G265</f>
        <v>0</v>
      </c>
      <c r="I265" s="8" t="s">
        <v>381</v>
      </c>
      <c r="J265" s="45">
        <f>H265+I265</f>
        <v>0</v>
      </c>
      <c r="K265" s="8"/>
      <c r="L265" s="45">
        <f>J265+K265</f>
        <v>0</v>
      </c>
      <c r="M265" s="8"/>
      <c r="N265" s="45">
        <f>L265+M265</f>
        <v>0</v>
      </c>
    </row>
    <row r="266" spans="1:14" ht="18" customHeight="1" hidden="1">
      <c r="A266" s="25" t="s">
        <v>202</v>
      </c>
      <c r="B266" s="29" t="s">
        <v>36</v>
      </c>
      <c r="C266" s="29" t="s">
        <v>74</v>
      </c>
      <c r="D266" s="29" t="s">
        <v>215</v>
      </c>
      <c r="E266" s="29"/>
      <c r="F266" s="45">
        <f>F267</f>
        <v>0</v>
      </c>
      <c r="G266" s="29"/>
      <c r="H266" s="45">
        <f>H267</f>
        <v>0</v>
      </c>
      <c r="I266" s="29"/>
      <c r="J266" s="45">
        <f>J267</f>
        <v>0</v>
      </c>
      <c r="K266" s="29"/>
      <c r="L266" s="45">
        <f>L267</f>
        <v>0</v>
      </c>
      <c r="M266" s="29"/>
      <c r="N266" s="45">
        <f>N267</f>
        <v>0</v>
      </c>
    </row>
    <row r="267" spans="1:14" ht="26.25" customHeight="1" hidden="1">
      <c r="A267" s="3" t="s">
        <v>354</v>
      </c>
      <c r="B267" s="29" t="s">
        <v>36</v>
      </c>
      <c r="C267" s="29" t="s">
        <v>74</v>
      </c>
      <c r="D267" s="29" t="s">
        <v>215</v>
      </c>
      <c r="E267" s="29" t="s">
        <v>341</v>
      </c>
      <c r="F267" s="45">
        <v>0</v>
      </c>
      <c r="G267" s="29" t="s">
        <v>381</v>
      </c>
      <c r="H267" s="45">
        <f>F267+G267</f>
        <v>0</v>
      </c>
      <c r="I267" s="29" t="s">
        <v>381</v>
      </c>
      <c r="J267" s="45">
        <f>H267+I267</f>
        <v>0</v>
      </c>
      <c r="K267" s="29"/>
      <c r="L267" s="45">
        <f>J267+K267</f>
        <v>0</v>
      </c>
      <c r="M267" s="29"/>
      <c r="N267" s="45">
        <f>L267+M267</f>
        <v>0</v>
      </c>
    </row>
    <row r="268" spans="1:14" ht="26.25" customHeight="1">
      <c r="A268" s="32" t="s">
        <v>210</v>
      </c>
      <c r="B268" s="8" t="s">
        <v>36</v>
      </c>
      <c r="C268" s="29" t="s">
        <v>74</v>
      </c>
      <c r="D268" s="8" t="s">
        <v>211</v>
      </c>
      <c r="E268" s="8"/>
      <c r="F268" s="45"/>
      <c r="G268" s="29"/>
      <c r="H268" s="45"/>
      <c r="I268" s="29"/>
      <c r="J268" s="45"/>
      <c r="K268" s="29"/>
      <c r="L268" s="45">
        <f>L269</f>
        <v>200000</v>
      </c>
      <c r="M268" s="29"/>
      <c r="N268" s="45">
        <f>N269</f>
        <v>200000</v>
      </c>
    </row>
    <row r="269" spans="1:14" ht="33" customHeight="1">
      <c r="A269" s="32" t="s">
        <v>674</v>
      </c>
      <c r="B269" s="8" t="s">
        <v>36</v>
      </c>
      <c r="C269" s="29" t="s">
        <v>74</v>
      </c>
      <c r="D269" s="8" t="s">
        <v>309</v>
      </c>
      <c r="E269" s="8"/>
      <c r="F269" s="45"/>
      <c r="G269" s="29"/>
      <c r="H269" s="45"/>
      <c r="I269" s="29"/>
      <c r="J269" s="45"/>
      <c r="K269" s="29"/>
      <c r="L269" s="45">
        <f>L270</f>
        <v>200000</v>
      </c>
      <c r="M269" s="29"/>
      <c r="N269" s="45">
        <f>N270</f>
        <v>200000</v>
      </c>
    </row>
    <row r="270" spans="1:14" ht="34.5" customHeight="1">
      <c r="A270" s="32" t="s">
        <v>675</v>
      </c>
      <c r="B270" s="8" t="s">
        <v>36</v>
      </c>
      <c r="C270" s="29" t="s">
        <v>74</v>
      </c>
      <c r="D270" s="8" t="s">
        <v>309</v>
      </c>
      <c r="E270" s="8" t="s">
        <v>676</v>
      </c>
      <c r="F270" s="45"/>
      <c r="G270" s="29"/>
      <c r="H270" s="45"/>
      <c r="I270" s="29"/>
      <c r="J270" s="45"/>
      <c r="K270" s="29" t="s">
        <v>511</v>
      </c>
      <c r="L270" s="49">
        <f>J270+K270</f>
        <v>200000</v>
      </c>
      <c r="M270" s="29" t="s">
        <v>381</v>
      </c>
      <c r="N270" s="49">
        <f>L270+M270</f>
        <v>200000</v>
      </c>
    </row>
    <row r="271" spans="1:14" ht="16.5" customHeight="1">
      <c r="A271" s="3" t="s">
        <v>205</v>
      </c>
      <c r="B271" s="10" t="s">
        <v>36</v>
      </c>
      <c r="C271" s="10">
        <v>1003</v>
      </c>
      <c r="D271" s="10">
        <v>5050000</v>
      </c>
      <c r="E271" s="10"/>
      <c r="F271" s="45">
        <f>F272+F274</f>
        <v>0</v>
      </c>
      <c r="G271" s="10"/>
      <c r="H271" s="45">
        <f>H272+H274</f>
        <v>15685000</v>
      </c>
      <c r="I271" s="10"/>
      <c r="J271" s="45">
        <f>J272+J274</f>
        <v>15685000</v>
      </c>
      <c r="K271" s="10"/>
      <c r="L271" s="45">
        <f>L272+L274</f>
        <v>15373870.2</v>
      </c>
      <c r="M271" s="10"/>
      <c r="N271" s="45">
        <f>N272+N274</f>
        <v>15373870.2</v>
      </c>
    </row>
    <row r="272" spans="1:14" ht="36.75" customHeight="1">
      <c r="A272" s="3" t="s">
        <v>208</v>
      </c>
      <c r="B272" s="10" t="s">
        <v>36</v>
      </c>
      <c r="C272" s="10" t="s">
        <v>74</v>
      </c>
      <c r="D272" s="10" t="s">
        <v>207</v>
      </c>
      <c r="E272" s="10"/>
      <c r="F272" s="45">
        <f>F273</f>
        <v>0</v>
      </c>
      <c r="G272" s="10"/>
      <c r="H272" s="45">
        <f>H273</f>
        <v>11416000</v>
      </c>
      <c r="I272" s="10"/>
      <c r="J272" s="45">
        <f>J273</f>
        <v>11416000</v>
      </c>
      <c r="K272" s="10"/>
      <c r="L272" s="45">
        <f>L273</f>
        <v>11416000</v>
      </c>
      <c r="M272" s="10"/>
      <c r="N272" s="45">
        <f>N273</f>
        <v>11416000</v>
      </c>
    </row>
    <row r="273" spans="1:14" ht="54.75" customHeight="1">
      <c r="A273" s="1" t="s">
        <v>354</v>
      </c>
      <c r="B273" s="10" t="s">
        <v>36</v>
      </c>
      <c r="C273" s="10" t="s">
        <v>74</v>
      </c>
      <c r="D273" s="10" t="s">
        <v>207</v>
      </c>
      <c r="E273" s="10" t="s">
        <v>341</v>
      </c>
      <c r="F273" s="45">
        <v>0</v>
      </c>
      <c r="G273" s="10" t="s">
        <v>549</v>
      </c>
      <c r="H273" s="45">
        <f>F273+G273</f>
        <v>11416000</v>
      </c>
      <c r="I273" s="10" t="s">
        <v>381</v>
      </c>
      <c r="J273" s="45">
        <f>H273+I273</f>
        <v>11416000</v>
      </c>
      <c r="K273" s="10"/>
      <c r="L273" s="45">
        <f>J273+K273</f>
        <v>11416000</v>
      </c>
      <c r="M273" s="10"/>
      <c r="N273" s="45">
        <f>L273+M273</f>
        <v>11416000</v>
      </c>
    </row>
    <row r="274" spans="1:14" ht="49.5" customHeight="1">
      <c r="A274" s="3" t="s">
        <v>279</v>
      </c>
      <c r="B274" s="10" t="s">
        <v>36</v>
      </c>
      <c r="C274" s="10">
        <v>1003</v>
      </c>
      <c r="D274" s="10" t="s">
        <v>368</v>
      </c>
      <c r="E274" s="10"/>
      <c r="F274" s="45">
        <f>F275</f>
        <v>0</v>
      </c>
      <c r="G274" s="10"/>
      <c r="H274" s="45">
        <f>H275</f>
        <v>4269000</v>
      </c>
      <c r="I274" s="10"/>
      <c r="J274" s="45">
        <f>J275</f>
        <v>4269000</v>
      </c>
      <c r="K274" s="10"/>
      <c r="L274" s="45">
        <f>L275</f>
        <v>3957870.2</v>
      </c>
      <c r="M274" s="10"/>
      <c r="N274" s="45">
        <f>N275</f>
        <v>3957870.2</v>
      </c>
    </row>
    <row r="275" spans="1:14" ht="36" customHeight="1">
      <c r="A275" s="9" t="s">
        <v>362</v>
      </c>
      <c r="B275" s="10" t="s">
        <v>36</v>
      </c>
      <c r="C275" s="10" t="s">
        <v>74</v>
      </c>
      <c r="D275" s="10" t="s">
        <v>368</v>
      </c>
      <c r="E275" s="10" t="s">
        <v>361</v>
      </c>
      <c r="F275" s="45">
        <v>0</v>
      </c>
      <c r="G275" s="10" t="s">
        <v>445</v>
      </c>
      <c r="H275" s="45">
        <f>F275+G275</f>
        <v>4269000</v>
      </c>
      <c r="I275" s="10" t="s">
        <v>381</v>
      </c>
      <c r="J275" s="45">
        <f>H275+I275</f>
        <v>4269000</v>
      </c>
      <c r="K275" s="70">
        <f>-330820.7+19690.9</f>
        <v>-311129.8</v>
      </c>
      <c r="L275" s="45">
        <f>J275+K275</f>
        <v>3957870.2</v>
      </c>
      <c r="M275" s="70">
        <v>0</v>
      </c>
      <c r="N275" s="45">
        <f>L275+M275</f>
        <v>3957870.2</v>
      </c>
    </row>
    <row r="276" spans="1:14" ht="0.75" customHeight="1" hidden="1">
      <c r="A276" s="35" t="s">
        <v>0</v>
      </c>
      <c r="B276" s="29" t="s">
        <v>36</v>
      </c>
      <c r="C276" s="29" t="s">
        <v>74</v>
      </c>
      <c r="D276" s="29" t="s">
        <v>198</v>
      </c>
      <c r="E276" s="29"/>
      <c r="F276" s="47">
        <f>F277</f>
        <v>0</v>
      </c>
      <c r="G276" s="29"/>
      <c r="H276" s="47">
        <f>H277</f>
        <v>0</v>
      </c>
      <c r="I276" s="29"/>
      <c r="J276" s="47">
        <f>J277</f>
        <v>0</v>
      </c>
      <c r="K276" s="29"/>
      <c r="L276" s="47">
        <f>L277</f>
        <v>0</v>
      </c>
      <c r="M276" s="29"/>
      <c r="N276" s="47">
        <f>N277</f>
        <v>0</v>
      </c>
    </row>
    <row r="277" spans="1:14" ht="20.25" customHeight="1" hidden="1">
      <c r="A277" s="35" t="s">
        <v>332</v>
      </c>
      <c r="B277" s="29" t="s">
        <v>36</v>
      </c>
      <c r="C277" s="29" t="s">
        <v>74</v>
      </c>
      <c r="D277" s="29" t="s">
        <v>214</v>
      </c>
      <c r="E277" s="29" t="s">
        <v>331</v>
      </c>
      <c r="F277" s="45">
        <v>0</v>
      </c>
      <c r="G277" s="29" t="s">
        <v>381</v>
      </c>
      <c r="H277" s="45">
        <f>F277+G277</f>
        <v>0</v>
      </c>
      <c r="I277" s="29" t="s">
        <v>381</v>
      </c>
      <c r="J277" s="45">
        <f>H277+I277</f>
        <v>0</v>
      </c>
      <c r="K277" s="29"/>
      <c r="L277" s="45">
        <f>J277+K277</f>
        <v>0</v>
      </c>
      <c r="M277" s="29"/>
      <c r="N277" s="45">
        <f>L277+M277</f>
        <v>0</v>
      </c>
    </row>
    <row r="278" spans="1:14" ht="20.25" customHeight="1" hidden="1">
      <c r="A278" s="18" t="s">
        <v>203</v>
      </c>
      <c r="B278" s="8" t="s">
        <v>36</v>
      </c>
      <c r="C278" s="8" t="s">
        <v>74</v>
      </c>
      <c r="D278" s="8" t="s">
        <v>62</v>
      </c>
      <c r="E278" s="8"/>
      <c r="F278" s="49"/>
      <c r="G278" s="8"/>
      <c r="H278" s="49"/>
      <c r="I278" s="8"/>
      <c r="J278" s="49"/>
      <c r="K278" s="8"/>
      <c r="L278" s="49"/>
      <c r="M278" s="8"/>
      <c r="N278" s="49"/>
    </row>
    <row r="279" spans="1:14" ht="29.25" customHeight="1" hidden="1">
      <c r="A279" s="3" t="s">
        <v>201</v>
      </c>
      <c r="B279" s="8" t="s">
        <v>36</v>
      </c>
      <c r="C279" s="8" t="s">
        <v>74</v>
      </c>
      <c r="D279" s="8" t="s">
        <v>62</v>
      </c>
      <c r="E279" s="8" t="s">
        <v>200</v>
      </c>
      <c r="F279" s="49"/>
      <c r="G279" s="8"/>
      <c r="H279" s="49"/>
      <c r="I279" s="8"/>
      <c r="J279" s="49"/>
      <c r="K279" s="8"/>
      <c r="L279" s="49"/>
      <c r="M279" s="8"/>
      <c r="N279" s="49"/>
    </row>
    <row r="280" spans="1:14" ht="75" customHeight="1" hidden="1">
      <c r="A280" s="3" t="s">
        <v>179</v>
      </c>
      <c r="B280" s="8" t="s">
        <v>36</v>
      </c>
      <c r="C280" s="8" t="s">
        <v>74</v>
      </c>
      <c r="D280" s="8" t="s">
        <v>293</v>
      </c>
      <c r="E280" s="8"/>
      <c r="F280" s="45">
        <f>F281</f>
        <v>0</v>
      </c>
      <c r="G280" s="8"/>
      <c r="H280" s="45">
        <f>H281</f>
        <v>0</v>
      </c>
      <c r="I280" s="8"/>
      <c r="J280" s="45">
        <f>J281</f>
        <v>0</v>
      </c>
      <c r="K280" s="8"/>
      <c r="L280" s="45">
        <f>L281</f>
        <v>0</v>
      </c>
      <c r="M280" s="8"/>
      <c r="N280" s="45">
        <f>N281</f>
        <v>0</v>
      </c>
    </row>
    <row r="281" spans="1:14" ht="52.5" customHeight="1" hidden="1">
      <c r="A281" s="3" t="s">
        <v>354</v>
      </c>
      <c r="B281" s="8" t="s">
        <v>36</v>
      </c>
      <c r="C281" s="8" t="s">
        <v>74</v>
      </c>
      <c r="D281" s="8" t="s">
        <v>293</v>
      </c>
      <c r="E281" s="8" t="s">
        <v>341</v>
      </c>
      <c r="F281" s="45">
        <v>0</v>
      </c>
      <c r="G281" s="8" t="s">
        <v>381</v>
      </c>
      <c r="H281" s="45">
        <f>F281+G281</f>
        <v>0</v>
      </c>
      <c r="I281" s="8" t="s">
        <v>381</v>
      </c>
      <c r="J281" s="45">
        <f>H281+I281</f>
        <v>0</v>
      </c>
      <c r="K281" s="8"/>
      <c r="L281" s="45">
        <f>J281+K281</f>
        <v>0</v>
      </c>
      <c r="M281" s="8"/>
      <c r="N281" s="45">
        <f>L281+M281</f>
        <v>0</v>
      </c>
    </row>
    <row r="282" spans="1:14" ht="48.75" customHeight="1" hidden="1">
      <c r="A282" s="18" t="s">
        <v>180</v>
      </c>
      <c r="B282" s="10" t="s">
        <v>36</v>
      </c>
      <c r="C282" s="10" t="s">
        <v>74</v>
      </c>
      <c r="D282" s="10" t="s">
        <v>294</v>
      </c>
      <c r="E282" s="21"/>
      <c r="F282" s="47">
        <f>F283</f>
        <v>0</v>
      </c>
      <c r="G282" s="21"/>
      <c r="H282" s="47">
        <f>H283</f>
        <v>0</v>
      </c>
      <c r="I282" s="21"/>
      <c r="J282" s="47">
        <f>J283</f>
        <v>0</v>
      </c>
      <c r="K282" s="21"/>
      <c r="L282" s="47">
        <f>L283</f>
        <v>0</v>
      </c>
      <c r="M282" s="21"/>
      <c r="N282" s="47">
        <f>N283</f>
        <v>0</v>
      </c>
    </row>
    <row r="283" spans="1:14" ht="51" customHeight="1" hidden="1">
      <c r="A283" s="3" t="s">
        <v>354</v>
      </c>
      <c r="B283" s="10" t="s">
        <v>36</v>
      </c>
      <c r="C283" s="10" t="s">
        <v>74</v>
      </c>
      <c r="D283" s="10" t="s">
        <v>294</v>
      </c>
      <c r="E283" s="33" t="s">
        <v>341</v>
      </c>
      <c r="F283" s="47">
        <v>0</v>
      </c>
      <c r="G283" s="71" t="s">
        <v>381</v>
      </c>
      <c r="H283" s="47">
        <f>F283+G283</f>
        <v>0</v>
      </c>
      <c r="I283" s="71" t="s">
        <v>381</v>
      </c>
      <c r="J283" s="47">
        <f>H283+I283</f>
        <v>0</v>
      </c>
      <c r="K283" s="71"/>
      <c r="L283" s="47">
        <f>J283+K283</f>
        <v>0</v>
      </c>
      <c r="M283" s="71"/>
      <c r="N283" s="47">
        <f>L283+M283</f>
        <v>0</v>
      </c>
    </row>
    <row r="284" spans="1:14" ht="80.25" customHeight="1">
      <c r="A284" s="7" t="s">
        <v>209</v>
      </c>
      <c r="B284" s="8" t="s">
        <v>36</v>
      </c>
      <c r="C284" s="8" t="s">
        <v>74</v>
      </c>
      <c r="D284" s="8" t="s">
        <v>369</v>
      </c>
      <c r="E284" s="8"/>
      <c r="F284" s="49">
        <f>F285</f>
        <v>0</v>
      </c>
      <c r="G284" s="8"/>
      <c r="H284" s="49">
        <f>H285</f>
        <v>64279000</v>
      </c>
      <c r="I284" s="8"/>
      <c r="J284" s="49">
        <f>J285</f>
        <v>64279000</v>
      </c>
      <c r="K284" s="8"/>
      <c r="L284" s="49">
        <f>L285</f>
        <v>60092497</v>
      </c>
      <c r="M284" s="8"/>
      <c r="N284" s="49">
        <f>N285</f>
        <v>60092497</v>
      </c>
    </row>
    <row r="285" spans="1:14" ht="36.75" customHeight="1">
      <c r="A285" s="9" t="s">
        <v>362</v>
      </c>
      <c r="B285" s="8" t="s">
        <v>36</v>
      </c>
      <c r="C285" s="8" t="s">
        <v>74</v>
      </c>
      <c r="D285" s="8" t="s">
        <v>369</v>
      </c>
      <c r="E285" s="8" t="s">
        <v>361</v>
      </c>
      <c r="F285" s="49">
        <v>0</v>
      </c>
      <c r="G285" s="8" t="s">
        <v>550</v>
      </c>
      <c r="H285" s="49">
        <f>F285+G285</f>
        <v>64279000</v>
      </c>
      <c r="I285" s="8" t="s">
        <v>381</v>
      </c>
      <c r="J285" s="49">
        <f>H285+I285</f>
        <v>64279000</v>
      </c>
      <c r="K285" s="8" t="s">
        <v>603</v>
      </c>
      <c r="L285" s="49">
        <f>J285+K285</f>
        <v>60092497</v>
      </c>
      <c r="M285" s="8" t="s">
        <v>381</v>
      </c>
      <c r="N285" s="49">
        <f>L285+M285</f>
        <v>60092497</v>
      </c>
    </row>
    <row r="286" spans="1:14" ht="33" customHeight="1">
      <c r="A286" s="35" t="s">
        <v>102</v>
      </c>
      <c r="B286" s="8" t="s">
        <v>36</v>
      </c>
      <c r="C286" s="8" t="s">
        <v>74</v>
      </c>
      <c r="D286" s="8" t="s">
        <v>79</v>
      </c>
      <c r="E286" s="8"/>
      <c r="F286" s="49"/>
      <c r="G286" s="8"/>
      <c r="H286" s="49">
        <f>H287+H289</f>
        <v>691900</v>
      </c>
      <c r="I286" s="8"/>
      <c r="J286" s="49">
        <f>J287+J289</f>
        <v>691900</v>
      </c>
      <c r="K286" s="8"/>
      <c r="L286" s="49">
        <f>L287+L289</f>
        <v>691900</v>
      </c>
      <c r="M286" s="8"/>
      <c r="N286" s="49">
        <f>N287+N289</f>
        <v>691900</v>
      </c>
    </row>
    <row r="287" spans="1:14" ht="102.75" customHeight="1">
      <c r="A287" s="35" t="s">
        <v>554</v>
      </c>
      <c r="B287" s="29" t="s">
        <v>36</v>
      </c>
      <c r="C287" s="29">
        <v>1003</v>
      </c>
      <c r="D287" s="29" t="s">
        <v>266</v>
      </c>
      <c r="E287" s="29"/>
      <c r="F287" s="49">
        <f>F288</f>
        <v>0</v>
      </c>
      <c r="G287" s="29"/>
      <c r="H287" s="49">
        <f>H288</f>
        <v>221500</v>
      </c>
      <c r="I287" s="29"/>
      <c r="J287" s="49">
        <f>J288</f>
        <v>221500</v>
      </c>
      <c r="K287" s="29"/>
      <c r="L287" s="49">
        <f>L288</f>
        <v>221500</v>
      </c>
      <c r="M287" s="29"/>
      <c r="N287" s="49">
        <f>N288</f>
        <v>221500</v>
      </c>
    </row>
    <row r="288" spans="1:14" ht="38.25" customHeight="1">
      <c r="A288" s="3" t="s">
        <v>354</v>
      </c>
      <c r="B288" s="29" t="s">
        <v>36</v>
      </c>
      <c r="C288" s="29" t="s">
        <v>74</v>
      </c>
      <c r="D288" s="29" t="s">
        <v>266</v>
      </c>
      <c r="E288" s="29" t="s">
        <v>341</v>
      </c>
      <c r="F288" s="49">
        <v>0</v>
      </c>
      <c r="G288" s="29" t="s">
        <v>555</v>
      </c>
      <c r="H288" s="49">
        <f>F288+G288</f>
        <v>221500</v>
      </c>
      <c r="I288" s="29" t="s">
        <v>381</v>
      </c>
      <c r="J288" s="49">
        <f>H288+I288</f>
        <v>221500</v>
      </c>
      <c r="K288" s="29"/>
      <c r="L288" s="49">
        <f>J288+K288</f>
        <v>221500</v>
      </c>
      <c r="M288" s="29"/>
      <c r="N288" s="49">
        <f>L288+M288</f>
        <v>221500</v>
      </c>
    </row>
    <row r="289" spans="1:14" ht="63">
      <c r="A289" s="3" t="s">
        <v>297</v>
      </c>
      <c r="B289" s="29" t="s">
        <v>36</v>
      </c>
      <c r="C289" s="29" t="s">
        <v>74</v>
      </c>
      <c r="D289" s="29" t="s">
        <v>263</v>
      </c>
      <c r="E289" s="29"/>
      <c r="F289" s="46">
        <f>F290</f>
        <v>0</v>
      </c>
      <c r="G289" s="29"/>
      <c r="H289" s="46">
        <f>H290</f>
        <v>470400</v>
      </c>
      <c r="I289" s="29"/>
      <c r="J289" s="46">
        <f>J290</f>
        <v>470400</v>
      </c>
      <c r="K289" s="29"/>
      <c r="L289" s="46">
        <f>L290</f>
        <v>470400</v>
      </c>
      <c r="M289" s="29"/>
      <c r="N289" s="46">
        <f>N290</f>
        <v>470400</v>
      </c>
    </row>
    <row r="290" spans="1:14" ht="42" customHeight="1">
      <c r="A290" s="3" t="s">
        <v>364</v>
      </c>
      <c r="B290" s="29" t="s">
        <v>36</v>
      </c>
      <c r="C290" s="29" t="s">
        <v>74</v>
      </c>
      <c r="D290" s="29" t="s">
        <v>263</v>
      </c>
      <c r="E290" s="29" t="s">
        <v>363</v>
      </c>
      <c r="F290" s="46">
        <v>0</v>
      </c>
      <c r="G290" s="29" t="s">
        <v>443</v>
      </c>
      <c r="H290" s="46">
        <f>F290+G290</f>
        <v>470400</v>
      </c>
      <c r="I290" s="29" t="s">
        <v>381</v>
      </c>
      <c r="J290" s="46">
        <f>H290+I290</f>
        <v>470400</v>
      </c>
      <c r="K290" s="29"/>
      <c r="L290" s="46">
        <f>J290+K290</f>
        <v>470400</v>
      </c>
      <c r="M290" s="29"/>
      <c r="N290" s="46">
        <f>L290+M290</f>
        <v>470400</v>
      </c>
    </row>
    <row r="291" spans="1:14" ht="48" customHeight="1">
      <c r="A291" s="1" t="s">
        <v>614</v>
      </c>
      <c r="B291" s="8" t="s">
        <v>36</v>
      </c>
      <c r="C291" s="29" t="s">
        <v>74</v>
      </c>
      <c r="D291" s="8" t="s">
        <v>615</v>
      </c>
      <c r="E291" s="8"/>
      <c r="F291" s="82"/>
      <c r="G291" s="83"/>
      <c r="H291" s="82"/>
      <c r="I291" s="83"/>
      <c r="J291" s="82"/>
      <c r="K291" s="84"/>
      <c r="L291" s="82">
        <f>L292</f>
        <v>604800</v>
      </c>
      <c r="M291" s="84"/>
      <c r="N291" s="82">
        <f>N292</f>
        <v>604800</v>
      </c>
    </row>
    <row r="292" spans="1:14" ht="37.5" customHeight="1">
      <c r="A292" s="85" t="s">
        <v>616</v>
      </c>
      <c r="B292" s="8" t="s">
        <v>36</v>
      </c>
      <c r="C292" s="29" t="s">
        <v>74</v>
      </c>
      <c r="D292" s="8" t="s">
        <v>617</v>
      </c>
      <c r="E292" s="8"/>
      <c r="F292" s="82"/>
      <c r="G292" s="83"/>
      <c r="H292" s="82"/>
      <c r="I292" s="83"/>
      <c r="J292" s="82"/>
      <c r="K292" s="84"/>
      <c r="L292" s="82">
        <f>L293</f>
        <v>604800</v>
      </c>
      <c r="M292" s="84"/>
      <c r="N292" s="82">
        <f>N293</f>
        <v>604800</v>
      </c>
    </row>
    <row r="293" spans="1:14" ht="37.5" customHeight="1">
      <c r="A293" s="1" t="s">
        <v>364</v>
      </c>
      <c r="B293" s="8" t="s">
        <v>36</v>
      </c>
      <c r="C293" s="29" t="s">
        <v>74</v>
      </c>
      <c r="D293" s="8" t="s">
        <v>617</v>
      </c>
      <c r="E293" s="8" t="s">
        <v>363</v>
      </c>
      <c r="F293" s="82"/>
      <c r="G293" s="83"/>
      <c r="H293" s="82"/>
      <c r="I293" s="83"/>
      <c r="J293" s="82"/>
      <c r="K293" s="84">
        <v>604800</v>
      </c>
      <c r="L293" s="82">
        <f>K293+J293</f>
        <v>604800</v>
      </c>
      <c r="M293" s="84">
        <v>0</v>
      </c>
      <c r="N293" s="82">
        <f>M293+L293</f>
        <v>604800</v>
      </c>
    </row>
    <row r="294" spans="1:14" ht="42" customHeight="1">
      <c r="A294" s="62" t="s">
        <v>255</v>
      </c>
      <c r="B294" s="29" t="s">
        <v>36</v>
      </c>
      <c r="C294" s="63" t="s">
        <v>256</v>
      </c>
      <c r="D294" s="29"/>
      <c r="E294" s="29"/>
      <c r="F294" s="47">
        <f>F295+F300</f>
        <v>0</v>
      </c>
      <c r="G294" s="29"/>
      <c r="H294" s="47">
        <f>H295+H300</f>
        <v>0</v>
      </c>
      <c r="I294" s="29"/>
      <c r="J294" s="47">
        <f>J295+J300</f>
        <v>0</v>
      </c>
      <c r="K294" s="29"/>
      <c r="L294" s="47">
        <f>L295+L300</f>
        <v>4497632.8</v>
      </c>
      <c r="M294" s="29"/>
      <c r="N294" s="47">
        <f>N295+N300+N305</f>
        <v>4747632.8</v>
      </c>
    </row>
    <row r="295" spans="1:14" ht="54" customHeight="1">
      <c r="A295" s="3" t="s">
        <v>279</v>
      </c>
      <c r="B295" s="29" t="s">
        <v>36</v>
      </c>
      <c r="C295" s="29" t="s">
        <v>256</v>
      </c>
      <c r="D295" s="29" t="s">
        <v>368</v>
      </c>
      <c r="E295" s="29"/>
      <c r="F295" s="47">
        <f>F296+F297+F298+F299</f>
        <v>0</v>
      </c>
      <c r="G295" s="29"/>
      <c r="H295" s="47">
        <f>H296+H297+H298+H299</f>
        <v>0</v>
      </c>
      <c r="I295" s="29"/>
      <c r="J295" s="47">
        <f>J296+J297+J298+J299</f>
        <v>0</v>
      </c>
      <c r="K295" s="29"/>
      <c r="L295" s="47">
        <f>L296+L297+L298+L299</f>
        <v>311129.80000000005</v>
      </c>
      <c r="M295" s="29"/>
      <c r="N295" s="47">
        <f>N296+N297+N298+N299</f>
        <v>311129.80000000005</v>
      </c>
    </row>
    <row r="296" spans="1:14" ht="42" customHeight="1">
      <c r="A296" s="3" t="s">
        <v>324</v>
      </c>
      <c r="B296" s="29" t="s">
        <v>36</v>
      </c>
      <c r="C296" s="29" t="s">
        <v>256</v>
      </c>
      <c r="D296" s="29" t="s">
        <v>368</v>
      </c>
      <c r="E296" s="29" t="s">
        <v>319</v>
      </c>
      <c r="F296" s="47">
        <v>0</v>
      </c>
      <c r="G296" s="29"/>
      <c r="H296" s="47">
        <f>F296+G296</f>
        <v>0</v>
      </c>
      <c r="I296" s="29"/>
      <c r="J296" s="47">
        <f>H296+I296</f>
        <v>0</v>
      </c>
      <c r="K296" s="29" t="s">
        <v>610</v>
      </c>
      <c r="L296" s="47">
        <f>J296+K296</f>
        <v>400</v>
      </c>
      <c r="M296" s="29" t="s">
        <v>381</v>
      </c>
      <c r="N296" s="47">
        <f>L296+M296</f>
        <v>400</v>
      </c>
    </row>
    <row r="297" spans="1:14" ht="42" customHeight="1">
      <c r="A297" s="3" t="s">
        <v>325</v>
      </c>
      <c r="B297" s="29" t="s">
        <v>36</v>
      </c>
      <c r="C297" s="29" t="s">
        <v>256</v>
      </c>
      <c r="D297" s="29" t="s">
        <v>368</v>
      </c>
      <c r="E297" s="29" t="s">
        <v>320</v>
      </c>
      <c r="F297" s="47">
        <v>0</v>
      </c>
      <c r="G297" s="29" t="s">
        <v>381</v>
      </c>
      <c r="H297" s="47">
        <f>F297+G297</f>
        <v>0</v>
      </c>
      <c r="I297" s="29" t="s">
        <v>381</v>
      </c>
      <c r="J297" s="47">
        <f>H297+I297</f>
        <v>0</v>
      </c>
      <c r="K297" s="97">
        <f>95288.1-3300</f>
        <v>91988.1</v>
      </c>
      <c r="L297" s="47">
        <f>J297+K297</f>
        <v>91988.1</v>
      </c>
      <c r="M297" s="97">
        <v>0</v>
      </c>
      <c r="N297" s="47">
        <f>L297+M297</f>
        <v>91988.1</v>
      </c>
    </row>
    <row r="298" spans="1:14" ht="39.75" customHeight="1">
      <c r="A298" s="3" t="s">
        <v>326</v>
      </c>
      <c r="B298" s="29" t="s">
        <v>36</v>
      </c>
      <c r="C298" s="29" t="s">
        <v>256</v>
      </c>
      <c r="D298" s="29" t="s">
        <v>368</v>
      </c>
      <c r="E298" s="29" t="s">
        <v>321</v>
      </c>
      <c r="F298" s="47">
        <v>0</v>
      </c>
      <c r="G298" s="29" t="s">
        <v>381</v>
      </c>
      <c r="H298" s="47">
        <f>F298+G298</f>
        <v>0</v>
      </c>
      <c r="I298" s="29" t="s">
        <v>381</v>
      </c>
      <c r="J298" s="47">
        <f>H298+I298</f>
        <v>0</v>
      </c>
      <c r="K298" s="97">
        <f>215441.7+3300</f>
        <v>218741.7</v>
      </c>
      <c r="L298" s="47">
        <f>J298+K298</f>
        <v>218741.7</v>
      </c>
      <c r="M298" s="97">
        <v>0</v>
      </c>
      <c r="N298" s="47">
        <f>L298+M298</f>
        <v>218741.7</v>
      </c>
    </row>
    <row r="299" spans="1:14" ht="0.75" customHeight="1" hidden="1">
      <c r="A299" s="64" t="s">
        <v>362</v>
      </c>
      <c r="B299" s="29" t="s">
        <v>36</v>
      </c>
      <c r="C299" s="29" t="s">
        <v>256</v>
      </c>
      <c r="D299" s="29" t="s">
        <v>368</v>
      </c>
      <c r="E299" s="29" t="s">
        <v>361</v>
      </c>
      <c r="F299" s="47">
        <v>0</v>
      </c>
      <c r="G299" s="29"/>
      <c r="H299" s="47">
        <f>F299+G299</f>
        <v>0</v>
      </c>
      <c r="I299" s="29"/>
      <c r="J299" s="47">
        <f>H299+I299</f>
        <v>0</v>
      </c>
      <c r="K299" s="29" t="s">
        <v>381</v>
      </c>
      <c r="L299" s="47">
        <f>J299+K299</f>
        <v>0</v>
      </c>
      <c r="M299" s="29" t="s">
        <v>381</v>
      </c>
      <c r="N299" s="47">
        <f>L299+M299</f>
        <v>0</v>
      </c>
    </row>
    <row r="300" spans="1:14" ht="87.75" customHeight="1">
      <c r="A300" s="7" t="s">
        <v>209</v>
      </c>
      <c r="B300" s="8" t="s">
        <v>36</v>
      </c>
      <c r="C300" s="29" t="s">
        <v>256</v>
      </c>
      <c r="D300" s="29" t="s">
        <v>369</v>
      </c>
      <c r="E300" s="29"/>
      <c r="F300" s="47">
        <f>F301+F302+F303+F304</f>
        <v>0</v>
      </c>
      <c r="G300" s="29"/>
      <c r="H300" s="47">
        <f>H301+H302+H303+H304</f>
        <v>0</v>
      </c>
      <c r="I300" s="29"/>
      <c r="J300" s="47">
        <f>J301+J302+J303+J304</f>
        <v>0</v>
      </c>
      <c r="K300" s="29"/>
      <c r="L300" s="47">
        <f>L301+L302+L303+L304</f>
        <v>4186503</v>
      </c>
      <c r="M300" s="29"/>
      <c r="N300" s="47">
        <f>N301+N302+N303+N304</f>
        <v>4186503</v>
      </c>
    </row>
    <row r="301" spans="1:14" ht="34.5" customHeight="1">
      <c r="A301" s="1" t="s">
        <v>323</v>
      </c>
      <c r="B301" s="8" t="s">
        <v>36</v>
      </c>
      <c r="C301" s="29" t="s">
        <v>256</v>
      </c>
      <c r="D301" s="29" t="s">
        <v>369</v>
      </c>
      <c r="E301" s="29" t="s">
        <v>318</v>
      </c>
      <c r="F301" s="47">
        <v>0</v>
      </c>
      <c r="G301" s="29"/>
      <c r="H301" s="47">
        <f>F301+G301</f>
        <v>0</v>
      </c>
      <c r="I301" s="29"/>
      <c r="J301" s="47">
        <f>H301+I301</f>
        <v>0</v>
      </c>
      <c r="K301" s="29" t="s">
        <v>604</v>
      </c>
      <c r="L301" s="47">
        <f>J301+K301</f>
        <v>2033620</v>
      </c>
      <c r="M301" s="29" t="s">
        <v>381</v>
      </c>
      <c r="N301" s="47">
        <f>L301+M301</f>
        <v>2033620</v>
      </c>
    </row>
    <row r="302" spans="1:14" ht="37.5" customHeight="1">
      <c r="A302" s="1" t="s">
        <v>324</v>
      </c>
      <c r="B302" s="8" t="s">
        <v>36</v>
      </c>
      <c r="C302" s="29" t="s">
        <v>256</v>
      </c>
      <c r="D302" s="29" t="s">
        <v>369</v>
      </c>
      <c r="E302" s="29" t="s">
        <v>319</v>
      </c>
      <c r="F302" s="47">
        <v>0</v>
      </c>
      <c r="G302" s="29"/>
      <c r="H302" s="47">
        <f>F302+G302</f>
        <v>0</v>
      </c>
      <c r="I302" s="29"/>
      <c r="J302" s="47">
        <f>H302+I302</f>
        <v>0</v>
      </c>
      <c r="K302" s="29" t="s">
        <v>605</v>
      </c>
      <c r="L302" s="47">
        <f>J302+K302</f>
        <v>2000</v>
      </c>
      <c r="M302" s="29" t="s">
        <v>381</v>
      </c>
      <c r="N302" s="47">
        <f>L302+M302</f>
        <v>2000</v>
      </c>
    </row>
    <row r="303" spans="1:14" ht="36" customHeight="1">
      <c r="A303" s="1" t="s">
        <v>325</v>
      </c>
      <c r="B303" s="8" t="s">
        <v>36</v>
      </c>
      <c r="C303" s="29" t="s">
        <v>256</v>
      </c>
      <c r="D303" s="29" t="s">
        <v>369</v>
      </c>
      <c r="E303" s="29" t="s">
        <v>320</v>
      </c>
      <c r="F303" s="47">
        <v>0</v>
      </c>
      <c r="G303" s="29" t="s">
        <v>381</v>
      </c>
      <c r="H303" s="47">
        <f>F303+G303</f>
        <v>0</v>
      </c>
      <c r="I303" s="29" t="s">
        <v>381</v>
      </c>
      <c r="J303" s="47">
        <f>H303+I303</f>
        <v>0</v>
      </c>
      <c r="K303" s="97">
        <f>486706-76800</f>
        <v>409906</v>
      </c>
      <c r="L303" s="47">
        <f>J303+K303</f>
        <v>409906</v>
      </c>
      <c r="M303" s="97">
        <v>0</v>
      </c>
      <c r="N303" s="47">
        <f>L303+M303</f>
        <v>409906</v>
      </c>
    </row>
    <row r="304" spans="1:14" ht="42" customHeight="1">
      <c r="A304" s="24" t="s">
        <v>370</v>
      </c>
      <c r="B304" s="8" t="s">
        <v>36</v>
      </c>
      <c r="C304" s="29" t="s">
        <v>256</v>
      </c>
      <c r="D304" s="29" t="s">
        <v>369</v>
      </c>
      <c r="E304" s="29" t="s">
        <v>321</v>
      </c>
      <c r="F304" s="47">
        <v>0</v>
      </c>
      <c r="G304" s="29" t="s">
        <v>381</v>
      </c>
      <c r="H304" s="47">
        <f>F304+G304</f>
        <v>0</v>
      </c>
      <c r="I304" s="29" t="s">
        <v>381</v>
      </c>
      <c r="J304" s="47">
        <f>H304+I304</f>
        <v>0</v>
      </c>
      <c r="K304" s="97">
        <f>1664177+76800</f>
        <v>1740977</v>
      </c>
      <c r="L304" s="47">
        <f>J304+K304</f>
        <v>1740977</v>
      </c>
      <c r="M304" s="97">
        <v>0</v>
      </c>
      <c r="N304" s="47">
        <f>L304+M304</f>
        <v>1740977</v>
      </c>
    </row>
    <row r="305" spans="1:14" ht="41.25" customHeight="1">
      <c r="A305" s="18" t="s">
        <v>561</v>
      </c>
      <c r="B305" s="8" t="s">
        <v>36</v>
      </c>
      <c r="C305" s="29" t="s">
        <v>256</v>
      </c>
      <c r="D305" s="8" t="s">
        <v>573</v>
      </c>
      <c r="E305" s="8"/>
      <c r="F305" s="47"/>
      <c r="G305" s="29"/>
      <c r="H305" s="47"/>
      <c r="I305" s="29"/>
      <c r="J305" s="47">
        <f>J306+J307</f>
        <v>250000</v>
      </c>
      <c r="K305" s="29"/>
      <c r="L305" s="47">
        <f>L306+L307</f>
        <v>250000</v>
      </c>
      <c r="M305" s="29"/>
      <c r="N305" s="47">
        <f>N306+N307</f>
        <v>250000</v>
      </c>
    </row>
    <row r="306" spans="1:14" ht="29.25" customHeight="1">
      <c r="A306" s="1" t="s">
        <v>332</v>
      </c>
      <c r="B306" s="8" t="s">
        <v>36</v>
      </c>
      <c r="C306" s="29" t="s">
        <v>256</v>
      </c>
      <c r="D306" s="8" t="s">
        <v>573</v>
      </c>
      <c r="E306" s="8" t="s">
        <v>331</v>
      </c>
      <c r="F306" s="47"/>
      <c r="G306" s="29"/>
      <c r="H306" s="47"/>
      <c r="I306" s="29" t="s">
        <v>511</v>
      </c>
      <c r="J306" s="46">
        <f>H306+I306</f>
        <v>200000</v>
      </c>
      <c r="K306" s="29"/>
      <c r="L306" s="46">
        <f>J306+K306</f>
        <v>200000</v>
      </c>
      <c r="M306" s="29"/>
      <c r="N306" s="46">
        <f>L306+M306</f>
        <v>200000</v>
      </c>
    </row>
    <row r="307" spans="1:14" ht="63.75" customHeight="1">
      <c r="A307" s="1" t="s">
        <v>372</v>
      </c>
      <c r="B307" s="8" t="s">
        <v>36</v>
      </c>
      <c r="C307" s="29" t="s">
        <v>256</v>
      </c>
      <c r="D307" s="29" t="s">
        <v>573</v>
      </c>
      <c r="E307" s="29" t="s">
        <v>358</v>
      </c>
      <c r="F307" s="47"/>
      <c r="G307" s="29"/>
      <c r="H307" s="47"/>
      <c r="I307" s="29" t="s">
        <v>456</v>
      </c>
      <c r="J307" s="46">
        <f>H307+I307</f>
        <v>50000</v>
      </c>
      <c r="K307" s="29"/>
      <c r="L307" s="46">
        <f>J307+K307</f>
        <v>50000</v>
      </c>
      <c r="M307" s="29"/>
      <c r="N307" s="46">
        <f>L307+M307</f>
        <v>50000</v>
      </c>
    </row>
    <row r="308" spans="1:14" ht="15.75">
      <c r="A308" s="3" t="s">
        <v>124</v>
      </c>
      <c r="B308" s="8" t="s">
        <v>36</v>
      </c>
      <c r="C308" s="63" t="s">
        <v>232</v>
      </c>
      <c r="D308" s="8"/>
      <c r="E308" s="8"/>
      <c r="F308" s="49" t="e">
        <f>F309</f>
        <v>#REF!</v>
      </c>
      <c r="G308" s="8"/>
      <c r="H308" s="49">
        <f>H309</f>
        <v>1452000</v>
      </c>
      <c r="I308" s="8"/>
      <c r="J308" s="49">
        <f>J309</f>
        <v>1452000</v>
      </c>
      <c r="K308" s="8"/>
      <c r="L308" s="49">
        <f>L309</f>
        <v>1405800</v>
      </c>
      <c r="M308" s="8"/>
      <c r="N308" s="49">
        <f>N309</f>
        <v>1405800</v>
      </c>
    </row>
    <row r="309" spans="1:14" ht="15.75">
      <c r="A309" s="3" t="s">
        <v>249</v>
      </c>
      <c r="B309" s="10" t="s">
        <v>36</v>
      </c>
      <c r="C309" s="10" t="s">
        <v>248</v>
      </c>
      <c r="D309" s="10"/>
      <c r="E309" s="10"/>
      <c r="F309" s="45" t="e">
        <f>F310+F315</f>
        <v>#REF!</v>
      </c>
      <c r="G309" s="10"/>
      <c r="H309" s="45">
        <f>H310+H315+H313</f>
        <v>1452000</v>
      </c>
      <c r="I309" s="10"/>
      <c r="J309" s="45">
        <f>J310+J315+J313</f>
        <v>1452000</v>
      </c>
      <c r="K309" s="10"/>
      <c r="L309" s="45">
        <f>L310+L315+L313</f>
        <v>1405800</v>
      </c>
      <c r="M309" s="10"/>
      <c r="N309" s="45">
        <f>N310+N315+N313</f>
        <v>1405800</v>
      </c>
    </row>
    <row r="310" spans="1:14" ht="36" customHeight="1">
      <c r="A310" s="35" t="s">
        <v>165</v>
      </c>
      <c r="B310" s="8" t="s">
        <v>36</v>
      </c>
      <c r="C310" s="8" t="s">
        <v>248</v>
      </c>
      <c r="D310" s="8">
        <v>5120000</v>
      </c>
      <c r="E310" s="8"/>
      <c r="F310" s="49">
        <f>F311</f>
        <v>0</v>
      </c>
      <c r="G310" s="8"/>
      <c r="H310" s="49">
        <f>H311</f>
        <v>722000</v>
      </c>
      <c r="I310" s="8"/>
      <c r="J310" s="49">
        <f>J311</f>
        <v>1252000</v>
      </c>
      <c r="K310" s="8"/>
      <c r="L310" s="49">
        <f>L311</f>
        <v>1205800</v>
      </c>
      <c r="M310" s="8"/>
      <c r="N310" s="49">
        <f>N311</f>
        <v>1205800</v>
      </c>
    </row>
    <row r="311" spans="1:14" ht="16.5" customHeight="1">
      <c r="A311" s="35" t="s">
        <v>218</v>
      </c>
      <c r="B311" s="8" t="s">
        <v>36</v>
      </c>
      <c r="C311" s="8" t="s">
        <v>248</v>
      </c>
      <c r="D311" s="8" t="s">
        <v>125</v>
      </c>
      <c r="E311" s="8"/>
      <c r="F311" s="49">
        <f>+F312</f>
        <v>0</v>
      </c>
      <c r="G311" s="8"/>
      <c r="H311" s="49">
        <f>+H312</f>
        <v>722000</v>
      </c>
      <c r="I311" s="8"/>
      <c r="J311" s="49">
        <f>+J312</f>
        <v>1252000</v>
      </c>
      <c r="K311" s="8"/>
      <c r="L311" s="49">
        <f>+L312</f>
        <v>1205800</v>
      </c>
      <c r="M311" s="8"/>
      <c r="N311" s="49">
        <f>+N312</f>
        <v>1205800</v>
      </c>
    </row>
    <row r="312" spans="1:14" ht="20.25" customHeight="1">
      <c r="A312" s="3" t="s">
        <v>332</v>
      </c>
      <c r="B312" s="8" t="s">
        <v>36</v>
      </c>
      <c r="C312" s="8" t="s">
        <v>248</v>
      </c>
      <c r="D312" s="8" t="s">
        <v>125</v>
      </c>
      <c r="E312" s="8" t="s">
        <v>331</v>
      </c>
      <c r="F312" s="49">
        <v>0</v>
      </c>
      <c r="G312" s="8" t="s">
        <v>517</v>
      </c>
      <c r="H312" s="49">
        <f>F312+G312</f>
        <v>722000</v>
      </c>
      <c r="I312" s="8" t="s">
        <v>580</v>
      </c>
      <c r="J312" s="49">
        <f>H312+I312</f>
        <v>1252000</v>
      </c>
      <c r="K312" s="8" t="s">
        <v>636</v>
      </c>
      <c r="L312" s="49">
        <f>J312+K312</f>
        <v>1205800</v>
      </c>
      <c r="M312" s="8" t="s">
        <v>381</v>
      </c>
      <c r="N312" s="49">
        <f>L312+M312</f>
        <v>1205800</v>
      </c>
    </row>
    <row r="313" spans="1:14" ht="66.75" customHeight="1" hidden="1">
      <c r="A313" s="1" t="s">
        <v>426</v>
      </c>
      <c r="B313" s="8" t="s">
        <v>36</v>
      </c>
      <c r="C313" s="8" t="s">
        <v>248</v>
      </c>
      <c r="D313" s="8"/>
      <c r="E313" s="8"/>
      <c r="F313" s="49"/>
      <c r="G313" s="8"/>
      <c r="H313" s="49">
        <f>H314</f>
        <v>0</v>
      </c>
      <c r="I313" s="8"/>
      <c r="J313" s="49">
        <f>J314</f>
        <v>0</v>
      </c>
      <c r="K313" s="8"/>
      <c r="L313" s="49">
        <f>L314</f>
        <v>0</v>
      </c>
      <c r="M313" s="8"/>
      <c r="N313" s="49">
        <f>N314</f>
        <v>0</v>
      </c>
    </row>
    <row r="314" spans="1:14" ht="44.25" customHeight="1" hidden="1">
      <c r="A314" s="1" t="s">
        <v>370</v>
      </c>
      <c r="B314" s="8" t="s">
        <v>36</v>
      </c>
      <c r="C314" s="8" t="s">
        <v>248</v>
      </c>
      <c r="D314" s="8" t="s">
        <v>425</v>
      </c>
      <c r="E314" s="8" t="s">
        <v>331</v>
      </c>
      <c r="F314" s="49"/>
      <c r="G314" s="8" t="s">
        <v>381</v>
      </c>
      <c r="H314" s="49">
        <f>F314+G314</f>
        <v>0</v>
      </c>
      <c r="I314" s="8" t="s">
        <v>381</v>
      </c>
      <c r="J314" s="49">
        <f>H314+I314</f>
        <v>0</v>
      </c>
      <c r="K314" s="8"/>
      <c r="L314" s="49">
        <f>J314+K314</f>
        <v>0</v>
      </c>
      <c r="M314" s="8"/>
      <c r="N314" s="49">
        <f>L314+M314</f>
        <v>0</v>
      </c>
    </row>
    <row r="315" spans="1:14" ht="17.25" customHeight="1">
      <c r="A315" s="3" t="s">
        <v>312</v>
      </c>
      <c r="B315" s="8" t="s">
        <v>36</v>
      </c>
      <c r="C315" s="8" t="s">
        <v>248</v>
      </c>
      <c r="D315" s="8" t="s">
        <v>79</v>
      </c>
      <c r="E315" s="8"/>
      <c r="F315" s="49" t="e">
        <f>#REF!+F316</f>
        <v>#REF!</v>
      </c>
      <c r="G315" s="8"/>
      <c r="H315" s="49">
        <f>H316</f>
        <v>730000</v>
      </c>
      <c r="I315" s="8"/>
      <c r="J315" s="49">
        <f>J316</f>
        <v>200000</v>
      </c>
      <c r="K315" s="8"/>
      <c r="L315" s="49">
        <f>L316</f>
        <v>200000</v>
      </c>
      <c r="M315" s="8"/>
      <c r="N315" s="49">
        <f>N316</f>
        <v>200000</v>
      </c>
    </row>
    <row r="316" spans="1:14" ht="66.75" customHeight="1">
      <c r="A316" s="3" t="s">
        <v>303</v>
      </c>
      <c r="B316" s="29" t="s">
        <v>36</v>
      </c>
      <c r="C316" s="29" t="s">
        <v>248</v>
      </c>
      <c r="D316" s="29" t="s">
        <v>304</v>
      </c>
      <c r="E316" s="29"/>
      <c r="F316" s="49">
        <f>F317</f>
        <v>0</v>
      </c>
      <c r="G316" s="29" t="s">
        <v>381</v>
      </c>
      <c r="H316" s="49">
        <f>H317</f>
        <v>730000</v>
      </c>
      <c r="I316" s="29" t="s">
        <v>381</v>
      </c>
      <c r="J316" s="49">
        <f>J317</f>
        <v>200000</v>
      </c>
      <c r="K316" s="29"/>
      <c r="L316" s="49">
        <f>L317</f>
        <v>200000</v>
      </c>
      <c r="M316" s="29"/>
      <c r="N316" s="49">
        <f>N317</f>
        <v>200000</v>
      </c>
    </row>
    <row r="317" spans="1:14" ht="21" customHeight="1">
      <c r="A317" s="3" t="s">
        <v>332</v>
      </c>
      <c r="B317" s="29" t="s">
        <v>36</v>
      </c>
      <c r="C317" s="29" t="s">
        <v>248</v>
      </c>
      <c r="D317" s="29" t="s">
        <v>304</v>
      </c>
      <c r="E317" s="29" t="s">
        <v>331</v>
      </c>
      <c r="F317" s="49">
        <v>0</v>
      </c>
      <c r="G317" s="29" t="s">
        <v>518</v>
      </c>
      <c r="H317" s="49">
        <f>F317+G317</f>
        <v>730000</v>
      </c>
      <c r="I317" s="29" t="s">
        <v>579</v>
      </c>
      <c r="J317" s="49">
        <f>H317+I317</f>
        <v>200000</v>
      </c>
      <c r="K317" s="29"/>
      <c r="L317" s="49">
        <f>J317+K317</f>
        <v>200000</v>
      </c>
      <c r="M317" s="29"/>
      <c r="N317" s="49">
        <f>L317+M317</f>
        <v>200000</v>
      </c>
    </row>
    <row r="318" spans="1:14" ht="33.75" customHeight="1">
      <c r="A318" s="37" t="s">
        <v>246</v>
      </c>
      <c r="B318" s="38" t="s">
        <v>192</v>
      </c>
      <c r="C318" s="8"/>
      <c r="D318" s="8"/>
      <c r="E318" s="8"/>
      <c r="F318" s="60">
        <f>F319+F347+F358</f>
        <v>0</v>
      </c>
      <c r="G318" s="8"/>
      <c r="H318" s="60">
        <f>H319+H347+H358</f>
        <v>3777100</v>
      </c>
      <c r="I318" s="8"/>
      <c r="J318" s="60">
        <f>J319+J347+J358</f>
        <v>7936100</v>
      </c>
      <c r="K318" s="8"/>
      <c r="L318" s="60">
        <f>L319+L347+L358</f>
        <v>7557100</v>
      </c>
      <c r="M318" s="8"/>
      <c r="N318" s="60">
        <f>N319+N347+N358</f>
        <v>7557100</v>
      </c>
    </row>
    <row r="319" spans="1:14" ht="15.75">
      <c r="A319" s="1" t="s">
        <v>142</v>
      </c>
      <c r="B319" s="10" t="s">
        <v>192</v>
      </c>
      <c r="C319" s="10" t="s">
        <v>217</v>
      </c>
      <c r="D319" s="8"/>
      <c r="E319" s="8"/>
      <c r="F319" s="49">
        <f>F320+F325+F338</f>
        <v>0</v>
      </c>
      <c r="G319" s="8"/>
      <c r="H319" s="49">
        <f>H320+H325+H338+H343+H345</f>
        <v>2037100</v>
      </c>
      <c r="I319" s="8"/>
      <c r="J319" s="49">
        <f>J320+J325+J338+J343+J345</f>
        <v>6296100</v>
      </c>
      <c r="K319" s="8"/>
      <c r="L319" s="49">
        <f>L320+L325+L338+L343+L345</f>
        <v>5917100</v>
      </c>
      <c r="M319" s="8"/>
      <c r="N319" s="49">
        <f>N320+N325+N338+N343+N345</f>
        <v>6047100</v>
      </c>
    </row>
    <row r="320" spans="1:14" ht="18.75" customHeight="1">
      <c r="A320" s="1" t="s">
        <v>139</v>
      </c>
      <c r="B320" s="10" t="s">
        <v>192</v>
      </c>
      <c r="C320" s="10" t="s">
        <v>217</v>
      </c>
      <c r="D320" s="10" t="s">
        <v>86</v>
      </c>
      <c r="E320" s="10"/>
      <c r="F320" s="46">
        <f>F321+F322+F323+F324</f>
        <v>0</v>
      </c>
      <c r="G320" s="10"/>
      <c r="H320" s="46">
        <f>H321+H322+H323+H324</f>
        <v>1271100</v>
      </c>
      <c r="I320" s="10"/>
      <c r="J320" s="46">
        <f>J321+J322+J323+J324</f>
        <v>1271100</v>
      </c>
      <c r="K320" s="10"/>
      <c r="L320" s="46">
        <f>L321+L322+L323+L324</f>
        <v>1228115</v>
      </c>
      <c r="M320" s="10"/>
      <c r="N320" s="46">
        <f>N321+N322+N323+N324</f>
        <v>1228115</v>
      </c>
    </row>
    <row r="321" spans="1:14" ht="21.75" customHeight="1">
      <c r="A321" s="1" t="s">
        <v>323</v>
      </c>
      <c r="B321" s="10" t="s">
        <v>192</v>
      </c>
      <c r="C321" s="10" t="s">
        <v>217</v>
      </c>
      <c r="D321" s="10" t="s">
        <v>86</v>
      </c>
      <c r="E321" s="10" t="s">
        <v>347</v>
      </c>
      <c r="F321" s="46">
        <v>0</v>
      </c>
      <c r="G321" s="10" t="s">
        <v>459</v>
      </c>
      <c r="H321" s="46">
        <f>F321+G321</f>
        <v>1143198</v>
      </c>
      <c r="I321" s="10" t="s">
        <v>583</v>
      </c>
      <c r="J321" s="46">
        <f>H321+I321</f>
        <v>1139382</v>
      </c>
      <c r="K321" s="10" t="s">
        <v>671</v>
      </c>
      <c r="L321" s="46">
        <f>J321+K321</f>
        <v>1096397</v>
      </c>
      <c r="M321" s="10" t="s">
        <v>381</v>
      </c>
      <c r="N321" s="46">
        <f>L321+M321</f>
        <v>1096397</v>
      </c>
    </row>
    <row r="322" spans="1:14" ht="34.5" customHeight="1">
      <c r="A322" s="1" t="s">
        <v>324</v>
      </c>
      <c r="B322" s="10" t="s">
        <v>192</v>
      </c>
      <c r="C322" s="10" t="s">
        <v>217</v>
      </c>
      <c r="D322" s="10" t="s">
        <v>86</v>
      </c>
      <c r="E322" s="10" t="s">
        <v>353</v>
      </c>
      <c r="F322" s="46">
        <v>0</v>
      </c>
      <c r="G322" s="10" t="s">
        <v>460</v>
      </c>
      <c r="H322" s="46">
        <f>F322+G322</f>
        <v>3500</v>
      </c>
      <c r="I322" s="10" t="s">
        <v>381</v>
      </c>
      <c r="J322" s="46">
        <f>H322+I322</f>
        <v>3500</v>
      </c>
      <c r="K322" s="10"/>
      <c r="L322" s="46">
        <f>J322+K322</f>
        <v>3500</v>
      </c>
      <c r="M322" s="10"/>
      <c r="N322" s="46">
        <f>L322+M322</f>
        <v>3500</v>
      </c>
    </row>
    <row r="323" spans="1:14" ht="47.25" customHeight="1">
      <c r="A323" s="1" t="s">
        <v>325</v>
      </c>
      <c r="B323" s="10" t="s">
        <v>192</v>
      </c>
      <c r="C323" s="10" t="s">
        <v>217</v>
      </c>
      <c r="D323" s="10" t="s">
        <v>86</v>
      </c>
      <c r="E323" s="10" t="s">
        <v>320</v>
      </c>
      <c r="F323" s="46">
        <v>0</v>
      </c>
      <c r="G323" s="10" t="s">
        <v>461</v>
      </c>
      <c r="H323" s="46">
        <f>F323+G323</f>
        <v>89500</v>
      </c>
      <c r="I323" s="10" t="s">
        <v>381</v>
      </c>
      <c r="J323" s="46">
        <f>H323+I323</f>
        <v>89500</v>
      </c>
      <c r="K323" s="10" t="s">
        <v>606</v>
      </c>
      <c r="L323" s="46">
        <f>J323+K323</f>
        <v>87700</v>
      </c>
      <c r="M323" s="10" t="s">
        <v>381</v>
      </c>
      <c r="N323" s="46">
        <f>L323+M323</f>
        <v>87700</v>
      </c>
    </row>
    <row r="324" spans="1:14" ht="34.5" customHeight="1">
      <c r="A324" s="1" t="s">
        <v>326</v>
      </c>
      <c r="B324" s="10" t="s">
        <v>192</v>
      </c>
      <c r="C324" s="10" t="s">
        <v>217</v>
      </c>
      <c r="D324" s="10" t="s">
        <v>86</v>
      </c>
      <c r="E324" s="10" t="s">
        <v>321</v>
      </c>
      <c r="F324" s="46">
        <v>0</v>
      </c>
      <c r="G324" s="10" t="s">
        <v>462</v>
      </c>
      <c r="H324" s="46">
        <f>F324+G324</f>
        <v>34902</v>
      </c>
      <c r="I324" s="10" t="s">
        <v>584</v>
      </c>
      <c r="J324" s="46">
        <f>H324+I324</f>
        <v>38718</v>
      </c>
      <c r="K324" s="10" t="s">
        <v>607</v>
      </c>
      <c r="L324" s="46">
        <f>J324+K324</f>
        <v>40518</v>
      </c>
      <c r="M324" s="10" t="s">
        <v>381</v>
      </c>
      <c r="N324" s="46">
        <f>L324+M324</f>
        <v>40518</v>
      </c>
    </row>
    <row r="325" spans="1:14" ht="66.75" customHeight="1">
      <c r="A325" s="24" t="s">
        <v>110</v>
      </c>
      <c r="B325" s="30" t="s">
        <v>192</v>
      </c>
      <c r="C325" s="39" t="s">
        <v>217</v>
      </c>
      <c r="D325" s="30" t="s">
        <v>13</v>
      </c>
      <c r="E325" s="30"/>
      <c r="F325" s="45">
        <f>F331+F326+F329</f>
        <v>0</v>
      </c>
      <c r="G325" s="30"/>
      <c r="H325" s="45">
        <f>H331+H326+H329</f>
        <v>0</v>
      </c>
      <c r="I325" s="30"/>
      <c r="J325" s="45">
        <f>J331+J326+J329</f>
        <v>4159000</v>
      </c>
      <c r="K325" s="30"/>
      <c r="L325" s="45">
        <f>L331+L326+L329</f>
        <v>3822985</v>
      </c>
      <c r="M325" s="30"/>
      <c r="N325" s="45">
        <f>N331+N326+N329</f>
        <v>3922985</v>
      </c>
    </row>
    <row r="326" spans="1:14" ht="52.5" customHeight="1">
      <c r="A326" s="1" t="s">
        <v>400</v>
      </c>
      <c r="B326" s="10" t="s">
        <v>192</v>
      </c>
      <c r="C326" s="10" t="s">
        <v>217</v>
      </c>
      <c r="D326" s="10" t="s">
        <v>401</v>
      </c>
      <c r="E326" s="10"/>
      <c r="F326" s="45">
        <f>F327+F328</f>
        <v>0</v>
      </c>
      <c r="G326" s="30"/>
      <c r="H326" s="45">
        <f>H327+H328</f>
        <v>0</v>
      </c>
      <c r="I326" s="30"/>
      <c r="J326" s="45">
        <f>J327+J328</f>
        <v>439000</v>
      </c>
      <c r="K326" s="30"/>
      <c r="L326" s="45">
        <f>L327+L328</f>
        <v>60000</v>
      </c>
      <c r="M326" s="30"/>
      <c r="N326" s="45">
        <f>N327+N328</f>
        <v>60000</v>
      </c>
    </row>
    <row r="327" spans="1:14" ht="54" customHeight="1" hidden="1">
      <c r="A327" s="68" t="s">
        <v>329</v>
      </c>
      <c r="B327" s="10" t="s">
        <v>192</v>
      </c>
      <c r="C327" s="10" t="s">
        <v>217</v>
      </c>
      <c r="D327" s="10" t="s">
        <v>401</v>
      </c>
      <c r="E327" s="10" t="s">
        <v>330</v>
      </c>
      <c r="F327" s="45">
        <v>0</v>
      </c>
      <c r="G327" s="30" t="s">
        <v>381</v>
      </c>
      <c r="H327" s="45">
        <f>F327+G327</f>
        <v>0</v>
      </c>
      <c r="I327" s="30" t="s">
        <v>381</v>
      </c>
      <c r="J327" s="45">
        <f>H327+I327</f>
        <v>0</v>
      </c>
      <c r="K327" s="30"/>
      <c r="L327" s="45">
        <f>J327+K327</f>
        <v>0</v>
      </c>
      <c r="M327" s="30"/>
      <c r="N327" s="45">
        <f>L327+M327</f>
        <v>0</v>
      </c>
    </row>
    <row r="328" spans="1:14" ht="39.75" customHeight="1">
      <c r="A328" s="1" t="s">
        <v>370</v>
      </c>
      <c r="B328" s="10" t="s">
        <v>192</v>
      </c>
      <c r="C328" s="10" t="s">
        <v>217</v>
      </c>
      <c r="D328" s="10" t="s">
        <v>401</v>
      </c>
      <c r="E328" s="10" t="s">
        <v>321</v>
      </c>
      <c r="F328" s="45">
        <v>0</v>
      </c>
      <c r="G328" s="30" t="s">
        <v>381</v>
      </c>
      <c r="H328" s="45">
        <f>F328+G328</f>
        <v>0</v>
      </c>
      <c r="I328" s="30" t="s">
        <v>577</v>
      </c>
      <c r="J328" s="45">
        <f>H328+I328</f>
        <v>439000</v>
      </c>
      <c r="K328" s="30" t="s">
        <v>628</v>
      </c>
      <c r="L328" s="45">
        <f>J328+K328</f>
        <v>60000</v>
      </c>
      <c r="M328" s="30" t="s">
        <v>381</v>
      </c>
      <c r="N328" s="45">
        <f>L328+M328</f>
        <v>60000</v>
      </c>
    </row>
    <row r="329" spans="1:14" ht="53.25" customHeight="1">
      <c r="A329" s="1" t="s">
        <v>588</v>
      </c>
      <c r="B329" s="10" t="s">
        <v>192</v>
      </c>
      <c r="C329" s="10" t="s">
        <v>217</v>
      </c>
      <c r="D329" s="10" t="s">
        <v>413</v>
      </c>
      <c r="E329" s="10"/>
      <c r="F329" s="45">
        <f>F330</f>
        <v>0</v>
      </c>
      <c r="G329" s="30"/>
      <c r="H329" s="45">
        <f>H330</f>
        <v>0</v>
      </c>
      <c r="I329" s="30"/>
      <c r="J329" s="45">
        <f>J330</f>
        <v>3720000</v>
      </c>
      <c r="K329" s="30"/>
      <c r="L329" s="45">
        <f>L330</f>
        <v>3720000</v>
      </c>
      <c r="M329" s="30"/>
      <c r="N329" s="45">
        <f>N330</f>
        <v>3720000</v>
      </c>
    </row>
    <row r="330" spans="1:14" ht="50.25" customHeight="1">
      <c r="A330" s="1" t="s">
        <v>374</v>
      </c>
      <c r="B330" s="10" t="s">
        <v>192</v>
      </c>
      <c r="C330" s="10" t="s">
        <v>217</v>
      </c>
      <c r="D330" s="10" t="s">
        <v>413</v>
      </c>
      <c r="E330" s="10" t="s">
        <v>373</v>
      </c>
      <c r="F330" s="45">
        <v>0</v>
      </c>
      <c r="G330" s="30" t="s">
        <v>381</v>
      </c>
      <c r="H330" s="45">
        <f>F330+G330</f>
        <v>0</v>
      </c>
      <c r="I330" s="30" t="s">
        <v>589</v>
      </c>
      <c r="J330" s="45">
        <f>H330+I330</f>
        <v>3720000</v>
      </c>
      <c r="K330" s="30"/>
      <c r="L330" s="45">
        <f>J330+K330</f>
        <v>3720000</v>
      </c>
      <c r="M330" s="30"/>
      <c r="N330" s="45">
        <f>L330+M330</f>
        <v>3720000</v>
      </c>
    </row>
    <row r="331" spans="1:14" ht="30" customHeight="1">
      <c r="A331" s="24" t="s">
        <v>96</v>
      </c>
      <c r="B331" s="30" t="s">
        <v>192</v>
      </c>
      <c r="C331" s="39" t="s">
        <v>217</v>
      </c>
      <c r="D331" s="30" t="s">
        <v>14</v>
      </c>
      <c r="E331" s="30"/>
      <c r="F331" s="46">
        <f>F332+F334</f>
        <v>0</v>
      </c>
      <c r="G331" s="30"/>
      <c r="H331" s="46">
        <f>H332+H334</f>
        <v>0</v>
      </c>
      <c r="I331" s="30"/>
      <c r="J331" s="46">
        <f>J332+J334</f>
        <v>0</v>
      </c>
      <c r="K331" s="30"/>
      <c r="L331" s="46">
        <f>L332+L334</f>
        <v>42985</v>
      </c>
      <c r="M331" s="30"/>
      <c r="N331" s="46">
        <f>N332+N334</f>
        <v>142985</v>
      </c>
    </row>
    <row r="332" spans="1:14" ht="0.75" customHeight="1" hidden="1">
      <c r="A332" s="5" t="s">
        <v>239</v>
      </c>
      <c r="B332" s="30" t="s">
        <v>192</v>
      </c>
      <c r="C332" s="39" t="s">
        <v>217</v>
      </c>
      <c r="D332" s="30" t="s">
        <v>240</v>
      </c>
      <c r="E332" s="30"/>
      <c r="F332" s="45">
        <f>F333</f>
        <v>0</v>
      </c>
      <c r="G332" s="30"/>
      <c r="H332" s="45">
        <f>H333</f>
        <v>0</v>
      </c>
      <c r="I332" s="30"/>
      <c r="J332" s="45">
        <f>J333</f>
        <v>0</v>
      </c>
      <c r="K332" s="30"/>
      <c r="L332" s="45">
        <f>L333</f>
        <v>0</v>
      </c>
      <c r="M332" s="30"/>
      <c r="N332" s="45">
        <f>N333</f>
        <v>0</v>
      </c>
    </row>
    <row r="333" spans="1:14" ht="30.75" customHeight="1" hidden="1">
      <c r="A333" s="3" t="s">
        <v>348</v>
      </c>
      <c r="B333" s="30" t="s">
        <v>192</v>
      </c>
      <c r="C333" s="39" t="s">
        <v>217</v>
      </c>
      <c r="D333" s="30" t="s">
        <v>240</v>
      </c>
      <c r="E333" s="30" t="s">
        <v>322</v>
      </c>
      <c r="F333" s="45">
        <v>0</v>
      </c>
      <c r="G333" s="30" t="s">
        <v>381</v>
      </c>
      <c r="H333" s="45">
        <f>F333+G333</f>
        <v>0</v>
      </c>
      <c r="I333" s="30" t="s">
        <v>381</v>
      </c>
      <c r="J333" s="45">
        <f>H333+I333</f>
        <v>0</v>
      </c>
      <c r="K333" s="30"/>
      <c r="L333" s="45">
        <f>J333+K333</f>
        <v>0</v>
      </c>
      <c r="M333" s="30"/>
      <c r="N333" s="45">
        <f>L333+M333</f>
        <v>0</v>
      </c>
    </row>
    <row r="334" spans="1:14" ht="34.5" customHeight="1">
      <c r="A334" s="24" t="s">
        <v>143</v>
      </c>
      <c r="B334" s="30" t="s">
        <v>192</v>
      </c>
      <c r="C334" s="39" t="s">
        <v>217</v>
      </c>
      <c r="D334" s="30" t="s">
        <v>97</v>
      </c>
      <c r="E334" s="30"/>
      <c r="F334" s="45">
        <f>F335</f>
        <v>0</v>
      </c>
      <c r="G334" s="30"/>
      <c r="H334" s="45">
        <f>H335</f>
        <v>0</v>
      </c>
      <c r="I334" s="30"/>
      <c r="J334" s="45">
        <f>J335</f>
        <v>0</v>
      </c>
      <c r="K334" s="30"/>
      <c r="L334" s="45">
        <f>L335</f>
        <v>42985</v>
      </c>
      <c r="M334" s="30"/>
      <c r="N334" s="45">
        <f>N335</f>
        <v>142985</v>
      </c>
    </row>
    <row r="335" spans="1:14" ht="32.25" customHeight="1">
      <c r="A335" s="24" t="s">
        <v>169</v>
      </c>
      <c r="B335" s="30" t="s">
        <v>192</v>
      </c>
      <c r="C335" s="39" t="s">
        <v>217</v>
      </c>
      <c r="D335" s="30" t="s">
        <v>170</v>
      </c>
      <c r="E335" s="30"/>
      <c r="F335" s="45">
        <f>F336</f>
        <v>0</v>
      </c>
      <c r="G335" s="30"/>
      <c r="H335" s="45">
        <f>H336</f>
        <v>0</v>
      </c>
      <c r="I335" s="30"/>
      <c r="J335" s="45">
        <f>J336</f>
        <v>0</v>
      </c>
      <c r="K335" s="30"/>
      <c r="L335" s="45">
        <f>L336</f>
        <v>42985</v>
      </c>
      <c r="M335" s="30"/>
      <c r="N335" s="45">
        <f>N336+N337</f>
        <v>142985</v>
      </c>
    </row>
    <row r="336" spans="1:14" ht="39" customHeight="1">
      <c r="A336" s="1" t="s">
        <v>324</v>
      </c>
      <c r="B336" s="30" t="s">
        <v>192</v>
      </c>
      <c r="C336" s="39" t="s">
        <v>217</v>
      </c>
      <c r="D336" s="30" t="s">
        <v>170</v>
      </c>
      <c r="E336" s="30" t="s">
        <v>353</v>
      </c>
      <c r="F336" s="45">
        <v>0</v>
      </c>
      <c r="G336" s="30" t="s">
        <v>381</v>
      </c>
      <c r="H336" s="45">
        <f>F336+G336</f>
        <v>0</v>
      </c>
      <c r="I336" s="30"/>
      <c r="J336" s="45">
        <f>H336+I336</f>
        <v>0</v>
      </c>
      <c r="K336" s="30" t="s">
        <v>670</v>
      </c>
      <c r="L336" s="45">
        <f>J336+K336</f>
        <v>42985</v>
      </c>
      <c r="M336" s="30" t="s">
        <v>381</v>
      </c>
      <c r="N336" s="45">
        <f>L336+M336</f>
        <v>42985</v>
      </c>
    </row>
    <row r="337" spans="1:14" ht="39" customHeight="1">
      <c r="A337" s="18" t="s">
        <v>327</v>
      </c>
      <c r="B337" s="30" t="s">
        <v>192</v>
      </c>
      <c r="C337" s="39" t="s">
        <v>217</v>
      </c>
      <c r="D337" s="30" t="s">
        <v>170</v>
      </c>
      <c r="E337" s="30" t="s">
        <v>322</v>
      </c>
      <c r="F337" s="45"/>
      <c r="G337" s="30"/>
      <c r="H337" s="45"/>
      <c r="I337" s="30"/>
      <c r="J337" s="45"/>
      <c r="K337" s="30"/>
      <c r="L337" s="45"/>
      <c r="M337" s="30" t="s">
        <v>525</v>
      </c>
      <c r="N337" s="45">
        <f>L337+M337</f>
        <v>100000</v>
      </c>
    </row>
    <row r="338" spans="1:14" ht="31.5" customHeight="1">
      <c r="A338" s="1" t="s">
        <v>187</v>
      </c>
      <c r="B338" s="30" t="s">
        <v>192</v>
      </c>
      <c r="C338" s="10" t="s">
        <v>217</v>
      </c>
      <c r="D338" s="30" t="s">
        <v>188</v>
      </c>
      <c r="E338" s="30"/>
      <c r="F338" s="45">
        <f>F339</f>
        <v>0</v>
      </c>
      <c r="G338" s="30"/>
      <c r="H338" s="45">
        <f>H339</f>
        <v>703000</v>
      </c>
      <c r="I338" s="30"/>
      <c r="J338" s="45">
        <f>J339</f>
        <v>803000</v>
      </c>
      <c r="K338" s="30"/>
      <c r="L338" s="45">
        <f>L339</f>
        <v>803000</v>
      </c>
      <c r="M338" s="30"/>
      <c r="N338" s="45">
        <f>N339</f>
        <v>833000</v>
      </c>
    </row>
    <row r="339" spans="1:14" ht="31.5" customHeight="1">
      <c r="A339" s="24" t="s">
        <v>189</v>
      </c>
      <c r="B339" s="30" t="s">
        <v>192</v>
      </c>
      <c r="C339" s="10" t="s">
        <v>217</v>
      </c>
      <c r="D339" s="30" t="s">
        <v>190</v>
      </c>
      <c r="E339" s="30"/>
      <c r="F339" s="45">
        <f>F340+F341+F342</f>
        <v>0</v>
      </c>
      <c r="G339" s="30"/>
      <c r="H339" s="45">
        <f>H340+H341+H342</f>
        <v>703000</v>
      </c>
      <c r="I339" s="30"/>
      <c r="J339" s="45">
        <f>J340+J341+J342</f>
        <v>803000</v>
      </c>
      <c r="K339" s="30"/>
      <c r="L339" s="45">
        <f>L340+L341+L342</f>
        <v>803000</v>
      </c>
      <c r="M339" s="30"/>
      <c r="N339" s="45">
        <f>N340+N341+N342</f>
        <v>833000</v>
      </c>
    </row>
    <row r="340" spans="1:14" ht="31.5">
      <c r="A340" s="1" t="s">
        <v>323</v>
      </c>
      <c r="B340" s="30" t="s">
        <v>192</v>
      </c>
      <c r="C340" s="10" t="s">
        <v>217</v>
      </c>
      <c r="D340" s="30" t="s">
        <v>190</v>
      </c>
      <c r="E340" s="30" t="s">
        <v>318</v>
      </c>
      <c r="F340" s="46">
        <v>0</v>
      </c>
      <c r="G340" s="30" t="s">
        <v>463</v>
      </c>
      <c r="H340" s="46">
        <f>F340+G340</f>
        <v>650126</v>
      </c>
      <c r="I340" s="30" t="s">
        <v>585</v>
      </c>
      <c r="J340" s="46">
        <f>H340+I340</f>
        <v>649258</v>
      </c>
      <c r="K340" s="30"/>
      <c r="L340" s="46">
        <f>J340+K340</f>
        <v>649258</v>
      </c>
      <c r="M340" s="30"/>
      <c r="N340" s="46">
        <f>L340+M340</f>
        <v>649258</v>
      </c>
    </row>
    <row r="341" spans="1:14" ht="50.25" customHeight="1">
      <c r="A341" s="1" t="s">
        <v>325</v>
      </c>
      <c r="B341" s="10" t="s">
        <v>192</v>
      </c>
      <c r="C341" s="10" t="s">
        <v>217</v>
      </c>
      <c r="D341" s="30" t="s">
        <v>190</v>
      </c>
      <c r="E341" s="10" t="s">
        <v>320</v>
      </c>
      <c r="F341" s="46">
        <v>0</v>
      </c>
      <c r="G341" s="10" t="s">
        <v>464</v>
      </c>
      <c r="H341" s="46">
        <f>F341+G341</f>
        <v>31660</v>
      </c>
      <c r="I341" s="10" t="s">
        <v>381</v>
      </c>
      <c r="J341" s="46">
        <f>H341+I341</f>
        <v>31660</v>
      </c>
      <c r="K341" s="10"/>
      <c r="L341" s="46">
        <f>J341+K341</f>
        <v>31660</v>
      </c>
      <c r="M341" s="10"/>
      <c r="N341" s="46">
        <f>L341+M341</f>
        <v>31660</v>
      </c>
    </row>
    <row r="342" spans="1:14" ht="33.75" customHeight="1">
      <c r="A342" s="1" t="s">
        <v>370</v>
      </c>
      <c r="B342" s="12" t="s">
        <v>192</v>
      </c>
      <c r="C342" s="10" t="s">
        <v>217</v>
      </c>
      <c r="D342" s="30" t="s">
        <v>190</v>
      </c>
      <c r="E342" s="12" t="s">
        <v>321</v>
      </c>
      <c r="F342" s="46">
        <v>0</v>
      </c>
      <c r="G342" s="12" t="s">
        <v>465</v>
      </c>
      <c r="H342" s="46">
        <f>F342+G342</f>
        <v>21214</v>
      </c>
      <c r="I342" s="12" t="s">
        <v>586</v>
      </c>
      <c r="J342" s="46">
        <f>H342+I342</f>
        <v>122082</v>
      </c>
      <c r="K342" s="12"/>
      <c r="L342" s="46">
        <f>J342+K342</f>
        <v>122082</v>
      </c>
      <c r="M342" s="12" t="s">
        <v>510</v>
      </c>
      <c r="N342" s="46">
        <f>L342+M342</f>
        <v>152082</v>
      </c>
    </row>
    <row r="343" spans="1:14" ht="49.5" customHeight="1">
      <c r="A343" s="1" t="s">
        <v>457</v>
      </c>
      <c r="B343" s="10" t="s">
        <v>192</v>
      </c>
      <c r="C343" s="10" t="s">
        <v>217</v>
      </c>
      <c r="D343" s="10" t="s">
        <v>306</v>
      </c>
      <c r="E343" s="10"/>
      <c r="F343" s="46"/>
      <c r="G343" s="12"/>
      <c r="H343" s="46">
        <f>H344</f>
        <v>13000</v>
      </c>
      <c r="I343" s="12"/>
      <c r="J343" s="46">
        <f>J344</f>
        <v>13000</v>
      </c>
      <c r="K343" s="12"/>
      <c r="L343" s="46">
        <f>L344</f>
        <v>13000</v>
      </c>
      <c r="M343" s="12"/>
      <c r="N343" s="46">
        <f>N344</f>
        <v>13000</v>
      </c>
    </row>
    <row r="344" spans="1:14" ht="15.75">
      <c r="A344" s="1" t="s">
        <v>332</v>
      </c>
      <c r="B344" s="10" t="s">
        <v>192</v>
      </c>
      <c r="C344" s="10" t="s">
        <v>217</v>
      </c>
      <c r="D344" s="10" t="s">
        <v>306</v>
      </c>
      <c r="E344" s="10" t="s">
        <v>331</v>
      </c>
      <c r="F344" s="46"/>
      <c r="G344" s="12" t="s">
        <v>466</v>
      </c>
      <c r="H344" s="46">
        <f>F344+G344</f>
        <v>13000</v>
      </c>
      <c r="I344" s="12" t="s">
        <v>381</v>
      </c>
      <c r="J344" s="46">
        <f>H344+I344</f>
        <v>13000</v>
      </c>
      <c r="K344" s="12"/>
      <c r="L344" s="46">
        <f>J344+K344</f>
        <v>13000</v>
      </c>
      <c r="M344" s="12"/>
      <c r="N344" s="46">
        <f>L344+M344</f>
        <v>13000</v>
      </c>
    </row>
    <row r="345" spans="1:14" ht="63">
      <c r="A345" s="1" t="s">
        <v>467</v>
      </c>
      <c r="B345" s="10" t="s">
        <v>192</v>
      </c>
      <c r="C345" s="10" t="s">
        <v>217</v>
      </c>
      <c r="D345" s="10" t="s">
        <v>283</v>
      </c>
      <c r="E345" s="10"/>
      <c r="F345" s="46"/>
      <c r="G345" s="12"/>
      <c r="H345" s="46">
        <f>H346</f>
        <v>50000</v>
      </c>
      <c r="I345" s="12"/>
      <c r="J345" s="46">
        <f>J346</f>
        <v>50000</v>
      </c>
      <c r="K345" s="12"/>
      <c r="L345" s="46">
        <f>L346</f>
        <v>50000</v>
      </c>
      <c r="M345" s="12"/>
      <c r="N345" s="46">
        <f>N346</f>
        <v>50000</v>
      </c>
    </row>
    <row r="346" spans="1:14" ht="33.75" customHeight="1">
      <c r="A346" s="1" t="s">
        <v>370</v>
      </c>
      <c r="B346" s="10" t="s">
        <v>192</v>
      </c>
      <c r="C346" s="10" t="s">
        <v>217</v>
      </c>
      <c r="D346" s="10" t="s">
        <v>283</v>
      </c>
      <c r="E346" s="10" t="s">
        <v>321</v>
      </c>
      <c r="F346" s="46"/>
      <c r="G346" s="12" t="s">
        <v>456</v>
      </c>
      <c r="H346" s="46">
        <f>F346+G346</f>
        <v>50000</v>
      </c>
      <c r="I346" s="12" t="s">
        <v>381</v>
      </c>
      <c r="J346" s="46">
        <f>H346+I346</f>
        <v>50000</v>
      </c>
      <c r="K346" s="12"/>
      <c r="L346" s="46">
        <f>J346+K346</f>
        <v>50000</v>
      </c>
      <c r="M346" s="12"/>
      <c r="N346" s="46">
        <f>L346+M346</f>
        <v>50000</v>
      </c>
    </row>
    <row r="347" spans="1:14" ht="30" customHeight="1">
      <c r="A347" s="1" t="s">
        <v>145</v>
      </c>
      <c r="B347" s="10" t="s">
        <v>192</v>
      </c>
      <c r="C347" s="10" t="s">
        <v>20</v>
      </c>
      <c r="D347" s="10"/>
      <c r="E347" s="10"/>
      <c r="F347" s="45">
        <f>F348</f>
        <v>0</v>
      </c>
      <c r="G347" s="10"/>
      <c r="H347" s="45">
        <f>H348</f>
        <v>1740000</v>
      </c>
      <c r="I347" s="10"/>
      <c r="J347" s="45">
        <f>J348</f>
        <v>1640000</v>
      </c>
      <c r="K347" s="10"/>
      <c r="L347" s="45">
        <f>L348</f>
        <v>1640000</v>
      </c>
      <c r="M347" s="10"/>
      <c r="N347" s="45">
        <f>N348</f>
        <v>1510000</v>
      </c>
    </row>
    <row r="348" spans="1:14" ht="30" customHeight="1">
      <c r="A348" s="1" t="s">
        <v>147</v>
      </c>
      <c r="B348" s="10" t="s">
        <v>192</v>
      </c>
      <c r="C348" s="10" t="s">
        <v>63</v>
      </c>
      <c r="D348" s="10"/>
      <c r="E348" s="10"/>
      <c r="F348" s="45">
        <f>F349+F353+F354+F356</f>
        <v>0</v>
      </c>
      <c r="G348" s="10"/>
      <c r="H348" s="45">
        <f>H349+H353+H354+H356</f>
        <v>1740000</v>
      </c>
      <c r="I348" s="10"/>
      <c r="J348" s="45">
        <f>J349+J353+J354+J356</f>
        <v>1640000</v>
      </c>
      <c r="K348" s="10"/>
      <c r="L348" s="45">
        <f>L349+L353+L354+L356</f>
        <v>1640000</v>
      </c>
      <c r="M348" s="10"/>
      <c r="N348" s="45">
        <f>N349+N353+N354+N356</f>
        <v>1510000</v>
      </c>
    </row>
    <row r="349" spans="1:14" ht="0.75" customHeight="1" hidden="1">
      <c r="A349" s="1" t="s">
        <v>187</v>
      </c>
      <c r="B349" s="10" t="s">
        <v>192</v>
      </c>
      <c r="C349" s="10" t="s">
        <v>63</v>
      </c>
      <c r="D349" s="10" t="s">
        <v>188</v>
      </c>
      <c r="E349" s="10"/>
      <c r="F349" s="45">
        <f>F350</f>
        <v>0</v>
      </c>
      <c r="G349" s="10"/>
      <c r="H349" s="45">
        <f>H350</f>
        <v>0</v>
      </c>
      <c r="I349" s="10"/>
      <c r="J349" s="45">
        <f>J350</f>
        <v>0</v>
      </c>
      <c r="K349" s="10"/>
      <c r="L349" s="45">
        <f>L350</f>
        <v>0</v>
      </c>
      <c r="M349" s="10"/>
      <c r="N349" s="45">
        <f>N350</f>
        <v>0</v>
      </c>
    </row>
    <row r="350" spans="1:14" ht="31.5" customHeight="1" hidden="1">
      <c r="A350" s="1" t="s">
        <v>189</v>
      </c>
      <c r="B350" s="10" t="s">
        <v>192</v>
      </c>
      <c r="C350" s="10" t="s">
        <v>63</v>
      </c>
      <c r="D350" s="10" t="s">
        <v>190</v>
      </c>
      <c r="E350" s="10"/>
      <c r="F350" s="45">
        <f>F351</f>
        <v>0</v>
      </c>
      <c r="G350" s="10"/>
      <c r="H350" s="45">
        <f>H351</f>
        <v>0</v>
      </c>
      <c r="I350" s="10"/>
      <c r="J350" s="45">
        <f>J351</f>
        <v>0</v>
      </c>
      <c r="K350" s="10"/>
      <c r="L350" s="45">
        <f>L351</f>
        <v>0</v>
      </c>
      <c r="M350" s="10"/>
      <c r="N350" s="45">
        <f>N351</f>
        <v>0</v>
      </c>
    </row>
    <row r="351" spans="1:14" ht="32.25" customHeight="1" hidden="1">
      <c r="A351" s="1" t="s">
        <v>370</v>
      </c>
      <c r="B351" s="10" t="s">
        <v>192</v>
      </c>
      <c r="C351" s="10" t="s">
        <v>63</v>
      </c>
      <c r="D351" s="10" t="s">
        <v>190</v>
      </c>
      <c r="E351" s="10" t="s">
        <v>321</v>
      </c>
      <c r="F351" s="45">
        <v>0</v>
      </c>
      <c r="G351" s="10"/>
      <c r="H351" s="45">
        <f>F351+G351</f>
        <v>0</v>
      </c>
      <c r="I351" s="10"/>
      <c r="J351" s="45">
        <f>H351+I351</f>
        <v>0</v>
      </c>
      <c r="K351" s="10"/>
      <c r="L351" s="45">
        <f>J351+K351</f>
        <v>0</v>
      </c>
      <c r="M351" s="10"/>
      <c r="N351" s="45">
        <f>L351+M351</f>
        <v>0</v>
      </c>
    </row>
    <row r="352" spans="1:14" ht="3.75" customHeight="1" hidden="1">
      <c r="A352" s="3" t="s">
        <v>194</v>
      </c>
      <c r="B352" s="10" t="s">
        <v>192</v>
      </c>
      <c r="C352" s="10" t="s">
        <v>63</v>
      </c>
      <c r="D352" s="10" t="s">
        <v>193</v>
      </c>
      <c r="E352" s="10"/>
      <c r="F352" s="45">
        <f>F353</f>
        <v>0</v>
      </c>
      <c r="G352" s="10"/>
      <c r="H352" s="45">
        <f>H353</f>
        <v>0</v>
      </c>
      <c r="I352" s="10"/>
      <c r="J352" s="45">
        <f>J353</f>
        <v>0</v>
      </c>
      <c r="K352" s="10"/>
      <c r="L352" s="45">
        <f>L353</f>
        <v>0</v>
      </c>
      <c r="M352" s="10"/>
      <c r="N352" s="45">
        <f>N353</f>
        <v>0</v>
      </c>
    </row>
    <row r="353" spans="1:14" ht="0.75" customHeight="1" hidden="1">
      <c r="A353" s="55" t="s">
        <v>72</v>
      </c>
      <c r="B353" s="54" t="s">
        <v>192</v>
      </c>
      <c r="C353" s="54" t="s">
        <v>63</v>
      </c>
      <c r="D353" s="54" t="s">
        <v>193</v>
      </c>
      <c r="E353" s="54" t="s">
        <v>73</v>
      </c>
      <c r="F353" s="50">
        <v>0</v>
      </c>
      <c r="G353" s="54"/>
      <c r="H353" s="50">
        <v>0</v>
      </c>
      <c r="I353" s="54"/>
      <c r="J353" s="50">
        <v>0</v>
      </c>
      <c r="K353" s="54"/>
      <c r="L353" s="50">
        <v>0</v>
      </c>
      <c r="M353" s="54"/>
      <c r="N353" s="50">
        <v>0</v>
      </c>
    </row>
    <row r="354" spans="1:14" ht="31.5" hidden="1">
      <c r="A354" s="1" t="s">
        <v>199</v>
      </c>
      <c r="B354" s="10" t="s">
        <v>192</v>
      </c>
      <c r="C354" s="10" t="s">
        <v>63</v>
      </c>
      <c r="D354" s="10" t="s">
        <v>241</v>
      </c>
      <c r="E354" s="10"/>
      <c r="F354" s="45">
        <f>F355</f>
        <v>0</v>
      </c>
      <c r="G354" s="10"/>
      <c r="H354" s="45">
        <f>H355</f>
        <v>0</v>
      </c>
      <c r="I354" s="10"/>
      <c r="J354" s="45">
        <f>J355</f>
        <v>0</v>
      </c>
      <c r="K354" s="10"/>
      <c r="L354" s="45">
        <f>L355</f>
        <v>0</v>
      </c>
      <c r="M354" s="10"/>
      <c r="N354" s="45">
        <f>N355</f>
        <v>0</v>
      </c>
    </row>
    <row r="355" spans="1:14" ht="18.75" customHeight="1" hidden="1">
      <c r="A355" s="55" t="s">
        <v>41</v>
      </c>
      <c r="B355" s="54" t="s">
        <v>192</v>
      </c>
      <c r="C355" s="54" t="s">
        <v>63</v>
      </c>
      <c r="D355" s="54" t="s">
        <v>241</v>
      </c>
      <c r="E355" s="54" t="s">
        <v>42</v>
      </c>
      <c r="F355" s="50"/>
      <c r="G355" s="54"/>
      <c r="H355" s="50"/>
      <c r="I355" s="54"/>
      <c r="J355" s="50"/>
      <c r="K355" s="54"/>
      <c r="L355" s="50"/>
      <c r="M355" s="54"/>
      <c r="N355" s="50"/>
    </row>
    <row r="356" spans="1:14" ht="47.25">
      <c r="A356" s="1" t="s">
        <v>566</v>
      </c>
      <c r="B356" s="10" t="s">
        <v>192</v>
      </c>
      <c r="C356" s="10" t="s">
        <v>63</v>
      </c>
      <c r="D356" s="10" t="s">
        <v>265</v>
      </c>
      <c r="E356" s="10"/>
      <c r="F356" s="45">
        <f>F357</f>
        <v>0</v>
      </c>
      <c r="G356" s="10"/>
      <c r="H356" s="45">
        <f>H357</f>
        <v>1740000</v>
      </c>
      <c r="I356" s="10"/>
      <c r="J356" s="45">
        <f>J357</f>
        <v>1640000</v>
      </c>
      <c r="K356" s="10"/>
      <c r="L356" s="45">
        <f>L357</f>
        <v>1640000</v>
      </c>
      <c r="M356" s="10"/>
      <c r="N356" s="45">
        <f>N357</f>
        <v>1510000</v>
      </c>
    </row>
    <row r="357" spans="1:14" ht="30.75" customHeight="1">
      <c r="A357" s="1" t="s">
        <v>370</v>
      </c>
      <c r="B357" s="10" t="s">
        <v>192</v>
      </c>
      <c r="C357" s="10" t="s">
        <v>63</v>
      </c>
      <c r="D357" s="10" t="s">
        <v>265</v>
      </c>
      <c r="E357" s="10" t="s">
        <v>321</v>
      </c>
      <c r="F357" s="45">
        <v>0</v>
      </c>
      <c r="G357" s="10" t="s">
        <v>468</v>
      </c>
      <c r="H357" s="45">
        <f>F357+G357</f>
        <v>1740000</v>
      </c>
      <c r="I357" s="10" t="s">
        <v>574</v>
      </c>
      <c r="J357" s="45">
        <f>H357+I357</f>
        <v>1640000</v>
      </c>
      <c r="K357" s="10"/>
      <c r="L357" s="45">
        <f>J357+K357</f>
        <v>1640000</v>
      </c>
      <c r="M357" s="70">
        <f>-100000-30000</f>
        <v>-130000</v>
      </c>
      <c r="N357" s="45">
        <f>L357+M357</f>
        <v>1510000</v>
      </c>
    </row>
    <row r="358" spans="1:14" ht="15.75" hidden="1">
      <c r="A358" s="3" t="s">
        <v>148</v>
      </c>
      <c r="B358" s="10" t="s">
        <v>192</v>
      </c>
      <c r="C358" s="10" t="s">
        <v>23</v>
      </c>
      <c r="D358" s="10"/>
      <c r="E358" s="10"/>
      <c r="F358" s="45">
        <f>F359+F364</f>
        <v>0</v>
      </c>
      <c r="G358" s="10"/>
      <c r="H358" s="45">
        <f>H359+H364</f>
        <v>0</v>
      </c>
      <c r="I358" s="10"/>
      <c r="J358" s="45">
        <f>J359+J364</f>
        <v>0</v>
      </c>
      <c r="K358" s="10"/>
      <c r="L358" s="45">
        <f>L359+L364</f>
        <v>0</v>
      </c>
      <c r="M358" s="10"/>
      <c r="N358" s="45">
        <f>N359+N364</f>
        <v>0</v>
      </c>
    </row>
    <row r="359" spans="1:14" ht="15.75" customHeight="1" hidden="1">
      <c r="A359" s="3" t="s">
        <v>149</v>
      </c>
      <c r="B359" s="10" t="s">
        <v>192</v>
      </c>
      <c r="C359" s="10" t="s">
        <v>24</v>
      </c>
      <c r="D359" s="10"/>
      <c r="E359" s="10"/>
      <c r="F359" s="45">
        <f>F360+F362+F367</f>
        <v>0</v>
      </c>
      <c r="G359" s="10"/>
      <c r="H359" s="45">
        <f>H360+H362+H367</f>
        <v>0</v>
      </c>
      <c r="I359" s="10"/>
      <c r="J359" s="45">
        <f>J360+J362+J367</f>
        <v>0</v>
      </c>
      <c r="K359" s="10"/>
      <c r="L359" s="45">
        <f>L360+L362+L367</f>
        <v>0</v>
      </c>
      <c r="M359" s="10"/>
      <c r="N359" s="45">
        <f>N360+N362+N367</f>
        <v>0</v>
      </c>
    </row>
    <row r="360" spans="1:14" ht="36" customHeight="1" hidden="1">
      <c r="A360" s="25" t="s">
        <v>202</v>
      </c>
      <c r="B360" s="29" t="s">
        <v>192</v>
      </c>
      <c r="C360" s="29" t="s">
        <v>24</v>
      </c>
      <c r="D360" s="29" t="s">
        <v>204</v>
      </c>
      <c r="E360" s="29"/>
      <c r="F360" s="45">
        <f>F361</f>
        <v>0</v>
      </c>
      <c r="G360" s="29"/>
      <c r="H360" s="45">
        <f>H361</f>
        <v>0</v>
      </c>
      <c r="I360" s="29"/>
      <c r="J360" s="45">
        <f>J361</f>
        <v>0</v>
      </c>
      <c r="K360" s="29"/>
      <c r="L360" s="45">
        <f>L361</f>
        <v>0</v>
      </c>
      <c r="M360" s="29"/>
      <c r="N360" s="45">
        <f>N361</f>
        <v>0</v>
      </c>
    </row>
    <row r="361" spans="1:14" ht="34.5" customHeight="1" hidden="1">
      <c r="A361" s="3" t="s">
        <v>364</v>
      </c>
      <c r="B361" s="29" t="s">
        <v>192</v>
      </c>
      <c r="C361" s="29" t="s">
        <v>24</v>
      </c>
      <c r="D361" s="29" t="s">
        <v>204</v>
      </c>
      <c r="E361" s="29" t="s">
        <v>363</v>
      </c>
      <c r="F361" s="45">
        <v>0</v>
      </c>
      <c r="G361" s="29" t="s">
        <v>381</v>
      </c>
      <c r="H361" s="45">
        <f>F361+G361</f>
        <v>0</v>
      </c>
      <c r="I361" s="29" t="s">
        <v>381</v>
      </c>
      <c r="J361" s="45">
        <f>H361+I361</f>
        <v>0</v>
      </c>
      <c r="K361" s="29"/>
      <c r="L361" s="45">
        <f>J361+K361</f>
        <v>0</v>
      </c>
      <c r="M361" s="29"/>
      <c r="N361" s="45">
        <f>L361+M361</f>
        <v>0</v>
      </c>
    </row>
    <row r="362" spans="1:14" ht="63" hidden="1">
      <c r="A362" s="3" t="s">
        <v>179</v>
      </c>
      <c r="B362" s="10" t="s">
        <v>192</v>
      </c>
      <c r="C362" s="10" t="s">
        <v>24</v>
      </c>
      <c r="D362" s="10" t="s">
        <v>293</v>
      </c>
      <c r="E362" s="10"/>
      <c r="F362" s="46">
        <f>F363</f>
        <v>0</v>
      </c>
      <c r="G362" s="10"/>
      <c r="H362" s="46">
        <f>H363</f>
        <v>0</v>
      </c>
      <c r="I362" s="10"/>
      <c r="J362" s="46">
        <f>J363</f>
        <v>0</v>
      </c>
      <c r="K362" s="10"/>
      <c r="L362" s="46">
        <f>L363</f>
        <v>0</v>
      </c>
      <c r="M362" s="10"/>
      <c r="N362" s="46">
        <f>N363</f>
        <v>0</v>
      </c>
    </row>
    <row r="363" spans="1:14" ht="34.5" customHeight="1" hidden="1">
      <c r="A363" s="3" t="s">
        <v>364</v>
      </c>
      <c r="B363" s="10" t="s">
        <v>192</v>
      </c>
      <c r="C363" s="10" t="s">
        <v>24</v>
      </c>
      <c r="D363" s="10" t="s">
        <v>293</v>
      </c>
      <c r="E363" s="10" t="s">
        <v>363</v>
      </c>
      <c r="F363" s="46">
        <v>0</v>
      </c>
      <c r="G363" s="10" t="s">
        <v>381</v>
      </c>
      <c r="H363" s="46">
        <f>F363+G363</f>
        <v>0</v>
      </c>
      <c r="I363" s="10" t="s">
        <v>381</v>
      </c>
      <c r="J363" s="46">
        <f>H363+I363</f>
        <v>0</v>
      </c>
      <c r="K363" s="10"/>
      <c r="L363" s="46">
        <f>J363+K363</f>
        <v>0</v>
      </c>
      <c r="M363" s="10"/>
      <c r="N363" s="46">
        <f>L363+M363</f>
        <v>0</v>
      </c>
    </row>
    <row r="364" spans="1:14" ht="42" customHeight="1" hidden="1">
      <c r="A364" s="3" t="s">
        <v>44</v>
      </c>
      <c r="B364" s="10" t="s">
        <v>192</v>
      </c>
      <c r="C364" s="10" t="s">
        <v>43</v>
      </c>
      <c r="D364" s="10"/>
      <c r="E364" s="10"/>
      <c r="F364" s="45">
        <f>F365</f>
        <v>0</v>
      </c>
      <c r="G364" s="10"/>
      <c r="H364" s="45">
        <f>H365</f>
        <v>0</v>
      </c>
      <c r="I364" s="10"/>
      <c r="J364" s="45">
        <f>J365</f>
        <v>0</v>
      </c>
      <c r="K364" s="10"/>
      <c r="L364" s="45">
        <f>L365</f>
        <v>0</v>
      </c>
      <c r="M364" s="10"/>
      <c r="N364" s="45">
        <f>N365</f>
        <v>0</v>
      </c>
    </row>
    <row r="365" spans="1:14" ht="94.5" hidden="1">
      <c r="A365" s="3" t="s">
        <v>194</v>
      </c>
      <c r="B365" s="10" t="s">
        <v>192</v>
      </c>
      <c r="C365" s="10" t="s">
        <v>43</v>
      </c>
      <c r="D365" s="10" t="s">
        <v>193</v>
      </c>
      <c r="E365" s="10"/>
      <c r="F365" s="45">
        <f>F366</f>
        <v>0</v>
      </c>
      <c r="G365" s="10"/>
      <c r="H365" s="45">
        <f>H366</f>
        <v>0</v>
      </c>
      <c r="I365" s="10"/>
      <c r="J365" s="45">
        <f>J366</f>
        <v>0</v>
      </c>
      <c r="K365" s="10"/>
      <c r="L365" s="45">
        <f>L366</f>
        <v>0</v>
      </c>
      <c r="M365" s="10"/>
      <c r="N365" s="45">
        <f>N366</f>
        <v>0</v>
      </c>
    </row>
    <row r="366" spans="1:14" ht="68.25" customHeight="1" hidden="1">
      <c r="A366" s="3" t="s">
        <v>72</v>
      </c>
      <c r="B366" s="10" t="s">
        <v>192</v>
      </c>
      <c r="C366" s="10" t="s">
        <v>43</v>
      </c>
      <c r="D366" s="10" t="s">
        <v>193</v>
      </c>
      <c r="E366" s="10" t="s">
        <v>73</v>
      </c>
      <c r="F366" s="45">
        <v>0</v>
      </c>
      <c r="G366" s="10"/>
      <c r="H366" s="45">
        <v>0</v>
      </c>
      <c r="I366" s="10"/>
      <c r="J366" s="45">
        <v>0</v>
      </c>
      <c r="K366" s="10"/>
      <c r="L366" s="45">
        <v>0</v>
      </c>
      <c r="M366" s="10"/>
      <c r="N366" s="45">
        <v>0</v>
      </c>
    </row>
    <row r="367" spans="1:14" ht="98.25" customHeight="1" hidden="1">
      <c r="A367" s="1" t="s">
        <v>302</v>
      </c>
      <c r="B367" s="10" t="s">
        <v>192</v>
      </c>
      <c r="C367" s="10" t="s">
        <v>24</v>
      </c>
      <c r="D367" s="10" t="s">
        <v>266</v>
      </c>
      <c r="E367" s="10"/>
      <c r="F367" s="45">
        <f>F368</f>
        <v>0</v>
      </c>
      <c r="G367" s="10"/>
      <c r="H367" s="45">
        <f>H368</f>
        <v>0</v>
      </c>
      <c r="I367" s="10"/>
      <c r="J367" s="45">
        <f>J368</f>
        <v>0</v>
      </c>
      <c r="K367" s="10"/>
      <c r="L367" s="45">
        <f>L368</f>
        <v>0</v>
      </c>
      <c r="M367" s="10"/>
      <c r="N367" s="45">
        <f>N368</f>
        <v>0</v>
      </c>
    </row>
    <row r="368" spans="1:14" ht="31.5" customHeight="1" hidden="1">
      <c r="A368" s="3" t="s">
        <v>364</v>
      </c>
      <c r="B368" s="10" t="s">
        <v>192</v>
      </c>
      <c r="C368" s="10" t="s">
        <v>24</v>
      </c>
      <c r="D368" s="10" t="s">
        <v>266</v>
      </c>
      <c r="E368" s="10" t="s">
        <v>363</v>
      </c>
      <c r="F368" s="45">
        <v>0</v>
      </c>
      <c r="G368" s="10" t="s">
        <v>381</v>
      </c>
      <c r="H368" s="45">
        <f>F368+G368</f>
        <v>0</v>
      </c>
      <c r="I368" s="10" t="s">
        <v>381</v>
      </c>
      <c r="J368" s="45">
        <f>H368+I368</f>
        <v>0</v>
      </c>
      <c r="K368" s="10"/>
      <c r="L368" s="45">
        <f>J368+K368</f>
        <v>0</v>
      </c>
      <c r="M368" s="10"/>
      <c r="N368" s="45">
        <f>L368+M368</f>
        <v>0</v>
      </c>
    </row>
    <row r="369" spans="1:15" ht="34.5" customHeight="1">
      <c r="A369" s="20" t="s">
        <v>197</v>
      </c>
      <c r="B369" s="16" t="s">
        <v>115</v>
      </c>
      <c r="C369" s="10"/>
      <c r="D369" s="10"/>
      <c r="E369" s="10"/>
      <c r="F369" s="42" t="e">
        <f>F370+F511</f>
        <v>#REF!</v>
      </c>
      <c r="G369" s="10"/>
      <c r="H369" s="42">
        <f>H370+H511</f>
        <v>481438020</v>
      </c>
      <c r="I369" s="10"/>
      <c r="J369" s="42">
        <f>J370+J511</f>
        <v>482005520</v>
      </c>
      <c r="K369" s="10"/>
      <c r="L369" s="42">
        <f>L370+L511</f>
        <v>487035488</v>
      </c>
      <c r="M369" s="10"/>
      <c r="N369" s="42">
        <f>N370+N511</f>
        <v>504765719.13</v>
      </c>
      <c r="O369" s="103">
        <f>N369-L369</f>
        <v>17730231.129999995</v>
      </c>
    </row>
    <row r="370" spans="1:14" ht="18.75" customHeight="1">
      <c r="A370" s="1" t="s">
        <v>152</v>
      </c>
      <c r="B370" s="10" t="s">
        <v>115</v>
      </c>
      <c r="C370" s="10" t="s">
        <v>27</v>
      </c>
      <c r="D370" s="10"/>
      <c r="E370" s="10"/>
      <c r="F370" s="45" t="e">
        <f>F371+F395+F447+F468</f>
        <v>#REF!</v>
      </c>
      <c r="G370" s="10"/>
      <c r="H370" s="45">
        <f>H371+H395+H447+H468</f>
        <v>481328220</v>
      </c>
      <c r="I370" s="10"/>
      <c r="J370" s="45">
        <f>J371+J395+J447+J468</f>
        <v>481895720</v>
      </c>
      <c r="K370" s="10"/>
      <c r="L370" s="45">
        <f>L371+L395+L447+L468</f>
        <v>486925688</v>
      </c>
      <c r="M370" s="10"/>
      <c r="N370" s="45">
        <f>N371+N395+N447+N468</f>
        <v>504655919.13</v>
      </c>
    </row>
    <row r="371" spans="1:14" ht="17.25" customHeight="1">
      <c r="A371" s="3" t="s">
        <v>116</v>
      </c>
      <c r="B371" s="10" t="s">
        <v>115</v>
      </c>
      <c r="C371" s="10" t="s">
        <v>117</v>
      </c>
      <c r="D371" s="10"/>
      <c r="E371" s="10"/>
      <c r="F371" s="45" t="e">
        <f>F374+F388+#REF!+#REF!+#REF!</f>
        <v>#REF!</v>
      </c>
      <c r="G371" s="10"/>
      <c r="H371" s="45">
        <f>H374+H388</f>
        <v>114025259</v>
      </c>
      <c r="I371" s="10"/>
      <c r="J371" s="45">
        <f>J374+J388</f>
        <v>129423356</v>
      </c>
      <c r="K371" s="10"/>
      <c r="L371" s="45">
        <f>L374+L388+L392</f>
        <v>128368155</v>
      </c>
      <c r="M371" s="10"/>
      <c r="N371" s="45">
        <f>N374+N388+N392+N372</f>
        <v>126825253.39</v>
      </c>
    </row>
    <row r="372" spans="1:14" s="100" customFormat="1" ht="21" customHeight="1">
      <c r="A372" s="32" t="s">
        <v>687</v>
      </c>
      <c r="B372" s="10" t="s">
        <v>115</v>
      </c>
      <c r="C372" s="10" t="s">
        <v>117</v>
      </c>
      <c r="D372" s="10" t="s">
        <v>213</v>
      </c>
      <c r="E372" s="10"/>
      <c r="F372" s="73"/>
      <c r="G372" s="10"/>
      <c r="H372" s="73"/>
      <c r="I372" s="10"/>
      <c r="J372" s="73"/>
      <c r="K372" s="10"/>
      <c r="L372" s="73"/>
      <c r="M372" s="10"/>
      <c r="N372" s="73">
        <f>N373</f>
        <v>100000</v>
      </c>
    </row>
    <row r="373" spans="1:14" s="100" customFormat="1" ht="33.75" customHeight="1">
      <c r="A373" s="69" t="s">
        <v>326</v>
      </c>
      <c r="B373" s="10" t="s">
        <v>115</v>
      </c>
      <c r="C373" s="10" t="s">
        <v>117</v>
      </c>
      <c r="D373" s="10" t="s">
        <v>213</v>
      </c>
      <c r="E373" s="10" t="s">
        <v>321</v>
      </c>
      <c r="F373" s="73"/>
      <c r="G373" s="10"/>
      <c r="H373" s="73"/>
      <c r="I373" s="10"/>
      <c r="J373" s="73"/>
      <c r="K373" s="10"/>
      <c r="L373" s="73"/>
      <c r="M373" s="10" t="s">
        <v>525</v>
      </c>
      <c r="N373" s="73">
        <f>L373+M373</f>
        <v>100000</v>
      </c>
    </row>
    <row r="374" spans="1:14" ht="18.75" customHeight="1">
      <c r="A374" s="3" t="s">
        <v>118</v>
      </c>
      <c r="B374" s="10" t="s">
        <v>115</v>
      </c>
      <c r="C374" s="10" t="s">
        <v>117</v>
      </c>
      <c r="D374" s="10" t="s">
        <v>119</v>
      </c>
      <c r="E374" s="10"/>
      <c r="F374" s="45">
        <f>F375+F384</f>
        <v>0</v>
      </c>
      <c r="G374" s="10"/>
      <c r="H374" s="45">
        <f>H375+H384</f>
        <v>114025259</v>
      </c>
      <c r="I374" s="10"/>
      <c r="J374" s="45">
        <f>J375+J384</f>
        <v>129423356</v>
      </c>
      <c r="K374" s="10"/>
      <c r="L374" s="45">
        <f>L375+L382+L384+L386</f>
        <v>127736155</v>
      </c>
      <c r="M374" s="10"/>
      <c r="N374" s="45">
        <f>N375+N382+N384+N386</f>
        <v>126093253.39</v>
      </c>
    </row>
    <row r="375" spans="1:14" ht="33.75" customHeight="1">
      <c r="A375" s="1" t="s">
        <v>154</v>
      </c>
      <c r="B375" s="10" t="s">
        <v>115</v>
      </c>
      <c r="C375" s="10" t="s">
        <v>117</v>
      </c>
      <c r="D375" s="10" t="s">
        <v>119</v>
      </c>
      <c r="E375" s="10"/>
      <c r="F375" s="45">
        <f>F376+F377+F378+F380+F381+F379+F382</f>
        <v>0</v>
      </c>
      <c r="G375" s="10"/>
      <c r="H375" s="45">
        <f>H376+H377+H378+H380+H381+H379+H382</f>
        <v>101722659</v>
      </c>
      <c r="I375" s="10"/>
      <c r="J375" s="45">
        <f>J376+J377+J378+J380+J381+J379+J382</f>
        <v>117120756</v>
      </c>
      <c r="K375" s="10"/>
      <c r="L375" s="45">
        <f>L376+L377+L378+L380+L381+L379</f>
        <v>106322543</v>
      </c>
      <c r="M375" s="10"/>
      <c r="N375" s="45">
        <f>N376+N377+N378+N380+N381+N379</f>
        <v>104679641.39</v>
      </c>
    </row>
    <row r="376" spans="1:14" ht="22.5" customHeight="1">
      <c r="A376" s="1" t="s">
        <v>323</v>
      </c>
      <c r="B376" s="10" t="s">
        <v>115</v>
      </c>
      <c r="C376" s="10" t="s">
        <v>117</v>
      </c>
      <c r="D376" s="10" t="s">
        <v>119</v>
      </c>
      <c r="E376" s="10" t="s">
        <v>318</v>
      </c>
      <c r="F376" s="45">
        <v>0</v>
      </c>
      <c r="G376" s="66">
        <v>74461823</v>
      </c>
      <c r="H376" s="45">
        <f aca="true" t="shared" si="5" ref="H376:J381">F376+G376</f>
        <v>74461823</v>
      </c>
      <c r="I376" s="66">
        <v>21404000</v>
      </c>
      <c r="J376" s="45">
        <f t="shared" si="5"/>
        <v>95865823</v>
      </c>
      <c r="K376" s="66">
        <v>-8604305</v>
      </c>
      <c r="L376" s="45">
        <f aca="true" t="shared" si="6" ref="L376:N381">J376+K376</f>
        <v>87261518</v>
      </c>
      <c r="M376" s="66">
        <f>-4969-315001.81-1110606</f>
        <v>-1430576.81</v>
      </c>
      <c r="N376" s="45">
        <f t="shared" si="6"/>
        <v>85830941.19</v>
      </c>
    </row>
    <row r="377" spans="1:14" ht="31.5">
      <c r="A377" s="1" t="s">
        <v>324</v>
      </c>
      <c r="B377" s="10" t="s">
        <v>115</v>
      </c>
      <c r="C377" s="10" t="s">
        <v>117</v>
      </c>
      <c r="D377" s="10" t="s">
        <v>119</v>
      </c>
      <c r="E377" s="10" t="s">
        <v>319</v>
      </c>
      <c r="F377" s="45">
        <v>0</v>
      </c>
      <c r="G377" s="66">
        <v>241110</v>
      </c>
      <c r="H377" s="45">
        <f t="shared" si="5"/>
        <v>241110</v>
      </c>
      <c r="I377" s="66">
        <v>0</v>
      </c>
      <c r="J377" s="45">
        <f t="shared" si="5"/>
        <v>241110</v>
      </c>
      <c r="K377" s="66">
        <v>-28650</v>
      </c>
      <c r="L377" s="45">
        <f t="shared" si="6"/>
        <v>212460</v>
      </c>
      <c r="M377" s="66">
        <v>-4670.44</v>
      </c>
      <c r="N377" s="45">
        <f t="shared" si="6"/>
        <v>207789.56</v>
      </c>
    </row>
    <row r="378" spans="1:14" ht="47.25">
      <c r="A378" s="1" t="s">
        <v>325</v>
      </c>
      <c r="B378" s="10" t="s">
        <v>115</v>
      </c>
      <c r="C378" s="10" t="s">
        <v>117</v>
      </c>
      <c r="D378" s="10" t="s">
        <v>119</v>
      </c>
      <c r="E378" s="10" t="s">
        <v>320</v>
      </c>
      <c r="F378" s="45">
        <v>0</v>
      </c>
      <c r="G378" s="66">
        <v>645005</v>
      </c>
      <c r="H378" s="45">
        <f t="shared" si="5"/>
        <v>645005</v>
      </c>
      <c r="I378" s="66">
        <v>0</v>
      </c>
      <c r="J378" s="45">
        <f t="shared" si="5"/>
        <v>645005</v>
      </c>
      <c r="K378" s="66">
        <f>-70000-107972</f>
        <v>-177972</v>
      </c>
      <c r="L378" s="45">
        <f t="shared" si="6"/>
        <v>467033</v>
      </c>
      <c r="M378" s="66">
        <v>-29451.94</v>
      </c>
      <c r="N378" s="45">
        <f t="shared" si="6"/>
        <v>437581.06</v>
      </c>
    </row>
    <row r="379" spans="1:14" ht="47.25">
      <c r="A379" s="1" t="s">
        <v>371</v>
      </c>
      <c r="B379" s="10" t="s">
        <v>115</v>
      </c>
      <c r="C379" s="10" t="s">
        <v>117</v>
      </c>
      <c r="D379" s="10" t="s">
        <v>119</v>
      </c>
      <c r="E379" s="10" t="s">
        <v>330</v>
      </c>
      <c r="F379" s="45">
        <v>0</v>
      </c>
      <c r="G379" s="66">
        <v>238110</v>
      </c>
      <c r="H379" s="45">
        <f t="shared" si="5"/>
        <v>238110</v>
      </c>
      <c r="I379" s="66">
        <v>0</v>
      </c>
      <c r="J379" s="45">
        <f t="shared" si="5"/>
        <v>238110</v>
      </c>
      <c r="K379" s="66">
        <v>-97000</v>
      </c>
      <c r="L379" s="45">
        <f t="shared" si="6"/>
        <v>141110</v>
      </c>
      <c r="M379" s="66"/>
      <c r="N379" s="45">
        <f t="shared" si="6"/>
        <v>141110</v>
      </c>
    </row>
    <row r="380" spans="1:14" ht="31.5">
      <c r="A380" s="1" t="s">
        <v>326</v>
      </c>
      <c r="B380" s="10" t="s">
        <v>115</v>
      </c>
      <c r="C380" s="10" t="s">
        <v>117</v>
      </c>
      <c r="D380" s="10" t="s">
        <v>119</v>
      </c>
      <c r="E380" s="10" t="s">
        <v>321</v>
      </c>
      <c r="F380" s="45">
        <v>0</v>
      </c>
      <c r="G380" s="66">
        <v>25857607</v>
      </c>
      <c r="H380" s="45">
        <f t="shared" si="5"/>
        <v>25857607</v>
      </c>
      <c r="I380" s="66">
        <v>-5905903</v>
      </c>
      <c r="J380" s="45">
        <f t="shared" si="5"/>
        <v>19951704</v>
      </c>
      <c r="K380" s="66">
        <f>-1711282</f>
        <v>-1711282</v>
      </c>
      <c r="L380" s="45">
        <f t="shared" si="6"/>
        <v>18240422</v>
      </c>
      <c r="M380" s="66">
        <v>-178202.42</v>
      </c>
      <c r="N380" s="45">
        <f t="shared" si="6"/>
        <v>18062219.58</v>
      </c>
    </row>
    <row r="381" spans="1:14" ht="31.5">
      <c r="A381" s="1" t="s">
        <v>327</v>
      </c>
      <c r="B381" s="10" t="s">
        <v>115</v>
      </c>
      <c r="C381" s="10" t="s">
        <v>117</v>
      </c>
      <c r="D381" s="10" t="s">
        <v>119</v>
      </c>
      <c r="E381" s="10" t="s">
        <v>322</v>
      </c>
      <c r="F381" s="45">
        <v>0</v>
      </c>
      <c r="G381" s="66">
        <v>100000</v>
      </c>
      <c r="H381" s="45">
        <f t="shared" si="5"/>
        <v>100000</v>
      </c>
      <c r="I381" s="66">
        <v>-100000</v>
      </c>
      <c r="J381" s="45">
        <f t="shared" si="5"/>
        <v>0</v>
      </c>
      <c r="K381" s="66"/>
      <c r="L381" s="45">
        <f t="shared" si="6"/>
        <v>0</v>
      </c>
      <c r="M381" s="66"/>
      <c r="N381" s="45">
        <f t="shared" si="6"/>
        <v>0</v>
      </c>
    </row>
    <row r="382" spans="1:14" ht="31.5">
      <c r="A382" s="1" t="s">
        <v>154</v>
      </c>
      <c r="B382" s="10" t="s">
        <v>115</v>
      </c>
      <c r="C382" s="10" t="s">
        <v>117</v>
      </c>
      <c r="D382" s="10" t="s">
        <v>404</v>
      </c>
      <c r="E382" s="10"/>
      <c r="F382" s="45">
        <f>F383</f>
        <v>0</v>
      </c>
      <c r="G382" s="10"/>
      <c r="H382" s="45">
        <f>H383</f>
        <v>179004</v>
      </c>
      <c r="I382" s="10" t="s">
        <v>381</v>
      </c>
      <c r="J382" s="45">
        <f>J383</f>
        <v>179004</v>
      </c>
      <c r="K382" s="10"/>
      <c r="L382" s="45">
        <f>L383</f>
        <v>154004</v>
      </c>
      <c r="M382" s="10"/>
      <c r="N382" s="45">
        <f>N383</f>
        <v>154004</v>
      </c>
    </row>
    <row r="383" spans="1:14" ht="31.5">
      <c r="A383" s="1" t="s">
        <v>370</v>
      </c>
      <c r="B383" s="10" t="s">
        <v>115</v>
      </c>
      <c r="C383" s="10" t="s">
        <v>117</v>
      </c>
      <c r="D383" s="10" t="s">
        <v>404</v>
      </c>
      <c r="E383" s="10" t="s">
        <v>321</v>
      </c>
      <c r="F383" s="45">
        <v>0</v>
      </c>
      <c r="G383" s="66">
        <v>179004</v>
      </c>
      <c r="H383" s="45">
        <f>G383+F383</f>
        <v>179004</v>
      </c>
      <c r="I383" s="66">
        <v>0</v>
      </c>
      <c r="J383" s="45">
        <f>I383+H383</f>
        <v>179004</v>
      </c>
      <c r="K383" s="66">
        <v>-25000</v>
      </c>
      <c r="L383" s="45">
        <f>K383+J383</f>
        <v>154004</v>
      </c>
      <c r="M383" s="66">
        <v>0</v>
      </c>
      <c r="N383" s="45">
        <f>M383+L383</f>
        <v>154004</v>
      </c>
    </row>
    <row r="384" spans="1:14" ht="31.5">
      <c r="A384" s="1" t="s">
        <v>154</v>
      </c>
      <c r="B384" s="10" t="s">
        <v>115</v>
      </c>
      <c r="C384" s="10" t="s">
        <v>117</v>
      </c>
      <c r="D384" s="10" t="s">
        <v>254</v>
      </c>
      <c r="E384" s="10"/>
      <c r="F384" s="45">
        <f>F385</f>
        <v>0</v>
      </c>
      <c r="G384" s="10"/>
      <c r="H384" s="45">
        <f>H385</f>
        <v>12302600</v>
      </c>
      <c r="I384" s="10"/>
      <c r="J384" s="45">
        <f>J385</f>
        <v>12302600</v>
      </c>
      <c r="K384" s="66"/>
      <c r="L384" s="45">
        <f>L385</f>
        <v>11177399</v>
      </c>
      <c r="M384" s="66"/>
      <c r="N384" s="45">
        <f>N385</f>
        <v>11177399</v>
      </c>
    </row>
    <row r="385" spans="1:14" ht="31.5">
      <c r="A385" s="1" t="s">
        <v>370</v>
      </c>
      <c r="B385" s="10" t="s">
        <v>115</v>
      </c>
      <c r="C385" s="10" t="s">
        <v>117</v>
      </c>
      <c r="D385" s="10" t="s">
        <v>254</v>
      </c>
      <c r="E385" s="10" t="s">
        <v>321</v>
      </c>
      <c r="F385" s="45">
        <v>0</v>
      </c>
      <c r="G385" s="66">
        <v>12302600</v>
      </c>
      <c r="H385" s="45">
        <f>F385+G385</f>
        <v>12302600</v>
      </c>
      <c r="I385" s="66">
        <v>0</v>
      </c>
      <c r="J385" s="45">
        <f>H385+I385</f>
        <v>12302600</v>
      </c>
      <c r="K385" s="66">
        <v>-1125201</v>
      </c>
      <c r="L385" s="45">
        <f>J385+K385</f>
        <v>11177399</v>
      </c>
      <c r="M385" s="66">
        <v>0</v>
      </c>
      <c r="N385" s="45">
        <f>L385+M385</f>
        <v>11177399</v>
      </c>
    </row>
    <row r="386" spans="1:14" ht="31.5">
      <c r="A386" s="1" t="s">
        <v>154</v>
      </c>
      <c r="B386" s="10" t="s">
        <v>115</v>
      </c>
      <c r="C386" s="10" t="s">
        <v>117</v>
      </c>
      <c r="D386" s="10" t="s">
        <v>597</v>
      </c>
      <c r="E386" s="10"/>
      <c r="F386" s="45"/>
      <c r="G386" s="66"/>
      <c r="H386" s="45"/>
      <c r="I386" s="66"/>
      <c r="J386" s="45"/>
      <c r="K386" s="66"/>
      <c r="L386" s="45">
        <f>L387</f>
        <v>10082209</v>
      </c>
      <c r="M386" s="66"/>
      <c r="N386" s="45">
        <f>N387</f>
        <v>10082209</v>
      </c>
    </row>
    <row r="387" spans="1:14" ht="64.5" customHeight="1">
      <c r="A387" s="1" t="s">
        <v>598</v>
      </c>
      <c r="B387" s="10" t="s">
        <v>115</v>
      </c>
      <c r="C387" s="10" t="s">
        <v>117</v>
      </c>
      <c r="D387" s="10" t="s">
        <v>597</v>
      </c>
      <c r="E387" s="10" t="s">
        <v>343</v>
      </c>
      <c r="F387" s="45"/>
      <c r="G387" s="66"/>
      <c r="H387" s="45"/>
      <c r="I387" s="66"/>
      <c r="J387" s="45"/>
      <c r="K387" s="66">
        <v>10082209</v>
      </c>
      <c r="L387" s="45">
        <f>J387+K387</f>
        <v>10082209</v>
      </c>
      <c r="M387" s="66">
        <v>0</v>
      </c>
      <c r="N387" s="45">
        <f>L387+M387</f>
        <v>10082209</v>
      </c>
    </row>
    <row r="388" spans="1:14" ht="37.5" customHeight="1">
      <c r="A388" s="1" t="s">
        <v>156</v>
      </c>
      <c r="B388" s="10" t="s">
        <v>115</v>
      </c>
      <c r="C388" s="10" t="s">
        <v>117</v>
      </c>
      <c r="D388" s="10" t="s">
        <v>35</v>
      </c>
      <c r="E388" s="10"/>
      <c r="F388" s="45" t="e">
        <f>#REF!+#REF!+#REF!+F389+#REF!+#REF!</f>
        <v>#REF!</v>
      </c>
      <c r="G388" s="10"/>
      <c r="H388" s="45">
        <f>H389</f>
        <v>0</v>
      </c>
      <c r="I388" s="10"/>
      <c r="J388" s="45">
        <f>J389</f>
        <v>0</v>
      </c>
      <c r="K388" s="10"/>
      <c r="L388" s="45">
        <f>L389</f>
        <v>177000</v>
      </c>
      <c r="M388" s="10"/>
      <c r="N388" s="45">
        <f>N389</f>
        <v>177000</v>
      </c>
    </row>
    <row r="389" spans="1:14" ht="86.25" customHeight="1">
      <c r="A389" s="1" t="s">
        <v>223</v>
      </c>
      <c r="B389" s="10" t="s">
        <v>115</v>
      </c>
      <c r="C389" s="10" t="s">
        <v>117</v>
      </c>
      <c r="D389" s="10" t="s">
        <v>328</v>
      </c>
      <c r="E389" s="10"/>
      <c r="F389" s="45">
        <f>F390+F391</f>
        <v>0</v>
      </c>
      <c r="G389" s="10"/>
      <c r="H389" s="45">
        <f>H390+H391</f>
        <v>0</v>
      </c>
      <c r="I389" s="10"/>
      <c r="J389" s="45">
        <f>J390+J391</f>
        <v>0</v>
      </c>
      <c r="K389" s="10"/>
      <c r="L389" s="45">
        <f>L390+L391</f>
        <v>177000</v>
      </c>
      <c r="M389" s="10"/>
      <c r="N389" s="45">
        <f>N390+N391</f>
        <v>177000</v>
      </c>
    </row>
    <row r="390" spans="1:14" ht="22.5" customHeight="1">
      <c r="A390" s="1" t="s">
        <v>323</v>
      </c>
      <c r="B390" s="10" t="s">
        <v>115</v>
      </c>
      <c r="C390" s="10" t="s">
        <v>117</v>
      </c>
      <c r="D390" s="10" t="s">
        <v>328</v>
      </c>
      <c r="E390" s="10" t="s">
        <v>318</v>
      </c>
      <c r="F390" s="45">
        <v>0</v>
      </c>
      <c r="G390" s="10"/>
      <c r="H390" s="45">
        <f>F390+G390</f>
        <v>0</v>
      </c>
      <c r="I390" s="10"/>
      <c r="J390" s="45">
        <f>H390+I390</f>
        <v>0</v>
      </c>
      <c r="K390" s="66">
        <v>102773</v>
      </c>
      <c r="L390" s="45">
        <f>J390+K390</f>
        <v>102773</v>
      </c>
      <c r="M390" s="66">
        <v>0</v>
      </c>
      <c r="N390" s="45">
        <f>L390+M390</f>
        <v>102773</v>
      </c>
    </row>
    <row r="391" spans="1:14" ht="39.75" customHeight="1">
      <c r="A391" s="1" t="s">
        <v>370</v>
      </c>
      <c r="B391" s="10" t="s">
        <v>115</v>
      </c>
      <c r="C391" s="10" t="s">
        <v>117</v>
      </c>
      <c r="D391" s="10" t="s">
        <v>328</v>
      </c>
      <c r="E391" s="10" t="s">
        <v>321</v>
      </c>
      <c r="F391" s="45">
        <v>0</v>
      </c>
      <c r="G391" s="10"/>
      <c r="H391" s="45">
        <f>F391+G391</f>
        <v>0</v>
      </c>
      <c r="I391" s="10"/>
      <c r="J391" s="45">
        <f>H391+I391</f>
        <v>0</v>
      </c>
      <c r="K391" s="66">
        <v>74227</v>
      </c>
      <c r="L391" s="45">
        <f>J391+K391</f>
        <v>74227</v>
      </c>
      <c r="M391" s="66">
        <v>0</v>
      </c>
      <c r="N391" s="45">
        <f>L391+M391</f>
        <v>74227</v>
      </c>
    </row>
    <row r="392" spans="1:14" ht="78.75">
      <c r="A392" s="81" t="s">
        <v>599</v>
      </c>
      <c r="B392" s="10" t="s">
        <v>115</v>
      </c>
      <c r="C392" s="10" t="s">
        <v>117</v>
      </c>
      <c r="D392" s="10" t="s">
        <v>600</v>
      </c>
      <c r="E392" s="10"/>
      <c r="F392" s="45"/>
      <c r="G392" s="10"/>
      <c r="H392" s="45"/>
      <c r="I392" s="10"/>
      <c r="J392" s="45"/>
      <c r="K392" s="66"/>
      <c r="L392" s="45">
        <f>L393+L394</f>
        <v>455000</v>
      </c>
      <c r="M392" s="66"/>
      <c r="N392" s="45">
        <f>N393+N394</f>
        <v>455000</v>
      </c>
    </row>
    <row r="393" spans="1:14" ht="31.5">
      <c r="A393" s="1" t="s">
        <v>370</v>
      </c>
      <c r="B393" s="10" t="s">
        <v>115</v>
      </c>
      <c r="C393" s="10" t="s">
        <v>117</v>
      </c>
      <c r="D393" s="10" t="s">
        <v>600</v>
      </c>
      <c r="E393" s="10" t="s">
        <v>321</v>
      </c>
      <c r="F393" s="45"/>
      <c r="G393" s="10"/>
      <c r="H393" s="45"/>
      <c r="I393" s="10"/>
      <c r="J393" s="45"/>
      <c r="K393" s="66">
        <v>363716</v>
      </c>
      <c r="L393" s="45">
        <f>J393+K393</f>
        <v>363716</v>
      </c>
      <c r="M393" s="66">
        <v>0</v>
      </c>
      <c r="N393" s="45">
        <f>L393+M393</f>
        <v>363716</v>
      </c>
    </row>
    <row r="394" spans="1:14" ht="31.5">
      <c r="A394" s="1" t="s">
        <v>346</v>
      </c>
      <c r="B394" s="10" t="s">
        <v>115</v>
      </c>
      <c r="C394" s="10" t="s">
        <v>117</v>
      </c>
      <c r="D394" s="10" t="s">
        <v>600</v>
      </c>
      <c r="E394" s="10" t="s">
        <v>345</v>
      </c>
      <c r="F394" s="45"/>
      <c r="G394" s="10"/>
      <c r="H394" s="45"/>
      <c r="I394" s="10"/>
      <c r="J394" s="45"/>
      <c r="K394" s="66">
        <v>91284</v>
      </c>
      <c r="L394" s="45">
        <f>J394+K394</f>
        <v>91284</v>
      </c>
      <c r="M394" s="66">
        <v>0</v>
      </c>
      <c r="N394" s="45">
        <f>L394+M394</f>
        <v>91284</v>
      </c>
    </row>
    <row r="395" spans="1:14" ht="15.75">
      <c r="A395" s="1" t="s">
        <v>153</v>
      </c>
      <c r="B395" s="10" t="s">
        <v>115</v>
      </c>
      <c r="C395" s="10" t="s">
        <v>28</v>
      </c>
      <c r="D395" s="10"/>
      <c r="E395" s="10"/>
      <c r="F395" s="45" t="e">
        <f>F396+F407+F416+#REF!+#REF!+#REF!+#REF!+F403</f>
        <v>#REF!</v>
      </c>
      <c r="G395" s="10"/>
      <c r="H395" s="45">
        <f>H396+H407+H416+H403</f>
        <v>340778569</v>
      </c>
      <c r="I395" s="10"/>
      <c r="J395" s="45">
        <f>J396+J407+J416+J403</f>
        <v>324482585</v>
      </c>
      <c r="K395" s="10"/>
      <c r="L395" s="45">
        <f>L396+L407+L416+L403+L444+L441</f>
        <v>329676185</v>
      </c>
      <c r="M395" s="10"/>
      <c r="N395" s="45">
        <f>N396+N407+N416+N403+N444+N441+N413+N405</f>
        <v>344064117.61</v>
      </c>
    </row>
    <row r="396" spans="1:14" ht="31.5" customHeight="1">
      <c r="A396" s="1" t="s">
        <v>120</v>
      </c>
      <c r="B396" s="10" t="s">
        <v>115</v>
      </c>
      <c r="C396" s="10" t="s">
        <v>28</v>
      </c>
      <c r="D396" s="10" t="s">
        <v>121</v>
      </c>
      <c r="E396" s="10"/>
      <c r="F396" s="45">
        <f>F397+F398+F399+F401+F402+F400</f>
        <v>0</v>
      </c>
      <c r="G396" s="10"/>
      <c r="H396" s="45">
        <f>H397+H398+H399+H401+H402+H400</f>
        <v>52306838</v>
      </c>
      <c r="I396" s="10"/>
      <c r="J396" s="45">
        <f>J397+J398+J399+J401+J402+J400</f>
        <v>34736648</v>
      </c>
      <c r="K396" s="10"/>
      <c r="L396" s="45">
        <f>L397+L398+L399+L401+L402+L400</f>
        <v>34593648</v>
      </c>
      <c r="M396" s="10"/>
      <c r="N396" s="45">
        <f>N397+N398+N399+N401+N402+N400</f>
        <v>34516916.61</v>
      </c>
    </row>
    <row r="397" spans="1:14" ht="15.75">
      <c r="A397" s="1" t="s">
        <v>323</v>
      </c>
      <c r="B397" s="10" t="s">
        <v>115</v>
      </c>
      <c r="C397" s="10" t="s">
        <v>28</v>
      </c>
      <c r="D397" s="10" t="s">
        <v>121</v>
      </c>
      <c r="E397" s="10" t="s">
        <v>318</v>
      </c>
      <c r="F397" s="45">
        <v>0</v>
      </c>
      <c r="G397" s="66">
        <v>1474467</v>
      </c>
      <c r="H397" s="45">
        <f aca="true" t="shared" si="7" ref="H397:J402">F397+G397</f>
        <v>1474467</v>
      </c>
      <c r="I397" s="66">
        <v>0</v>
      </c>
      <c r="J397" s="45">
        <f t="shared" si="7"/>
        <v>1474467</v>
      </c>
      <c r="K397" s="66"/>
      <c r="L397" s="45">
        <f aca="true" t="shared" si="8" ref="L397:N402">J397+K397</f>
        <v>1474467</v>
      </c>
      <c r="M397" s="66">
        <f>-14379</f>
        <v>-14379</v>
      </c>
      <c r="N397" s="45">
        <f t="shared" si="8"/>
        <v>1460088</v>
      </c>
    </row>
    <row r="398" spans="1:14" ht="31.5">
      <c r="A398" s="1" t="s">
        <v>324</v>
      </c>
      <c r="B398" s="10" t="s">
        <v>115</v>
      </c>
      <c r="C398" s="10" t="s">
        <v>28</v>
      </c>
      <c r="D398" s="10" t="s">
        <v>121</v>
      </c>
      <c r="E398" s="10" t="s">
        <v>319</v>
      </c>
      <c r="F398" s="45">
        <v>0</v>
      </c>
      <c r="G398" s="66">
        <v>49150</v>
      </c>
      <c r="H398" s="45">
        <f t="shared" si="7"/>
        <v>49150</v>
      </c>
      <c r="I398" s="66">
        <v>0</v>
      </c>
      <c r="J398" s="45">
        <f t="shared" si="7"/>
        <v>49150</v>
      </c>
      <c r="K398" s="66">
        <v>-5000</v>
      </c>
      <c r="L398" s="45">
        <f t="shared" si="8"/>
        <v>44150</v>
      </c>
      <c r="M398" s="66">
        <f>-10242.5-1500</f>
        <v>-11742.5</v>
      </c>
      <c r="N398" s="45">
        <f t="shared" si="8"/>
        <v>32407.5</v>
      </c>
    </row>
    <row r="399" spans="1:14" ht="47.25">
      <c r="A399" s="1" t="s">
        <v>325</v>
      </c>
      <c r="B399" s="10" t="s">
        <v>115</v>
      </c>
      <c r="C399" s="10" t="s">
        <v>28</v>
      </c>
      <c r="D399" s="10" t="s">
        <v>121</v>
      </c>
      <c r="E399" s="10" t="s">
        <v>320</v>
      </c>
      <c r="F399" s="45">
        <v>0</v>
      </c>
      <c r="G399" s="66">
        <v>1284127</v>
      </c>
      <c r="H399" s="45">
        <f t="shared" si="7"/>
        <v>1284127</v>
      </c>
      <c r="I399" s="66">
        <v>0</v>
      </c>
      <c r="J399" s="45">
        <f t="shared" si="7"/>
        <v>1284127</v>
      </c>
      <c r="K399" s="66">
        <v>-91000</v>
      </c>
      <c r="L399" s="45">
        <f t="shared" si="8"/>
        <v>1193127</v>
      </c>
      <c r="M399" s="66">
        <f>-31347.5-42795.53</f>
        <v>-74143.03</v>
      </c>
      <c r="N399" s="45">
        <f t="shared" si="8"/>
        <v>1118983.97</v>
      </c>
    </row>
    <row r="400" spans="1:14" ht="47.25">
      <c r="A400" s="69" t="s">
        <v>371</v>
      </c>
      <c r="B400" s="10" t="s">
        <v>115</v>
      </c>
      <c r="C400" s="10" t="s">
        <v>28</v>
      </c>
      <c r="D400" s="10" t="s">
        <v>121</v>
      </c>
      <c r="E400" s="10" t="s">
        <v>330</v>
      </c>
      <c r="F400" s="45">
        <v>0</v>
      </c>
      <c r="G400" s="66">
        <v>252876</v>
      </c>
      <c r="H400" s="45">
        <f t="shared" si="7"/>
        <v>252876</v>
      </c>
      <c r="I400" s="66">
        <v>0</v>
      </c>
      <c r="J400" s="45">
        <f t="shared" si="7"/>
        <v>252876</v>
      </c>
      <c r="K400" s="66"/>
      <c r="L400" s="45">
        <f t="shared" si="8"/>
        <v>252876</v>
      </c>
      <c r="M400" s="66"/>
      <c r="N400" s="45">
        <f t="shared" si="8"/>
        <v>252876</v>
      </c>
    </row>
    <row r="401" spans="1:14" ht="31.5">
      <c r="A401" s="1" t="s">
        <v>370</v>
      </c>
      <c r="B401" s="10" t="s">
        <v>115</v>
      </c>
      <c r="C401" s="10" t="s">
        <v>28</v>
      </c>
      <c r="D401" s="10" t="s">
        <v>121</v>
      </c>
      <c r="E401" s="10" t="s">
        <v>321</v>
      </c>
      <c r="F401" s="45">
        <v>0</v>
      </c>
      <c r="G401" s="66">
        <v>48946218</v>
      </c>
      <c r="H401" s="45">
        <f t="shared" si="7"/>
        <v>48946218</v>
      </c>
      <c r="I401" s="66">
        <v>-17270190</v>
      </c>
      <c r="J401" s="45">
        <f t="shared" si="7"/>
        <v>31676028</v>
      </c>
      <c r="K401" s="66">
        <v>-47000</v>
      </c>
      <c r="L401" s="45">
        <f t="shared" si="8"/>
        <v>31629028</v>
      </c>
      <c r="M401" s="66">
        <v>21567.78</v>
      </c>
      <c r="N401" s="45">
        <f t="shared" si="8"/>
        <v>31650595.78</v>
      </c>
    </row>
    <row r="402" spans="1:14" ht="33.75" customHeight="1">
      <c r="A402" s="1" t="s">
        <v>327</v>
      </c>
      <c r="B402" s="10" t="s">
        <v>115</v>
      </c>
      <c r="C402" s="10" t="s">
        <v>28</v>
      </c>
      <c r="D402" s="10" t="s">
        <v>121</v>
      </c>
      <c r="E402" s="10" t="s">
        <v>322</v>
      </c>
      <c r="F402" s="45">
        <v>0</v>
      </c>
      <c r="G402" s="66">
        <v>300000</v>
      </c>
      <c r="H402" s="45">
        <f t="shared" si="7"/>
        <v>300000</v>
      </c>
      <c r="I402" s="66">
        <v>-300000</v>
      </c>
      <c r="J402" s="45">
        <f t="shared" si="7"/>
        <v>0</v>
      </c>
      <c r="K402" s="66"/>
      <c r="L402" s="45">
        <f t="shared" si="8"/>
        <v>0</v>
      </c>
      <c r="M402" s="66">
        <v>1965.36</v>
      </c>
      <c r="N402" s="45">
        <f t="shared" si="8"/>
        <v>1965.36</v>
      </c>
    </row>
    <row r="403" spans="1:14" ht="30" customHeight="1">
      <c r="A403" s="1" t="s">
        <v>120</v>
      </c>
      <c r="B403" s="10" t="s">
        <v>115</v>
      </c>
      <c r="C403" s="10" t="s">
        <v>28</v>
      </c>
      <c r="D403" s="10" t="s">
        <v>405</v>
      </c>
      <c r="E403" s="10"/>
      <c r="F403" s="45">
        <f>F404</f>
        <v>0</v>
      </c>
      <c r="G403" s="66"/>
      <c r="H403" s="45">
        <f>H404</f>
        <v>2188296</v>
      </c>
      <c r="I403" s="66">
        <v>0</v>
      </c>
      <c r="J403" s="45">
        <f>J404</f>
        <v>2188296</v>
      </c>
      <c r="K403" s="66"/>
      <c r="L403" s="45">
        <f>L404</f>
        <v>2188296</v>
      </c>
      <c r="M403" s="66"/>
      <c r="N403" s="45">
        <f>N404</f>
        <v>2168296</v>
      </c>
    </row>
    <row r="404" spans="1:14" ht="31.5">
      <c r="A404" s="1" t="s">
        <v>329</v>
      </c>
      <c r="B404" s="10" t="s">
        <v>115</v>
      </c>
      <c r="C404" s="10" t="s">
        <v>28</v>
      </c>
      <c r="D404" s="10" t="s">
        <v>405</v>
      </c>
      <c r="E404" s="10" t="s">
        <v>321</v>
      </c>
      <c r="F404" s="45">
        <v>0</v>
      </c>
      <c r="G404" s="66">
        <v>2188296</v>
      </c>
      <c r="H404" s="45">
        <f>G404+F404</f>
        <v>2188296</v>
      </c>
      <c r="I404" s="66">
        <v>0</v>
      </c>
      <c r="J404" s="45">
        <f>I404+H404</f>
        <v>2188296</v>
      </c>
      <c r="K404" s="66"/>
      <c r="L404" s="45">
        <f>K404+J404</f>
        <v>2188296</v>
      </c>
      <c r="M404" s="66">
        <v>-20000</v>
      </c>
      <c r="N404" s="45">
        <f>M404+L404</f>
        <v>2168296</v>
      </c>
    </row>
    <row r="405" spans="1:14" ht="31.5">
      <c r="A405" s="1" t="s">
        <v>154</v>
      </c>
      <c r="B405" s="10" t="s">
        <v>115</v>
      </c>
      <c r="C405" s="10" t="s">
        <v>28</v>
      </c>
      <c r="D405" s="10" t="s">
        <v>722</v>
      </c>
      <c r="E405" s="10"/>
      <c r="F405" s="45"/>
      <c r="G405" s="66"/>
      <c r="H405" s="45"/>
      <c r="I405" s="66"/>
      <c r="J405" s="45"/>
      <c r="K405" s="66"/>
      <c r="L405" s="45"/>
      <c r="M405" s="66"/>
      <c r="N405" s="45">
        <f>N406</f>
        <v>604058</v>
      </c>
    </row>
    <row r="406" spans="1:14" ht="66" customHeight="1">
      <c r="A406" s="1" t="s">
        <v>727</v>
      </c>
      <c r="B406" s="10" t="s">
        <v>115</v>
      </c>
      <c r="C406" s="10" t="s">
        <v>28</v>
      </c>
      <c r="D406" s="10" t="s">
        <v>722</v>
      </c>
      <c r="E406" s="10" t="s">
        <v>726</v>
      </c>
      <c r="F406" s="45"/>
      <c r="G406" s="66"/>
      <c r="H406" s="45"/>
      <c r="I406" s="66"/>
      <c r="J406" s="45"/>
      <c r="K406" s="66"/>
      <c r="L406" s="45"/>
      <c r="M406" s="66">
        <v>604058</v>
      </c>
      <c r="N406" s="45">
        <f>M406+L406</f>
        <v>604058</v>
      </c>
    </row>
    <row r="407" spans="1:14" ht="31.5" customHeight="1">
      <c r="A407" s="1" t="s">
        <v>155</v>
      </c>
      <c r="B407" s="10" t="s">
        <v>115</v>
      </c>
      <c r="C407" s="10" t="s">
        <v>28</v>
      </c>
      <c r="D407" s="10" t="s">
        <v>114</v>
      </c>
      <c r="E407" s="10"/>
      <c r="F407" s="45">
        <f>F408+F409+F410+F411+F412</f>
        <v>0</v>
      </c>
      <c r="G407" s="10"/>
      <c r="H407" s="45">
        <f>H408+H409+H410+H411+H412</f>
        <v>16409435</v>
      </c>
      <c r="I407" s="10" t="s">
        <v>381</v>
      </c>
      <c r="J407" s="45">
        <f>J408+J409+J410+J411+J412</f>
        <v>17683641</v>
      </c>
      <c r="K407" s="10"/>
      <c r="L407" s="45">
        <f>L408+L409+L410+L411+L412</f>
        <v>17657241</v>
      </c>
      <c r="M407" s="10"/>
      <c r="N407" s="45">
        <f>N408+N409+N410+N411+N412</f>
        <v>17513647</v>
      </c>
    </row>
    <row r="408" spans="1:14" ht="15.75">
      <c r="A408" s="1" t="s">
        <v>323</v>
      </c>
      <c r="B408" s="10" t="s">
        <v>115</v>
      </c>
      <c r="C408" s="10" t="s">
        <v>28</v>
      </c>
      <c r="D408" s="10" t="s">
        <v>114</v>
      </c>
      <c r="E408" s="10" t="s">
        <v>318</v>
      </c>
      <c r="F408" s="45">
        <v>0</v>
      </c>
      <c r="G408" s="66">
        <v>14730288</v>
      </c>
      <c r="H408" s="45">
        <f>F408+G408</f>
        <v>14730288</v>
      </c>
      <c r="I408" s="66">
        <v>1734000</v>
      </c>
      <c r="J408" s="45">
        <f>H408+I408</f>
        <v>16464288</v>
      </c>
      <c r="K408" s="66"/>
      <c r="L408" s="45">
        <f>J408+K408</f>
        <v>16464288</v>
      </c>
      <c r="M408" s="66">
        <v>-89394</v>
      </c>
      <c r="N408" s="45">
        <f>L408+M408</f>
        <v>16374894</v>
      </c>
    </row>
    <row r="409" spans="1:14" ht="31.5">
      <c r="A409" s="1" t="s">
        <v>324</v>
      </c>
      <c r="B409" s="10" t="s">
        <v>115</v>
      </c>
      <c r="C409" s="10" t="s">
        <v>28</v>
      </c>
      <c r="D409" s="10" t="s">
        <v>114</v>
      </c>
      <c r="E409" s="10" t="s">
        <v>319</v>
      </c>
      <c r="F409" s="45">
        <v>0</v>
      </c>
      <c r="G409" s="66">
        <v>45800</v>
      </c>
      <c r="H409" s="45">
        <f>F409+G409</f>
        <v>45800</v>
      </c>
      <c r="I409" s="66">
        <v>0</v>
      </c>
      <c r="J409" s="45">
        <f>H409+I409</f>
        <v>45800</v>
      </c>
      <c r="K409" s="66"/>
      <c r="L409" s="45">
        <f>J409+K409</f>
        <v>45800</v>
      </c>
      <c r="M409" s="66"/>
      <c r="N409" s="45">
        <f>L409+M409</f>
        <v>45800</v>
      </c>
    </row>
    <row r="410" spans="1:14" ht="47.25">
      <c r="A410" s="1" t="s">
        <v>325</v>
      </c>
      <c r="B410" s="10" t="s">
        <v>115</v>
      </c>
      <c r="C410" s="10" t="s">
        <v>28</v>
      </c>
      <c r="D410" s="10" t="s">
        <v>114</v>
      </c>
      <c r="E410" s="10" t="s">
        <v>320</v>
      </c>
      <c r="F410" s="45">
        <v>0</v>
      </c>
      <c r="G410" s="66">
        <v>126639</v>
      </c>
      <c r="H410" s="45">
        <f>F410+G410</f>
        <v>126639</v>
      </c>
      <c r="I410" s="66">
        <v>0</v>
      </c>
      <c r="J410" s="45">
        <f>H410+I410</f>
        <v>126639</v>
      </c>
      <c r="K410" s="66"/>
      <c r="L410" s="45">
        <f>J410+K410</f>
        <v>126639</v>
      </c>
      <c r="M410" s="66"/>
      <c r="N410" s="45">
        <f>L410+M410</f>
        <v>126639</v>
      </c>
    </row>
    <row r="411" spans="1:14" ht="31.5">
      <c r="A411" s="1" t="s">
        <v>370</v>
      </c>
      <c r="B411" s="10" t="s">
        <v>115</v>
      </c>
      <c r="C411" s="10" t="s">
        <v>28</v>
      </c>
      <c r="D411" s="10" t="s">
        <v>114</v>
      </c>
      <c r="E411" s="10" t="s">
        <v>321</v>
      </c>
      <c r="F411" s="45">
        <v>0</v>
      </c>
      <c r="G411" s="66">
        <v>1326708</v>
      </c>
      <c r="H411" s="45">
        <f>F411+G411</f>
        <v>1326708</v>
      </c>
      <c r="I411" s="66">
        <v>-399794</v>
      </c>
      <c r="J411" s="45">
        <f>H411+I411</f>
        <v>926914</v>
      </c>
      <c r="K411" s="66">
        <v>-26400</v>
      </c>
      <c r="L411" s="45">
        <f>J411+K411</f>
        <v>900514</v>
      </c>
      <c r="M411" s="66">
        <v>-54200</v>
      </c>
      <c r="N411" s="45">
        <f>L411+M411</f>
        <v>846314</v>
      </c>
    </row>
    <row r="412" spans="1:14" ht="15.75">
      <c r="A412" s="1" t="s">
        <v>332</v>
      </c>
      <c r="B412" s="10" t="s">
        <v>115</v>
      </c>
      <c r="C412" s="10" t="s">
        <v>28</v>
      </c>
      <c r="D412" s="10" t="s">
        <v>114</v>
      </c>
      <c r="E412" s="10" t="s">
        <v>331</v>
      </c>
      <c r="F412" s="45">
        <v>0</v>
      </c>
      <c r="G412" s="66">
        <v>180000</v>
      </c>
      <c r="H412" s="45">
        <f>F412+G412</f>
        <v>180000</v>
      </c>
      <c r="I412" s="66">
        <v>-60000</v>
      </c>
      <c r="J412" s="45">
        <f>H412+I412</f>
        <v>120000</v>
      </c>
      <c r="K412" s="66"/>
      <c r="L412" s="45">
        <f>J412+K412</f>
        <v>120000</v>
      </c>
      <c r="M412" s="66"/>
      <c r="N412" s="45">
        <f>L412+M412</f>
        <v>120000</v>
      </c>
    </row>
    <row r="413" spans="1:14" s="100" customFormat="1" ht="31.5">
      <c r="A413" s="69" t="s">
        <v>688</v>
      </c>
      <c r="B413" s="10" t="s">
        <v>115</v>
      </c>
      <c r="C413" s="10" t="s">
        <v>28</v>
      </c>
      <c r="D413" s="10" t="s">
        <v>689</v>
      </c>
      <c r="E413" s="10"/>
      <c r="F413" s="73"/>
      <c r="G413" s="66"/>
      <c r="H413" s="73"/>
      <c r="I413" s="66"/>
      <c r="J413" s="73"/>
      <c r="K413" s="66"/>
      <c r="L413" s="73"/>
      <c r="M413" s="66"/>
      <c r="N413" s="73">
        <f>N414+N415</f>
        <v>9563200</v>
      </c>
    </row>
    <row r="414" spans="1:14" s="100" customFormat="1" ht="47.25">
      <c r="A414" s="69" t="s">
        <v>371</v>
      </c>
      <c r="B414" s="10" t="s">
        <v>115</v>
      </c>
      <c r="C414" s="10" t="s">
        <v>28</v>
      </c>
      <c r="D414" s="10" t="s">
        <v>689</v>
      </c>
      <c r="E414" s="10" t="s">
        <v>330</v>
      </c>
      <c r="F414" s="73"/>
      <c r="G414" s="66"/>
      <c r="H414" s="73"/>
      <c r="I414" s="66"/>
      <c r="J414" s="73"/>
      <c r="K414" s="66"/>
      <c r="L414" s="73"/>
      <c r="M414" s="66">
        <v>4482400</v>
      </c>
      <c r="N414" s="73">
        <f>L414+M414</f>
        <v>4482400</v>
      </c>
    </row>
    <row r="415" spans="1:14" s="100" customFormat="1" ht="31.5">
      <c r="A415" s="69" t="s">
        <v>370</v>
      </c>
      <c r="B415" s="10" t="s">
        <v>115</v>
      </c>
      <c r="C415" s="10" t="s">
        <v>28</v>
      </c>
      <c r="D415" s="10" t="s">
        <v>689</v>
      </c>
      <c r="E415" s="10" t="s">
        <v>321</v>
      </c>
      <c r="F415" s="73"/>
      <c r="G415" s="66"/>
      <c r="H415" s="73"/>
      <c r="I415" s="66"/>
      <c r="J415" s="73"/>
      <c r="K415" s="66"/>
      <c r="L415" s="73"/>
      <c r="M415" s="66">
        <v>5080800</v>
      </c>
      <c r="N415" s="73">
        <f>L415+M415</f>
        <v>5080800</v>
      </c>
    </row>
    <row r="416" spans="1:14" ht="31.5">
      <c r="A416" s="1" t="s">
        <v>156</v>
      </c>
      <c r="B416" s="10" t="s">
        <v>115</v>
      </c>
      <c r="C416" s="10" t="s">
        <v>28</v>
      </c>
      <c r="D416" s="10" t="s">
        <v>35</v>
      </c>
      <c r="E416" s="10"/>
      <c r="F416" s="45" t="e">
        <f>F417+F420+F425+F438+#REF!+#REF!+#REF!</f>
        <v>#REF!</v>
      </c>
      <c r="G416" s="10"/>
      <c r="H416" s="45">
        <f>H417+H420+H425+H438</f>
        <v>269874000</v>
      </c>
      <c r="I416" s="10" t="s">
        <v>381</v>
      </c>
      <c r="J416" s="45">
        <f>J417+J420+J425+J438</f>
        <v>269874000</v>
      </c>
      <c r="K416" s="10"/>
      <c r="L416" s="45">
        <f>L417+L420+L425+L438</f>
        <v>269904000</v>
      </c>
      <c r="M416" s="10"/>
      <c r="N416" s="45">
        <f>N417+N420+N425+N438+N423</f>
        <v>274365000</v>
      </c>
    </row>
    <row r="417" spans="1:14" s="100" customFormat="1" ht="32.25" customHeight="1">
      <c r="A417" s="69" t="s">
        <v>122</v>
      </c>
      <c r="B417" s="10" t="s">
        <v>115</v>
      </c>
      <c r="C417" s="10" t="s">
        <v>28</v>
      </c>
      <c r="D417" s="10" t="s">
        <v>123</v>
      </c>
      <c r="E417" s="10"/>
      <c r="F417" s="73">
        <f>F418</f>
        <v>0</v>
      </c>
      <c r="G417" s="10"/>
      <c r="H417" s="73">
        <f>H418</f>
        <v>0</v>
      </c>
      <c r="I417" s="10"/>
      <c r="J417" s="73">
        <f>J418</f>
        <v>0</v>
      </c>
      <c r="K417" s="10"/>
      <c r="L417" s="73">
        <f>L418</f>
        <v>0</v>
      </c>
      <c r="M417" s="10"/>
      <c r="N417" s="73">
        <f>N418+N419</f>
        <v>2999000</v>
      </c>
    </row>
    <row r="418" spans="1:14" s="100" customFormat="1" ht="15" customHeight="1">
      <c r="A418" s="69" t="s">
        <v>323</v>
      </c>
      <c r="B418" s="10" t="s">
        <v>115</v>
      </c>
      <c r="C418" s="10" t="s">
        <v>28</v>
      </c>
      <c r="D418" s="10" t="s">
        <v>123</v>
      </c>
      <c r="E418" s="10" t="s">
        <v>318</v>
      </c>
      <c r="F418" s="73">
        <v>0</v>
      </c>
      <c r="G418" s="10"/>
      <c r="H418" s="73">
        <f>F418+G418</f>
        <v>0</v>
      </c>
      <c r="I418" s="10"/>
      <c r="J418" s="73">
        <f>H418+I418</f>
        <v>0</v>
      </c>
      <c r="K418" s="10"/>
      <c r="L418" s="73">
        <f>J418+K418</f>
        <v>0</v>
      </c>
      <c r="M418" s="70">
        <f>2999000-94254</f>
        <v>2904746</v>
      </c>
      <c r="N418" s="73">
        <f>L418+M418</f>
        <v>2904746</v>
      </c>
    </row>
    <row r="419" spans="1:14" s="100" customFormat="1" ht="31.5">
      <c r="A419" s="1" t="s">
        <v>729</v>
      </c>
      <c r="B419" s="10" t="s">
        <v>115</v>
      </c>
      <c r="C419" s="10" t="s">
        <v>28</v>
      </c>
      <c r="D419" s="10" t="s">
        <v>123</v>
      </c>
      <c r="E419" s="10" t="s">
        <v>728</v>
      </c>
      <c r="F419" s="73"/>
      <c r="G419" s="10"/>
      <c r="H419" s="73"/>
      <c r="I419" s="10"/>
      <c r="J419" s="73"/>
      <c r="K419" s="10"/>
      <c r="L419" s="73"/>
      <c r="M419" s="70">
        <v>94254</v>
      </c>
      <c r="N419" s="73">
        <f>L419+M419</f>
        <v>94254</v>
      </c>
    </row>
    <row r="420" spans="1:14" s="100" customFormat="1" ht="48" customHeight="1">
      <c r="A420" s="32" t="s">
        <v>176</v>
      </c>
      <c r="B420" s="8" t="s">
        <v>115</v>
      </c>
      <c r="C420" s="8" t="s">
        <v>28</v>
      </c>
      <c r="D420" s="8" t="s">
        <v>333</v>
      </c>
      <c r="E420" s="8"/>
      <c r="F420" s="73">
        <f>F421</f>
        <v>0</v>
      </c>
      <c r="G420" s="8"/>
      <c r="H420" s="73">
        <f>H421</f>
        <v>11802000</v>
      </c>
      <c r="I420" s="8" t="s">
        <v>381</v>
      </c>
      <c r="J420" s="73">
        <f>J421</f>
        <v>11802000</v>
      </c>
      <c r="K420" s="8"/>
      <c r="L420" s="73">
        <f>L421</f>
        <v>11802000</v>
      </c>
      <c r="M420" s="8"/>
      <c r="N420" s="73">
        <f>N421+N422</f>
        <v>11802000</v>
      </c>
    </row>
    <row r="421" spans="1:14" s="100" customFormat="1" ht="32.25" customHeight="1">
      <c r="A421" s="69" t="s">
        <v>370</v>
      </c>
      <c r="B421" s="8" t="s">
        <v>115</v>
      </c>
      <c r="C421" s="8" t="s">
        <v>28</v>
      </c>
      <c r="D421" s="8" t="s">
        <v>333</v>
      </c>
      <c r="E421" s="8" t="s">
        <v>321</v>
      </c>
      <c r="F421" s="73">
        <v>0</v>
      </c>
      <c r="G421" s="75">
        <v>11802000</v>
      </c>
      <c r="H421" s="73">
        <f>F421+G421</f>
        <v>11802000</v>
      </c>
      <c r="I421" s="75">
        <v>0</v>
      </c>
      <c r="J421" s="73">
        <f>H421+I421</f>
        <v>11802000</v>
      </c>
      <c r="K421" s="75"/>
      <c r="L421" s="73">
        <f>J421+K421</f>
        <v>11802000</v>
      </c>
      <c r="M421" s="75">
        <v>-174721.18</v>
      </c>
      <c r="N421" s="73">
        <f>L421+M421</f>
        <v>11627278.82</v>
      </c>
    </row>
    <row r="422" spans="1:14" s="100" customFormat="1" ht="78.75">
      <c r="A422" s="1" t="s">
        <v>730</v>
      </c>
      <c r="B422" s="8" t="s">
        <v>115</v>
      </c>
      <c r="C422" s="8" t="s">
        <v>28</v>
      </c>
      <c r="D422" s="8" t="s">
        <v>333</v>
      </c>
      <c r="E422" s="8" t="s">
        <v>726</v>
      </c>
      <c r="F422" s="73"/>
      <c r="G422" s="75"/>
      <c r="H422" s="73"/>
      <c r="I422" s="75"/>
      <c r="J422" s="73"/>
      <c r="K422" s="75"/>
      <c r="L422" s="73"/>
      <c r="M422" s="75">
        <v>174721.18</v>
      </c>
      <c r="N422" s="73">
        <f>L422+M422</f>
        <v>174721.18</v>
      </c>
    </row>
    <row r="423" spans="1:14" s="100" customFormat="1" ht="78.75">
      <c r="A423" s="69" t="s">
        <v>690</v>
      </c>
      <c r="B423" s="10" t="s">
        <v>115</v>
      </c>
      <c r="C423" s="10" t="s">
        <v>28</v>
      </c>
      <c r="D423" s="10" t="s">
        <v>685</v>
      </c>
      <c r="E423" s="8"/>
      <c r="F423" s="73"/>
      <c r="G423" s="75"/>
      <c r="H423" s="73"/>
      <c r="I423" s="75"/>
      <c r="J423" s="73"/>
      <c r="K423" s="75"/>
      <c r="L423" s="73"/>
      <c r="M423" s="75"/>
      <c r="N423" s="73">
        <f>N424</f>
        <v>734000</v>
      </c>
    </row>
    <row r="424" spans="1:14" s="100" customFormat="1" ht="15.75">
      <c r="A424" s="69" t="s">
        <v>323</v>
      </c>
      <c r="B424" s="10" t="s">
        <v>115</v>
      </c>
      <c r="C424" s="10" t="s">
        <v>28</v>
      </c>
      <c r="D424" s="10" t="s">
        <v>685</v>
      </c>
      <c r="E424" s="8" t="s">
        <v>318</v>
      </c>
      <c r="F424" s="73"/>
      <c r="G424" s="75"/>
      <c r="H424" s="73"/>
      <c r="I424" s="75"/>
      <c r="J424" s="73"/>
      <c r="K424" s="75"/>
      <c r="L424" s="73"/>
      <c r="M424" s="75">
        <v>734000</v>
      </c>
      <c r="N424" s="73">
        <f>L424+M424</f>
        <v>734000</v>
      </c>
    </row>
    <row r="425" spans="1:14" ht="283.5">
      <c r="A425" s="34" t="s">
        <v>224</v>
      </c>
      <c r="B425" s="8" t="s">
        <v>115</v>
      </c>
      <c r="C425" s="8" t="s">
        <v>28</v>
      </c>
      <c r="D425" s="8" t="s">
        <v>352</v>
      </c>
      <c r="E425" s="8"/>
      <c r="F425" s="45">
        <f>F426+F430+F434</f>
        <v>0</v>
      </c>
      <c r="G425" s="8"/>
      <c r="H425" s="45">
        <v>258072000</v>
      </c>
      <c r="I425" s="8"/>
      <c r="J425" s="45">
        <v>258072000</v>
      </c>
      <c r="K425" s="8"/>
      <c r="L425" s="45">
        <f>L426+L430+L434</f>
        <v>258072000</v>
      </c>
      <c r="M425" s="8"/>
      <c r="N425" s="45">
        <f>N426+N430+N434</f>
        <v>258800000</v>
      </c>
    </row>
    <row r="426" spans="1:14" ht="204" customHeight="1">
      <c r="A426" s="6" t="s">
        <v>334</v>
      </c>
      <c r="B426" s="10" t="s">
        <v>115</v>
      </c>
      <c r="C426" s="10" t="s">
        <v>28</v>
      </c>
      <c r="D426" s="10" t="s">
        <v>335</v>
      </c>
      <c r="E426" s="10"/>
      <c r="F426" s="45">
        <f>F427+F428</f>
        <v>0</v>
      </c>
      <c r="G426" s="10"/>
      <c r="H426" s="45">
        <f>H427+H428</f>
        <v>0</v>
      </c>
      <c r="I426" s="10"/>
      <c r="J426" s="45">
        <f>J427+J428</f>
        <v>0</v>
      </c>
      <c r="K426" s="10"/>
      <c r="L426" s="45">
        <f>L427+L428</f>
        <v>255119000</v>
      </c>
      <c r="M426" s="10"/>
      <c r="N426" s="45">
        <f>N427+N428+N429</f>
        <v>255119000</v>
      </c>
    </row>
    <row r="427" spans="1:14" ht="18.75" customHeight="1">
      <c r="A427" s="1" t="s">
        <v>323</v>
      </c>
      <c r="B427" s="10" t="s">
        <v>115</v>
      </c>
      <c r="C427" s="10" t="s">
        <v>28</v>
      </c>
      <c r="D427" s="10" t="s">
        <v>335</v>
      </c>
      <c r="E427" s="10" t="s">
        <v>318</v>
      </c>
      <c r="F427" s="45">
        <v>0</v>
      </c>
      <c r="G427" s="66"/>
      <c r="H427" s="45">
        <f>F427+G427</f>
        <v>0</v>
      </c>
      <c r="I427" s="66"/>
      <c r="J427" s="45">
        <f>H427+I427</f>
        <v>0</v>
      </c>
      <c r="K427" s="66">
        <v>254532800</v>
      </c>
      <c r="L427" s="45">
        <f>J427+K427</f>
        <v>254532800</v>
      </c>
      <c r="M427" s="66">
        <v>-9302630.79</v>
      </c>
      <c r="N427" s="45">
        <f>L427+M427</f>
        <v>245230169.21</v>
      </c>
    </row>
    <row r="428" spans="1:14" ht="33" customHeight="1">
      <c r="A428" s="1" t="s">
        <v>324</v>
      </c>
      <c r="B428" s="10" t="s">
        <v>115</v>
      </c>
      <c r="C428" s="10" t="s">
        <v>28</v>
      </c>
      <c r="D428" s="10" t="s">
        <v>335</v>
      </c>
      <c r="E428" s="10" t="s">
        <v>319</v>
      </c>
      <c r="F428" s="45">
        <v>0</v>
      </c>
      <c r="G428" s="10"/>
      <c r="H428" s="45">
        <f>F428+G428</f>
        <v>0</v>
      </c>
      <c r="I428" s="10"/>
      <c r="J428" s="45">
        <f>H428+I428</f>
        <v>0</v>
      </c>
      <c r="K428" s="66">
        <v>586200</v>
      </c>
      <c r="L428" s="45">
        <f>J428+K428</f>
        <v>586200</v>
      </c>
      <c r="M428" s="66">
        <v>-18000</v>
      </c>
      <c r="N428" s="45">
        <f>L428+M428</f>
        <v>568200</v>
      </c>
    </row>
    <row r="429" spans="1:14" ht="78.75">
      <c r="A429" s="1" t="s">
        <v>730</v>
      </c>
      <c r="B429" s="10" t="s">
        <v>115</v>
      </c>
      <c r="C429" s="10" t="s">
        <v>28</v>
      </c>
      <c r="D429" s="10" t="s">
        <v>335</v>
      </c>
      <c r="E429" s="10" t="s">
        <v>726</v>
      </c>
      <c r="F429" s="45"/>
      <c r="G429" s="10"/>
      <c r="H429" s="45"/>
      <c r="I429" s="10"/>
      <c r="J429" s="45"/>
      <c r="K429" s="66"/>
      <c r="L429" s="45"/>
      <c r="M429" s="66">
        <v>9320630.79</v>
      </c>
      <c r="N429" s="45">
        <f>L429+M429</f>
        <v>9320630.79</v>
      </c>
    </row>
    <row r="430" spans="1:15" ht="252.75" customHeight="1">
      <c r="A430" s="6" t="s">
        <v>336</v>
      </c>
      <c r="B430" s="10" t="s">
        <v>115</v>
      </c>
      <c r="C430" s="10" t="s">
        <v>28</v>
      </c>
      <c r="D430" s="10" t="s">
        <v>337</v>
      </c>
      <c r="E430" s="10"/>
      <c r="F430" s="45">
        <f>F431+F432</f>
        <v>0</v>
      </c>
      <c r="G430" s="10"/>
      <c r="H430" s="45">
        <f>H431+H432</f>
        <v>0</v>
      </c>
      <c r="I430" s="10"/>
      <c r="J430" s="45">
        <f>J431+J432</f>
        <v>0</v>
      </c>
      <c r="K430" s="10"/>
      <c r="L430" s="45">
        <f>L431+L432</f>
        <v>1165000</v>
      </c>
      <c r="M430" s="10"/>
      <c r="N430" s="45">
        <f>N431+N432+N433</f>
        <v>1893000</v>
      </c>
      <c r="O430" s="103"/>
    </row>
    <row r="431" spans="1:14" ht="46.5" customHeight="1">
      <c r="A431" s="6" t="s">
        <v>325</v>
      </c>
      <c r="B431" s="10" t="s">
        <v>115</v>
      </c>
      <c r="C431" s="10" t="s">
        <v>28</v>
      </c>
      <c r="D431" s="10" t="s">
        <v>337</v>
      </c>
      <c r="E431" s="10" t="s">
        <v>320</v>
      </c>
      <c r="F431" s="45">
        <v>0</v>
      </c>
      <c r="G431" s="10" t="s">
        <v>381</v>
      </c>
      <c r="H431" s="45">
        <f>F431+G431</f>
        <v>0</v>
      </c>
      <c r="I431" s="10" t="s">
        <v>381</v>
      </c>
      <c r="J431" s="45">
        <f>H431+I431</f>
        <v>0</v>
      </c>
      <c r="K431" s="66">
        <v>130000</v>
      </c>
      <c r="L431" s="45">
        <f>J431+K431</f>
        <v>130000</v>
      </c>
      <c r="M431" s="66">
        <v>-10000</v>
      </c>
      <c r="N431" s="45">
        <f>L431+M431</f>
        <v>120000</v>
      </c>
    </row>
    <row r="432" spans="1:14" ht="34.5" customHeight="1">
      <c r="A432" s="1" t="s">
        <v>370</v>
      </c>
      <c r="B432" s="10" t="s">
        <v>115</v>
      </c>
      <c r="C432" s="10" t="s">
        <v>28</v>
      </c>
      <c r="D432" s="10" t="s">
        <v>337</v>
      </c>
      <c r="E432" s="10" t="s">
        <v>321</v>
      </c>
      <c r="F432" s="45">
        <v>0</v>
      </c>
      <c r="G432" s="10" t="s">
        <v>381</v>
      </c>
      <c r="H432" s="45">
        <f>F432+G432</f>
        <v>0</v>
      </c>
      <c r="I432" s="10" t="s">
        <v>381</v>
      </c>
      <c r="J432" s="45">
        <f>H432+I432</f>
        <v>0</v>
      </c>
      <c r="K432" s="66">
        <v>1035000</v>
      </c>
      <c r="L432" s="45">
        <f>J432+K432</f>
        <v>1035000</v>
      </c>
      <c r="M432" s="66">
        <f>705800-75000</f>
        <v>630800</v>
      </c>
      <c r="N432" s="45">
        <f>L432+M432</f>
        <v>1665800</v>
      </c>
    </row>
    <row r="433" spans="1:14" ht="78.75">
      <c r="A433" s="1" t="s">
        <v>730</v>
      </c>
      <c r="B433" s="10" t="s">
        <v>115</v>
      </c>
      <c r="C433" s="10" t="s">
        <v>28</v>
      </c>
      <c r="D433" s="10" t="s">
        <v>337</v>
      </c>
      <c r="E433" s="10" t="s">
        <v>726</v>
      </c>
      <c r="F433" s="45"/>
      <c r="G433" s="10"/>
      <c r="H433" s="45"/>
      <c r="I433" s="10"/>
      <c r="J433" s="45"/>
      <c r="K433" s="66"/>
      <c r="L433" s="45"/>
      <c r="M433" s="66">
        <f>22200+85000</f>
        <v>107200</v>
      </c>
      <c r="N433" s="45">
        <f>L433+M433</f>
        <v>107200</v>
      </c>
    </row>
    <row r="434" spans="1:14" ht="204" customHeight="1">
      <c r="A434" s="6" t="s">
        <v>338</v>
      </c>
      <c r="B434" s="10" t="s">
        <v>115</v>
      </c>
      <c r="C434" s="10" t="s">
        <v>28</v>
      </c>
      <c r="D434" s="10" t="s">
        <v>339</v>
      </c>
      <c r="E434" s="10"/>
      <c r="F434" s="45">
        <f>F435+F436</f>
        <v>0</v>
      </c>
      <c r="G434" s="10"/>
      <c r="H434" s="45">
        <f>H435+H436</f>
        <v>0</v>
      </c>
      <c r="I434" s="10"/>
      <c r="J434" s="45">
        <f>J435+J436</f>
        <v>0</v>
      </c>
      <c r="K434" s="10"/>
      <c r="L434" s="45">
        <f>L435+L436</f>
        <v>1788000</v>
      </c>
      <c r="M434" s="10"/>
      <c r="N434" s="45">
        <f>N435+N436+N437</f>
        <v>1788000</v>
      </c>
    </row>
    <row r="435" spans="1:14" ht="48.75" customHeight="1">
      <c r="A435" s="6" t="s">
        <v>325</v>
      </c>
      <c r="B435" s="10" t="s">
        <v>115</v>
      </c>
      <c r="C435" s="10" t="s">
        <v>28</v>
      </c>
      <c r="D435" s="10" t="s">
        <v>339</v>
      </c>
      <c r="E435" s="10" t="s">
        <v>320</v>
      </c>
      <c r="F435" s="45">
        <v>0</v>
      </c>
      <c r="G435" s="70">
        <v>0</v>
      </c>
      <c r="H435" s="45">
        <f>F435+G435</f>
        <v>0</v>
      </c>
      <c r="I435" s="70">
        <v>0</v>
      </c>
      <c r="J435" s="45">
        <f>H435+I435</f>
        <v>0</v>
      </c>
      <c r="K435" s="66">
        <v>1383446.94</v>
      </c>
      <c r="L435" s="45">
        <f>J435+K435</f>
        <v>1383446.94</v>
      </c>
      <c r="M435" s="66">
        <v>-40954</v>
      </c>
      <c r="N435" s="45">
        <f>L435+M435</f>
        <v>1342492.94</v>
      </c>
    </row>
    <row r="436" spans="1:14" ht="31.5">
      <c r="A436" s="1" t="s">
        <v>370</v>
      </c>
      <c r="B436" s="10" t="s">
        <v>115</v>
      </c>
      <c r="C436" s="10" t="s">
        <v>28</v>
      </c>
      <c r="D436" s="10" t="s">
        <v>339</v>
      </c>
      <c r="E436" s="10" t="s">
        <v>321</v>
      </c>
      <c r="F436" s="45">
        <v>0</v>
      </c>
      <c r="G436" s="10" t="s">
        <v>381</v>
      </c>
      <c r="H436" s="45">
        <f>F436+G436</f>
        <v>0</v>
      </c>
      <c r="I436" s="10" t="s">
        <v>381</v>
      </c>
      <c r="J436" s="45">
        <f>H436+I436</f>
        <v>0</v>
      </c>
      <c r="K436" s="66">
        <v>404553.06</v>
      </c>
      <c r="L436" s="45">
        <f>J436+K436</f>
        <v>404553.06</v>
      </c>
      <c r="M436" s="66">
        <v>-34000</v>
      </c>
      <c r="N436" s="45">
        <f>L436+M436</f>
        <v>370553.06</v>
      </c>
    </row>
    <row r="437" spans="1:14" ht="78.75">
      <c r="A437" s="1" t="s">
        <v>730</v>
      </c>
      <c r="B437" s="10" t="s">
        <v>115</v>
      </c>
      <c r="C437" s="10" t="s">
        <v>28</v>
      </c>
      <c r="D437" s="10" t="s">
        <v>339</v>
      </c>
      <c r="E437" s="10" t="s">
        <v>726</v>
      </c>
      <c r="F437" s="45"/>
      <c r="G437" s="10"/>
      <c r="H437" s="45"/>
      <c r="I437" s="10"/>
      <c r="J437" s="45"/>
      <c r="K437" s="66"/>
      <c r="L437" s="45"/>
      <c r="M437" s="66">
        <v>74954</v>
      </c>
      <c r="N437" s="45">
        <f>L437+M437</f>
        <v>74954</v>
      </c>
    </row>
    <row r="438" spans="1:14" ht="34.5" customHeight="1">
      <c r="A438" s="6" t="s">
        <v>225</v>
      </c>
      <c r="B438" s="10" t="s">
        <v>115</v>
      </c>
      <c r="C438" s="10" t="s">
        <v>28</v>
      </c>
      <c r="D438" s="10" t="s">
        <v>340</v>
      </c>
      <c r="E438" s="10"/>
      <c r="F438" s="45">
        <f>F439</f>
        <v>0</v>
      </c>
      <c r="G438" s="10"/>
      <c r="H438" s="45">
        <f>H439</f>
        <v>0</v>
      </c>
      <c r="I438" s="10"/>
      <c r="J438" s="45">
        <f>J439</f>
        <v>0</v>
      </c>
      <c r="K438" s="10"/>
      <c r="L438" s="45">
        <f>L439</f>
        <v>30000</v>
      </c>
      <c r="M438" s="10"/>
      <c r="N438" s="45">
        <f>N439+N440</f>
        <v>30000</v>
      </c>
    </row>
    <row r="439" spans="1:14" ht="48.75" customHeight="1">
      <c r="A439" s="1" t="s">
        <v>354</v>
      </c>
      <c r="B439" s="10" t="s">
        <v>115</v>
      </c>
      <c r="C439" s="10" t="s">
        <v>28</v>
      </c>
      <c r="D439" s="10" t="s">
        <v>340</v>
      </c>
      <c r="E439" s="10" t="s">
        <v>341</v>
      </c>
      <c r="F439" s="45">
        <v>0</v>
      </c>
      <c r="G439" s="10"/>
      <c r="H439" s="45">
        <f>F439+G439</f>
        <v>0</v>
      </c>
      <c r="I439" s="10"/>
      <c r="J439" s="45">
        <f>H439+I439</f>
        <v>0</v>
      </c>
      <c r="K439" s="66">
        <v>30000</v>
      </c>
      <c r="L439" s="45">
        <f>J439+K439</f>
        <v>30000</v>
      </c>
      <c r="M439" s="66">
        <v>-12900</v>
      </c>
      <c r="N439" s="45">
        <f>L439+M439</f>
        <v>17100</v>
      </c>
    </row>
    <row r="440" spans="1:14" ht="31.5">
      <c r="A440" s="1" t="s">
        <v>729</v>
      </c>
      <c r="B440" s="10" t="s">
        <v>115</v>
      </c>
      <c r="C440" s="10" t="s">
        <v>28</v>
      </c>
      <c r="D440" s="10" t="s">
        <v>340</v>
      </c>
      <c r="E440" s="10" t="s">
        <v>728</v>
      </c>
      <c r="F440" s="45"/>
      <c r="G440" s="10"/>
      <c r="H440" s="45"/>
      <c r="I440" s="10"/>
      <c r="J440" s="45"/>
      <c r="K440" s="66"/>
      <c r="L440" s="45"/>
      <c r="M440" s="66">
        <v>12900</v>
      </c>
      <c r="N440" s="45">
        <f>L440+M440</f>
        <v>12900</v>
      </c>
    </row>
    <row r="441" spans="1:14" ht="110.25">
      <c r="A441" s="1" t="s">
        <v>660</v>
      </c>
      <c r="B441" s="10" t="s">
        <v>115</v>
      </c>
      <c r="C441" s="10" t="s">
        <v>28</v>
      </c>
      <c r="D441" s="10" t="s">
        <v>662</v>
      </c>
      <c r="E441" s="10"/>
      <c r="F441" s="45"/>
      <c r="G441" s="10"/>
      <c r="H441" s="45"/>
      <c r="I441" s="10"/>
      <c r="J441" s="45"/>
      <c r="K441" s="66"/>
      <c r="L441" s="45">
        <f>L442</f>
        <v>98000</v>
      </c>
      <c r="M441" s="66"/>
      <c r="N441" s="45">
        <f>N442</f>
        <v>98000</v>
      </c>
    </row>
    <row r="442" spans="1:14" ht="94.5">
      <c r="A442" s="1" t="s">
        <v>661</v>
      </c>
      <c r="B442" s="10" t="s">
        <v>115</v>
      </c>
      <c r="C442" s="10" t="s">
        <v>28</v>
      </c>
      <c r="D442" s="10" t="s">
        <v>663</v>
      </c>
      <c r="E442" s="10"/>
      <c r="F442" s="45"/>
      <c r="G442" s="10"/>
      <c r="H442" s="45"/>
      <c r="I442" s="10"/>
      <c r="J442" s="45"/>
      <c r="K442" s="66"/>
      <c r="L442" s="45">
        <f>L443</f>
        <v>98000</v>
      </c>
      <c r="M442" s="66"/>
      <c r="N442" s="45">
        <f>N443</f>
        <v>98000</v>
      </c>
    </row>
    <row r="443" spans="1:14" ht="31.5">
      <c r="A443" s="1" t="s">
        <v>370</v>
      </c>
      <c r="B443" s="10" t="s">
        <v>115</v>
      </c>
      <c r="C443" s="10" t="s">
        <v>28</v>
      </c>
      <c r="D443" s="10" t="s">
        <v>663</v>
      </c>
      <c r="E443" s="10" t="s">
        <v>321</v>
      </c>
      <c r="F443" s="45"/>
      <c r="G443" s="10"/>
      <c r="H443" s="45"/>
      <c r="I443" s="10"/>
      <c r="J443" s="45"/>
      <c r="K443" s="66">
        <v>98000</v>
      </c>
      <c r="L443" s="45">
        <f>J443+K443</f>
        <v>98000</v>
      </c>
      <c r="M443" s="66">
        <v>0</v>
      </c>
      <c r="N443" s="45">
        <f>L443+M443</f>
        <v>98000</v>
      </c>
    </row>
    <row r="444" spans="1:14" ht="48.75" customHeight="1">
      <c r="A444" s="1" t="s">
        <v>657</v>
      </c>
      <c r="B444" s="10" t="s">
        <v>115</v>
      </c>
      <c r="C444" s="10" t="s">
        <v>28</v>
      </c>
      <c r="D444" s="10" t="s">
        <v>658</v>
      </c>
      <c r="E444" s="10"/>
      <c r="F444" s="45"/>
      <c r="G444" s="10"/>
      <c r="H444" s="45"/>
      <c r="I444" s="10"/>
      <c r="J444" s="45"/>
      <c r="K444" s="66"/>
      <c r="L444" s="45">
        <f>L446+L445</f>
        <v>5235000</v>
      </c>
      <c r="M444" s="66"/>
      <c r="N444" s="45">
        <f>N446+N445</f>
        <v>5235000</v>
      </c>
    </row>
    <row r="445" spans="1:14" ht="48.75" customHeight="1">
      <c r="A445" s="1" t="s">
        <v>371</v>
      </c>
      <c r="B445" s="10" t="s">
        <v>115</v>
      </c>
      <c r="C445" s="10" t="s">
        <v>28</v>
      </c>
      <c r="D445" s="39" t="s">
        <v>664</v>
      </c>
      <c r="E445" s="10" t="s">
        <v>330</v>
      </c>
      <c r="F445" s="45"/>
      <c r="G445" s="10"/>
      <c r="H445" s="45"/>
      <c r="I445" s="10"/>
      <c r="J445" s="45"/>
      <c r="K445" s="66">
        <v>3485000</v>
      </c>
      <c r="L445" s="45">
        <f>J445+K445</f>
        <v>3485000</v>
      </c>
      <c r="M445" s="66">
        <v>0</v>
      </c>
      <c r="N445" s="45">
        <f>L445+M445</f>
        <v>3485000</v>
      </c>
    </row>
    <row r="446" spans="1:14" ht="31.5">
      <c r="A446" s="1" t="s">
        <v>370</v>
      </c>
      <c r="B446" s="10" t="s">
        <v>115</v>
      </c>
      <c r="C446" s="10" t="s">
        <v>28</v>
      </c>
      <c r="D446" s="39" t="s">
        <v>659</v>
      </c>
      <c r="E446" s="10" t="s">
        <v>321</v>
      </c>
      <c r="F446" s="45"/>
      <c r="G446" s="10"/>
      <c r="H446" s="45"/>
      <c r="I446" s="10"/>
      <c r="J446" s="45"/>
      <c r="K446" s="66">
        <v>1750000</v>
      </c>
      <c r="L446" s="45">
        <f>J446+K446</f>
        <v>1750000</v>
      </c>
      <c r="M446" s="66">
        <v>0</v>
      </c>
      <c r="N446" s="45">
        <f>L446+M446</f>
        <v>1750000</v>
      </c>
    </row>
    <row r="447" spans="1:14" ht="31.5">
      <c r="A447" s="1" t="s">
        <v>157</v>
      </c>
      <c r="B447" s="10" t="s">
        <v>115</v>
      </c>
      <c r="C447" s="10" t="s">
        <v>29</v>
      </c>
      <c r="D447" s="10"/>
      <c r="E447" s="10"/>
      <c r="F447" s="45" t="e">
        <f>F448+F460</f>
        <v>#REF!</v>
      </c>
      <c r="G447" s="10"/>
      <c r="H447" s="45">
        <f>H448+H460</f>
        <v>12509287</v>
      </c>
      <c r="I447" s="10"/>
      <c r="J447" s="45">
        <f>J448+J460</f>
        <v>12774287</v>
      </c>
      <c r="K447" s="10"/>
      <c r="L447" s="45">
        <f>L448+L460</f>
        <v>12800687</v>
      </c>
      <c r="M447" s="10"/>
      <c r="N447" s="45">
        <f>N448+N460+N466</f>
        <v>12899887</v>
      </c>
    </row>
    <row r="448" spans="1:14" ht="52.5" customHeight="1">
      <c r="A448" s="1" t="s">
        <v>131</v>
      </c>
      <c r="B448" s="10" t="s">
        <v>115</v>
      </c>
      <c r="C448" s="10" t="s">
        <v>29</v>
      </c>
      <c r="D448" s="10" t="s">
        <v>132</v>
      </c>
      <c r="E448" s="10"/>
      <c r="F448" s="45" t="e">
        <f>F449+F457</f>
        <v>#REF!</v>
      </c>
      <c r="G448" s="10"/>
      <c r="H448" s="45">
        <f>H449+H457</f>
        <v>11167287</v>
      </c>
      <c r="I448" s="10"/>
      <c r="J448" s="45">
        <f>J449+J457</f>
        <v>11432287</v>
      </c>
      <c r="K448" s="10"/>
      <c r="L448" s="45">
        <f>L449+L457</f>
        <v>11432287</v>
      </c>
      <c r="M448" s="10"/>
      <c r="N448" s="45">
        <f>N449+N457</f>
        <v>11099287</v>
      </c>
    </row>
    <row r="449" spans="1:14" ht="15.75">
      <c r="A449" s="1" t="s">
        <v>159</v>
      </c>
      <c r="B449" s="10" t="s">
        <v>115</v>
      </c>
      <c r="C449" s="10" t="s">
        <v>29</v>
      </c>
      <c r="D449" s="10" t="s">
        <v>133</v>
      </c>
      <c r="E449" s="10"/>
      <c r="F449" s="45" t="e">
        <f>F450+F454+F451</f>
        <v>#REF!</v>
      </c>
      <c r="G449" s="10"/>
      <c r="H449" s="45">
        <f>H450+H454+H451</f>
        <v>9274000</v>
      </c>
      <c r="I449" s="10"/>
      <c r="J449" s="45">
        <f>J450+J454+J451</f>
        <v>9784000</v>
      </c>
      <c r="K449" s="10"/>
      <c r="L449" s="45">
        <f>L450+L454+L451</f>
        <v>9784000</v>
      </c>
      <c r="M449" s="10"/>
      <c r="N449" s="45">
        <f>N450+N454+N451+N453+N452</f>
        <v>9784000</v>
      </c>
    </row>
    <row r="450" spans="1:14" ht="31.5">
      <c r="A450" s="1" t="s">
        <v>370</v>
      </c>
      <c r="B450" s="39" t="s">
        <v>115</v>
      </c>
      <c r="C450" s="39" t="s">
        <v>29</v>
      </c>
      <c r="D450" s="39" t="s">
        <v>133</v>
      </c>
      <c r="E450" s="39" t="s">
        <v>321</v>
      </c>
      <c r="F450" s="45">
        <v>0</v>
      </c>
      <c r="G450" s="65">
        <v>1701600</v>
      </c>
      <c r="H450" s="45">
        <f>F450+G450</f>
        <v>1701600</v>
      </c>
      <c r="I450" s="65">
        <v>392000</v>
      </c>
      <c r="J450" s="45">
        <f>H450+I450</f>
        <v>2093600</v>
      </c>
      <c r="K450" s="65">
        <v>222993</v>
      </c>
      <c r="L450" s="45">
        <f>J450+K450</f>
        <v>2316593</v>
      </c>
      <c r="M450" s="65">
        <f>-310-66077</f>
        <v>-66387</v>
      </c>
      <c r="N450" s="45">
        <f>L450+M450</f>
        <v>2250206</v>
      </c>
    </row>
    <row r="451" spans="1:14" ht="78.75">
      <c r="A451" s="1" t="s">
        <v>344</v>
      </c>
      <c r="B451" s="39" t="s">
        <v>115</v>
      </c>
      <c r="C451" s="39" t="s">
        <v>29</v>
      </c>
      <c r="D451" s="39" t="s">
        <v>133</v>
      </c>
      <c r="E451" s="39" t="s">
        <v>343</v>
      </c>
      <c r="F451" s="45">
        <v>0</v>
      </c>
      <c r="G451" s="65">
        <v>5432400</v>
      </c>
      <c r="H451" s="45">
        <f>F451+G451</f>
        <v>5432400</v>
      </c>
      <c r="I451" s="65">
        <v>0</v>
      </c>
      <c r="J451" s="45">
        <f>H451+I451</f>
        <v>5432400</v>
      </c>
      <c r="K451" s="65">
        <v>-222993</v>
      </c>
      <c r="L451" s="45">
        <f>J451+K451</f>
        <v>5209407</v>
      </c>
      <c r="M451" s="65">
        <f>310-5209717</f>
        <v>-5209407</v>
      </c>
      <c r="N451" s="45">
        <f>L451+M451</f>
        <v>0</v>
      </c>
    </row>
    <row r="452" spans="1:14" ht="78.75">
      <c r="A452" s="1" t="s">
        <v>730</v>
      </c>
      <c r="B452" s="39" t="s">
        <v>115</v>
      </c>
      <c r="C452" s="39" t="s">
        <v>29</v>
      </c>
      <c r="D452" s="39" t="s">
        <v>133</v>
      </c>
      <c r="E452" s="39" t="s">
        <v>726</v>
      </c>
      <c r="F452" s="45"/>
      <c r="G452" s="65"/>
      <c r="H452" s="45"/>
      <c r="I452" s="65"/>
      <c r="J452" s="45"/>
      <c r="K452" s="65"/>
      <c r="L452" s="45"/>
      <c r="M452" s="65">
        <v>5209717</v>
      </c>
      <c r="N452" s="45">
        <f>L452+M452</f>
        <v>5209717</v>
      </c>
    </row>
    <row r="453" spans="1:14" ht="31.5">
      <c r="A453" s="1" t="s">
        <v>729</v>
      </c>
      <c r="B453" s="39" t="s">
        <v>115</v>
      </c>
      <c r="C453" s="39" t="s">
        <v>29</v>
      </c>
      <c r="D453" s="39" t="s">
        <v>133</v>
      </c>
      <c r="E453" s="39" t="s">
        <v>728</v>
      </c>
      <c r="F453" s="45"/>
      <c r="G453" s="65"/>
      <c r="H453" s="45"/>
      <c r="I453" s="65"/>
      <c r="J453" s="45"/>
      <c r="K453" s="65"/>
      <c r="L453" s="45"/>
      <c r="M453" s="65">
        <v>66077</v>
      </c>
      <c r="N453" s="45">
        <f>L453+M453</f>
        <v>66077</v>
      </c>
    </row>
    <row r="454" spans="1:14" ht="15.75">
      <c r="A454" s="1" t="s">
        <v>159</v>
      </c>
      <c r="B454" s="10" t="s">
        <v>115</v>
      </c>
      <c r="C454" s="10" t="s">
        <v>29</v>
      </c>
      <c r="D454" s="39" t="s">
        <v>268</v>
      </c>
      <c r="E454" s="39"/>
      <c r="F454" s="45" t="e">
        <f>F455+#REF!</f>
        <v>#REF!</v>
      </c>
      <c r="G454" s="39"/>
      <c r="H454" s="45">
        <f>H455</f>
        <v>2140000</v>
      </c>
      <c r="I454" s="39" t="s">
        <v>381</v>
      </c>
      <c r="J454" s="45">
        <f>J455</f>
        <v>2258000</v>
      </c>
      <c r="K454" s="39"/>
      <c r="L454" s="45">
        <f>L455</f>
        <v>2258000</v>
      </c>
      <c r="M454" s="39"/>
      <c r="N454" s="45">
        <f>N455+N456</f>
        <v>2258000</v>
      </c>
    </row>
    <row r="455" spans="1:14" ht="31.5">
      <c r="A455" s="1" t="s">
        <v>326</v>
      </c>
      <c r="B455" s="10" t="s">
        <v>115</v>
      </c>
      <c r="C455" s="10" t="s">
        <v>29</v>
      </c>
      <c r="D455" s="39" t="s">
        <v>268</v>
      </c>
      <c r="E455" s="39" t="s">
        <v>321</v>
      </c>
      <c r="F455" s="45">
        <v>0</v>
      </c>
      <c r="G455" s="65">
        <v>2140000</v>
      </c>
      <c r="H455" s="45">
        <f>F455+G455</f>
        <v>2140000</v>
      </c>
      <c r="I455" s="65">
        <v>118000</v>
      </c>
      <c r="J455" s="45">
        <f>H455+I455</f>
        <v>2258000</v>
      </c>
      <c r="K455" s="65"/>
      <c r="L455" s="45">
        <f>J455+K455</f>
        <v>2258000</v>
      </c>
      <c r="M455" s="65">
        <f>-92603-13020.9</f>
        <v>-105623.9</v>
      </c>
      <c r="N455" s="45">
        <f>L455+M455</f>
        <v>2152376.1</v>
      </c>
    </row>
    <row r="456" spans="1:14" ht="31.5">
      <c r="A456" s="1" t="s">
        <v>729</v>
      </c>
      <c r="B456" s="10" t="s">
        <v>115</v>
      </c>
      <c r="C456" s="10" t="s">
        <v>29</v>
      </c>
      <c r="D456" s="39" t="s">
        <v>268</v>
      </c>
      <c r="E456" s="39" t="s">
        <v>728</v>
      </c>
      <c r="F456" s="45"/>
      <c r="G456" s="65"/>
      <c r="H456" s="45"/>
      <c r="I456" s="65"/>
      <c r="J456" s="45"/>
      <c r="K456" s="65"/>
      <c r="L456" s="45"/>
      <c r="M456" s="65">
        <v>105623.9</v>
      </c>
      <c r="N456" s="45">
        <f>L456+M456</f>
        <v>105623.9</v>
      </c>
    </row>
    <row r="457" spans="1:14" ht="31.5">
      <c r="A457" s="1" t="s">
        <v>154</v>
      </c>
      <c r="B457" s="10" t="s">
        <v>115</v>
      </c>
      <c r="C457" s="10" t="s">
        <v>29</v>
      </c>
      <c r="D457" s="39" t="s">
        <v>342</v>
      </c>
      <c r="E457" s="39"/>
      <c r="F457" s="45">
        <f>F458</f>
        <v>0</v>
      </c>
      <c r="G457" s="39"/>
      <c r="H457" s="45">
        <f>H458</f>
        <v>1893287</v>
      </c>
      <c r="I457" s="39" t="s">
        <v>381</v>
      </c>
      <c r="J457" s="45">
        <f>J458</f>
        <v>1648287</v>
      </c>
      <c r="K457" s="39"/>
      <c r="L457" s="45">
        <f>L458</f>
        <v>1648287</v>
      </c>
      <c r="M457" s="39"/>
      <c r="N457" s="45">
        <f>N458+N459</f>
        <v>1315287</v>
      </c>
    </row>
    <row r="458" spans="1:14" ht="78.75">
      <c r="A458" s="1" t="s">
        <v>344</v>
      </c>
      <c r="B458" s="10" t="s">
        <v>115</v>
      </c>
      <c r="C458" s="10" t="s">
        <v>29</v>
      </c>
      <c r="D458" s="39" t="s">
        <v>342</v>
      </c>
      <c r="E458" s="39" t="s">
        <v>343</v>
      </c>
      <c r="F458" s="45">
        <v>0</v>
      </c>
      <c r="G458" s="65">
        <v>1893287</v>
      </c>
      <c r="H458" s="45">
        <f>F458+G458</f>
        <v>1893287</v>
      </c>
      <c r="I458" s="65">
        <v>-245000</v>
      </c>
      <c r="J458" s="45">
        <f>H458+I458</f>
        <v>1648287</v>
      </c>
      <c r="K458" s="65"/>
      <c r="L458" s="45">
        <f>J458+K458</f>
        <v>1648287</v>
      </c>
      <c r="M458" s="65">
        <f>-333000-440000</f>
        <v>-773000</v>
      </c>
      <c r="N458" s="45">
        <f>L458+M458</f>
        <v>875287</v>
      </c>
    </row>
    <row r="459" spans="1:14" ht="78.75">
      <c r="A459" s="1" t="s">
        <v>730</v>
      </c>
      <c r="B459" s="10" t="s">
        <v>115</v>
      </c>
      <c r="C459" s="10" t="s">
        <v>29</v>
      </c>
      <c r="D459" s="39" t="s">
        <v>342</v>
      </c>
      <c r="E459" s="39" t="s">
        <v>726</v>
      </c>
      <c r="F459" s="45"/>
      <c r="G459" s="65"/>
      <c r="H459" s="45"/>
      <c r="I459" s="65"/>
      <c r="J459" s="45"/>
      <c r="K459" s="65"/>
      <c r="L459" s="45"/>
      <c r="M459" s="65">
        <v>440000</v>
      </c>
      <c r="N459" s="45">
        <f>L459+M459</f>
        <v>440000</v>
      </c>
    </row>
    <row r="460" spans="1:14" ht="17.25" customHeight="1">
      <c r="A460" s="25" t="s">
        <v>312</v>
      </c>
      <c r="B460" s="39" t="s">
        <v>115</v>
      </c>
      <c r="C460" s="39" t="s">
        <v>29</v>
      </c>
      <c r="D460" s="39" t="s">
        <v>79</v>
      </c>
      <c r="E460" s="39"/>
      <c r="F460" s="45" t="e">
        <f>F461+#REF!+F463</f>
        <v>#REF!</v>
      </c>
      <c r="G460" s="39"/>
      <c r="H460" s="45">
        <f>H461+H463</f>
        <v>1342000</v>
      </c>
      <c r="I460" s="39" t="s">
        <v>381</v>
      </c>
      <c r="J460" s="45">
        <f>J461+J463</f>
        <v>1342000</v>
      </c>
      <c r="K460" s="39"/>
      <c r="L460" s="45">
        <f>L461+L463</f>
        <v>1368400</v>
      </c>
      <c r="M460" s="39"/>
      <c r="N460" s="45">
        <f>N461+N463</f>
        <v>1701400</v>
      </c>
    </row>
    <row r="461" spans="1:14" ht="63">
      <c r="A461" s="7" t="s">
        <v>301</v>
      </c>
      <c r="B461" s="8" t="s">
        <v>115</v>
      </c>
      <c r="C461" s="8" t="s">
        <v>29</v>
      </c>
      <c r="D461" s="8" t="s">
        <v>264</v>
      </c>
      <c r="E461" s="8"/>
      <c r="F461" s="49">
        <f>F462</f>
        <v>0</v>
      </c>
      <c r="G461" s="8"/>
      <c r="H461" s="49">
        <f>H462</f>
        <v>75000</v>
      </c>
      <c r="I461" s="8"/>
      <c r="J461" s="49">
        <f>J462</f>
        <v>75000</v>
      </c>
      <c r="K461" s="8"/>
      <c r="L461" s="49">
        <f>L462</f>
        <v>101400</v>
      </c>
      <c r="M461" s="8"/>
      <c r="N461" s="49">
        <f>N462</f>
        <v>101400</v>
      </c>
    </row>
    <row r="462" spans="1:14" ht="31.5">
      <c r="A462" s="1" t="s">
        <v>370</v>
      </c>
      <c r="B462" s="8" t="s">
        <v>115</v>
      </c>
      <c r="C462" s="8" t="s">
        <v>29</v>
      </c>
      <c r="D462" s="8" t="s">
        <v>264</v>
      </c>
      <c r="E462" s="8" t="s">
        <v>321</v>
      </c>
      <c r="F462" s="49">
        <v>0</v>
      </c>
      <c r="G462" s="75">
        <v>75000</v>
      </c>
      <c r="H462" s="49">
        <f>F462+G462</f>
        <v>75000</v>
      </c>
      <c r="I462" s="75">
        <v>0</v>
      </c>
      <c r="J462" s="49">
        <f>H462+I462</f>
        <v>75000</v>
      </c>
      <c r="K462" s="75">
        <v>26400</v>
      </c>
      <c r="L462" s="49">
        <f>J462+K462</f>
        <v>101400</v>
      </c>
      <c r="M462" s="75">
        <v>0</v>
      </c>
      <c r="N462" s="49">
        <f>L462+M462</f>
        <v>101400</v>
      </c>
    </row>
    <row r="463" spans="1:14" ht="110.25">
      <c r="A463" s="7" t="s">
        <v>397</v>
      </c>
      <c r="B463" s="8" t="s">
        <v>115</v>
      </c>
      <c r="C463" s="8" t="s">
        <v>29</v>
      </c>
      <c r="D463" s="29" t="s">
        <v>299</v>
      </c>
      <c r="E463" s="29"/>
      <c r="F463" s="49">
        <f>F464</f>
        <v>0</v>
      </c>
      <c r="G463" s="29"/>
      <c r="H463" s="49">
        <f>H464</f>
        <v>1267000</v>
      </c>
      <c r="I463" s="29"/>
      <c r="J463" s="49">
        <f>J464</f>
        <v>1267000</v>
      </c>
      <c r="K463" s="29"/>
      <c r="L463" s="49">
        <f>L464</f>
        <v>1267000</v>
      </c>
      <c r="M463" s="29"/>
      <c r="N463" s="49">
        <f>N464+N465</f>
        <v>1600000</v>
      </c>
    </row>
    <row r="464" spans="1:14" ht="31.5">
      <c r="A464" s="1" t="s">
        <v>346</v>
      </c>
      <c r="B464" s="8" t="s">
        <v>115</v>
      </c>
      <c r="C464" s="8" t="s">
        <v>29</v>
      </c>
      <c r="D464" s="29" t="s">
        <v>299</v>
      </c>
      <c r="E464" s="29" t="s">
        <v>345</v>
      </c>
      <c r="F464" s="49">
        <v>0</v>
      </c>
      <c r="G464" s="29" t="s">
        <v>486</v>
      </c>
      <c r="H464" s="49">
        <f>F464+G464</f>
        <v>1267000</v>
      </c>
      <c r="I464" s="29" t="s">
        <v>381</v>
      </c>
      <c r="J464" s="49">
        <f>H464+I464</f>
        <v>1267000</v>
      </c>
      <c r="K464" s="29"/>
      <c r="L464" s="49">
        <f>J464+K464</f>
        <v>1267000</v>
      </c>
      <c r="M464" s="97">
        <f>333000-855000</f>
        <v>-522000</v>
      </c>
      <c r="N464" s="49">
        <f>L464+M464</f>
        <v>745000</v>
      </c>
    </row>
    <row r="465" spans="1:14" ht="31.5">
      <c r="A465" s="1" t="s">
        <v>729</v>
      </c>
      <c r="B465" s="8" t="s">
        <v>115</v>
      </c>
      <c r="C465" s="8" t="s">
        <v>29</v>
      </c>
      <c r="D465" s="29" t="s">
        <v>299</v>
      </c>
      <c r="E465" s="29" t="s">
        <v>728</v>
      </c>
      <c r="F465" s="49"/>
      <c r="G465" s="29"/>
      <c r="H465" s="49"/>
      <c r="I465" s="29"/>
      <c r="J465" s="49"/>
      <c r="K465" s="29"/>
      <c r="L465" s="49"/>
      <c r="M465" s="29" t="s">
        <v>733</v>
      </c>
      <c r="N465" s="49">
        <f>L465+M465</f>
        <v>855000</v>
      </c>
    </row>
    <row r="466" spans="1:14" ht="47.25">
      <c r="A466" s="1" t="s">
        <v>707</v>
      </c>
      <c r="B466" s="29" t="s">
        <v>115</v>
      </c>
      <c r="C466" s="29" t="s">
        <v>29</v>
      </c>
      <c r="D466" s="29" t="s">
        <v>708</v>
      </c>
      <c r="E466" s="29"/>
      <c r="F466" s="79"/>
      <c r="G466" s="79"/>
      <c r="H466" s="79"/>
      <c r="I466" s="79"/>
      <c r="J466" s="79"/>
      <c r="K466" s="104"/>
      <c r="L466" s="79"/>
      <c r="M466" s="104"/>
      <c r="N466" s="79">
        <f>N467</f>
        <v>99200</v>
      </c>
    </row>
    <row r="467" spans="1:14" ht="31.5">
      <c r="A467" s="1" t="s">
        <v>370</v>
      </c>
      <c r="B467" s="29" t="s">
        <v>36</v>
      </c>
      <c r="C467" s="29" t="s">
        <v>29</v>
      </c>
      <c r="D467" s="29" t="s">
        <v>710</v>
      </c>
      <c r="E467" s="29" t="s">
        <v>321</v>
      </c>
      <c r="F467" s="79"/>
      <c r="G467" s="79"/>
      <c r="H467" s="79"/>
      <c r="I467" s="79"/>
      <c r="J467" s="79"/>
      <c r="K467" s="104"/>
      <c r="L467" s="79"/>
      <c r="M467" s="104">
        <v>99200</v>
      </c>
      <c r="N467" s="79">
        <f>L467+M467</f>
        <v>99200</v>
      </c>
    </row>
    <row r="468" spans="1:14" ht="15.75">
      <c r="A468" s="1" t="s">
        <v>160</v>
      </c>
      <c r="B468" s="10" t="s">
        <v>115</v>
      </c>
      <c r="C468" s="10" t="s">
        <v>30</v>
      </c>
      <c r="D468" s="10"/>
      <c r="E468" s="10"/>
      <c r="F468" s="45" t="e">
        <f>F469+F477+F479+F485+#REF!</f>
        <v>#REF!</v>
      </c>
      <c r="G468" s="10"/>
      <c r="H468" s="45">
        <f>H469+H477+H479+H485</f>
        <v>14015105</v>
      </c>
      <c r="I468" s="10"/>
      <c r="J468" s="45">
        <f>J469+J477+J479+J485</f>
        <v>15215492</v>
      </c>
      <c r="K468" s="10"/>
      <c r="L468" s="45">
        <f>L469+L477+L479+L485+L509</f>
        <v>16080661</v>
      </c>
      <c r="M468" s="10"/>
      <c r="N468" s="45">
        <f>N469+N477+N479+N485+N509</f>
        <v>20866661.130000003</v>
      </c>
    </row>
    <row r="469" spans="1:14" ht="63">
      <c r="A469" s="1" t="s">
        <v>81</v>
      </c>
      <c r="B469" s="10" t="s">
        <v>115</v>
      </c>
      <c r="C469" s="10" t="s">
        <v>30</v>
      </c>
      <c r="D469" s="10" t="s">
        <v>82</v>
      </c>
      <c r="E469" s="10"/>
      <c r="F469" s="45">
        <f>F470</f>
        <v>0</v>
      </c>
      <c r="G469" s="10"/>
      <c r="H469" s="45">
        <f>H470</f>
        <v>2580900</v>
      </c>
      <c r="I469" s="10"/>
      <c r="J469" s="45">
        <f>J470</f>
        <v>2580900</v>
      </c>
      <c r="K469" s="10"/>
      <c r="L469" s="45">
        <f>L470</f>
        <v>2580900</v>
      </c>
      <c r="M469" s="10"/>
      <c r="N469" s="45">
        <f>N470</f>
        <v>2590900</v>
      </c>
    </row>
    <row r="470" spans="1:14" ht="15.75">
      <c r="A470" s="1" t="s">
        <v>139</v>
      </c>
      <c r="B470" s="10">
        <v>906</v>
      </c>
      <c r="C470" s="10" t="s">
        <v>30</v>
      </c>
      <c r="D470" s="10" t="s">
        <v>86</v>
      </c>
      <c r="E470" s="10"/>
      <c r="F470" s="46">
        <f>F471+F472+F473+F474+F475+F476</f>
        <v>0</v>
      </c>
      <c r="G470" s="10"/>
      <c r="H470" s="46">
        <f>H471+H472+H473+H474+H475+H476</f>
        <v>2580900</v>
      </c>
      <c r="I470" s="10"/>
      <c r="J470" s="46">
        <f>J471+J472+J473+J474+J475+J476</f>
        <v>2580900</v>
      </c>
      <c r="K470" s="10"/>
      <c r="L470" s="46">
        <f>L471+L472+L473+L474+L475+L476</f>
        <v>2580900</v>
      </c>
      <c r="M470" s="10"/>
      <c r="N470" s="46">
        <f>N471+N472+N473+N474+N475+N476</f>
        <v>2590900</v>
      </c>
    </row>
    <row r="471" spans="1:14" ht="15.75">
      <c r="A471" s="1" t="s">
        <v>323</v>
      </c>
      <c r="B471" s="10" t="s">
        <v>115</v>
      </c>
      <c r="C471" s="10" t="s">
        <v>30</v>
      </c>
      <c r="D471" s="10" t="s">
        <v>86</v>
      </c>
      <c r="E471" s="10" t="s">
        <v>318</v>
      </c>
      <c r="F471" s="46">
        <v>0</v>
      </c>
      <c r="G471" s="66">
        <v>487939</v>
      </c>
      <c r="H471" s="46">
        <f aca="true" t="shared" si="9" ref="H471:J476">F471+G471</f>
        <v>487939</v>
      </c>
      <c r="I471" s="66">
        <v>0</v>
      </c>
      <c r="J471" s="46">
        <f t="shared" si="9"/>
        <v>487939</v>
      </c>
      <c r="K471" s="66"/>
      <c r="L471" s="46">
        <f aca="true" t="shared" si="10" ref="L471:N476">J471+K471</f>
        <v>487939</v>
      </c>
      <c r="M471" s="66"/>
      <c r="N471" s="46">
        <f t="shared" si="10"/>
        <v>487939</v>
      </c>
    </row>
    <row r="472" spans="1:14" ht="31.5">
      <c r="A472" s="1" t="s">
        <v>324</v>
      </c>
      <c r="B472" s="10">
        <v>906</v>
      </c>
      <c r="C472" s="10" t="s">
        <v>30</v>
      </c>
      <c r="D472" s="10" t="s">
        <v>86</v>
      </c>
      <c r="E472" s="10" t="s">
        <v>319</v>
      </c>
      <c r="F472" s="46">
        <v>0</v>
      </c>
      <c r="G472" s="66">
        <v>7200</v>
      </c>
      <c r="H472" s="46">
        <f t="shared" si="9"/>
        <v>7200</v>
      </c>
      <c r="I472" s="66">
        <v>0</v>
      </c>
      <c r="J472" s="46">
        <f t="shared" si="9"/>
        <v>7200</v>
      </c>
      <c r="K472" s="66"/>
      <c r="L472" s="46">
        <f t="shared" si="10"/>
        <v>7200</v>
      </c>
      <c r="M472" s="66"/>
      <c r="N472" s="46">
        <f t="shared" si="10"/>
        <v>7200</v>
      </c>
    </row>
    <row r="473" spans="1:14" ht="15.75">
      <c r="A473" s="1" t="s">
        <v>323</v>
      </c>
      <c r="B473" s="10" t="s">
        <v>115</v>
      </c>
      <c r="C473" s="10" t="s">
        <v>30</v>
      </c>
      <c r="D473" s="10" t="s">
        <v>86</v>
      </c>
      <c r="E473" s="10" t="s">
        <v>347</v>
      </c>
      <c r="F473" s="46">
        <v>0</v>
      </c>
      <c r="G473" s="66">
        <v>1712519</v>
      </c>
      <c r="H473" s="46">
        <f t="shared" si="9"/>
        <v>1712519</v>
      </c>
      <c r="I473" s="66">
        <v>0</v>
      </c>
      <c r="J473" s="46">
        <f t="shared" si="9"/>
        <v>1712519</v>
      </c>
      <c r="K473" s="66"/>
      <c r="L473" s="46">
        <f t="shared" si="10"/>
        <v>1712519</v>
      </c>
      <c r="M473" s="66"/>
      <c r="N473" s="46">
        <f t="shared" si="10"/>
        <v>1712519</v>
      </c>
    </row>
    <row r="474" spans="1:14" ht="31.5">
      <c r="A474" s="1" t="s">
        <v>324</v>
      </c>
      <c r="B474" s="10">
        <v>906</v>
      </c>
      <c r="C474" s="10" t="s">
        <v>30</v>
      </c>
      <c r="D474" s="10" t="s">
        <v>86</v>
      </c>
      <c r="E474" s="10" t="s">
        <v>353</v>
      </c>
      <c r="F474" s="46">
        <v>0</v>
      </c>
      <c r="G474" s="66">
        <v>11000</v>
      </c>
      <c r="H474" s="46">
        <f t="shared" si="9"/>
        <v>11000</v>
      </c>
      <c r="I474" s="66">
        <v>0</v>
      </c>
      <c r="J474" s="46">
        <f t="shared" si="9"/>
        <v>11000</v>
      </c>
      <c r="K474" s="66"/>
      <c r="L474" s="46">
        <f t="shared" si="10"/>
        <v>11000</v>
      </c>
      <c r="M474" s="66"/>
      <c r="N474" s="46">
        <f t="shared" si="10"/>
        <v>11000</v>
      </c>
    </row>
    <row r="475" spans="1:14" ht="47.25">
      <c r="A475" s="1" t="s">
        <v>325</v>
      </c>
      <c r="B475" s="10">
        <v>906</v>
      </c>
      <c r="C475" s="10" t="s">
        <v>30</v>
      </c>
      <c r="D475" s="10" t="s">
        <v>86</v>
      </c>
      <c r="E475" s="10" t="s">
        <v>320</v>
      </c>
      <c r="F475" s="46">
        <v>0</v>
      </c>
      <c r="G475" s="66">
        <v>62238</v>
      </c>
      <c r="H475" s="46">
        <f t="shared" si="9"/>
        <v>62238</v>
      </c>
      <c r="I475" s="66">
        <v>0</v>
      </c>
      <c r="J475" s="46">
        <f t="shared" si="9"/>
        <v>62238</v>
      </c>
      <c r="K475" s="66"/>
      <c r="L475" s="46">
        <f t="shared" si="10"/>
        <v>62238</v>
      </c>
      <c r="M475" s="66"/>
      <c r="N475" s="46">
        <f t="shared" si="10"/>
        <v>62238</v>
      </c>
    </row>
    <row r="476" spans="1:14" ht="31.5">
      <c r="A476" s="1" t="s">
        <v>370</v>
      </c>
      <c r="B476" s="10" t="s">
        <v>115</v>
      </c>
      <c r="C476" s="10" t="s">
        <v>30</v>
      </c>
      <c r="D476" s="10" t="s">
        <v>86</v>
      </c>
      <c r="E476" s="10" t="s">
        <v>321</v>
      </c>
      <c r="F476" s="46">
        <v>0</v>
      </c>
      <c r="G476" s="66">
        <v>300004</v>
      </c>
      <c r="H476" s="46">
        <f t="shared" si="9"/>
        <v>300004</v>
      </c>
      <c r="I476" s="66">
        <v>0</v>
      </c>
      <c r="J476" s="46">
        <f t="shared" si="9"/>
        <v>300004</v>
      </c>
      <c r="K476" s="66"/>
      <c r="L476" s="46">
        <f t="shared" si="10"/>
        <v>300004</v>
      </c>
      <c r="M476" s="66">
        <v>10000</v>
      </c>
      <c r="N476" s="46">
        <f t="shared" si="10"/>
        <v>310004</v>
      </c>
    </row>
    <row r="477" spans="1:14" ht="15.75">
      <c r="A477" s="1" t="s">
        <v>161</v>
      </c>
      <c r="B477" s="10">
        <v>906</v>
      </c>
      <c r="C477" s="10" t="s">
        <v>30</v>
      </c>
      <c r="D477" s="10">
        <v>4360000</v>
      </c>
      <c r="E477" s="10"/>
      <c r="F477" s="46">
        <f>F478</f>
        <v>0</v>
      </c>
      <c r="G477" s="10"/>
      <c r="H477" s="46">
        <f>H478</f>
        <v>350000</v>
      </c>
      <c r="I477" s="10" t="s">
        <v>381</v>
      </c>
      <c r="J477" s="46">
        <f>J478</f>
        <v>350000</v>
      </c>
      <c r="K477" s="10"/>
      <c r="L477" s="46">
        <f>L478</f>
        <v>350000</v>
      </c>
      <c r="M477" s="10"/>
      <c r="N477" s="46">
        <f>N478</f>
        <v>350000</v>
      </c>
    </row>
    <row r="478" spans="1:14" ht="15.75">
      <c r="A478" s="1" t="s">
        <v>332</v>
      </c>
      <c r="B478" s="10">
        <v>906</v>
      </c>
      <c r="C478" s="10" t="s">
        <v>30</v>
      </c>
      <c r="D478" s="10" t="s">
        <v>134</v>
      </c>
      <c r="E478" s="10" t="s">
        <v>331</v>
      </c>
      <c r="F478" s="46">
        <v>0</v>
      </c>
      <c r="G478" s="66">
        <v>350000</v>
      </c>
      <c r="H478" s="46">
        <f>F478+G478</f>
        <v>350000</v>
      </c>
      <c r="I478" s="66">
        <v>0</v>
      </c>
      <c r="J478" s="46">
        <f>H478+I478</f>
        <v>350000</v>
      </c>
      <c r="K478" s="66"/>
      <c r="L478" s="46">
        <f>J478+K478</f>
        <v>350000</v>
      </c>
      <c r="M478" s="66"/>
      <c r="N478" s="46">
        <f>L478+M478</f>
        <v>350000</v>
      </c>
    </row>
    <row r="479" spans="1:14" ht="30.75" customHeight="1">
      <c r="A479" s="1" t="s">
        <v>135</v>
      </c>
      <c r="B479" s="10">
        <v>906</v>
      </c>
      <c r="C479" s="10" t="s">
        <v>30</v>
      </c>
      <c r="D479" s="10">
        <v>4520000</v>
      </c>
      <c r="E479" s="10"/>
      <c r="F479" s="45" t="e">
        <f>F480+F481+F482+F483+#REF!</f>
        <v>#REF!</v>
      </c>
      <c r="G479" s="10" t="s">
        <v>381</v>
      </c>
      <c r="H479" s="45">
        <f>H480+H481+H482+H483</f>
        <v>5247185</v>
      </c>
      <c r="I479" s="10" t="s">
        <v>381</v>
      </c>
      <c r="J479" s="45">
        <f>J480+J481+J482+J483</f>
        <v>5247185</v>
      </c>
      <c r="K479" s="10"/>
      <c r="L479" s="45">
        <f>L480+L481+L482+L483+L484</f>
        <v>5247185</v>
      </c>
      <c r="M479" s="10"/>
      <c r="N479" s="45">
        <f>N480+N481+N482+N483+N484</f>
        <v>5247185</v>
      </c>
    </row>
    <row r="480" spans="1:14" ht="15.75">
      <c r="A480" s="1" t="s">
        <v>323</v>
      </c>
      <c r="B480" s="10" t="s">
        <v>115</v>
      </c>
      <c r="C480" s="10" t="s">
        <v>30</v>
      </c>
      <c r="D480" s="10" t="s">
        <v>113</v>
      </c>
      <c r="E480" s="10" t="s">
        <v>318</v>
      </c>
      <c r="F480" s="46">
        <v>0</v>
      </c>
      <c r="G480" s="66">
        <v>4187391</v>
      </c>
      <c r="H480" s="46">
        <f>F480+G480</f>
        <v>4187391</v>
      </c>
      <c r="I480" s="66">
        <v>0</v>
      </c>
      <c r="J480" s="46">
        <f>H480+I480</f>
        <v>4187391</v>
      </c>
      <c r="K480" s="66"/>
      <c r="L480" s="46">
        <f>J480+K480</f>
        <v>4187391</v>
      </c>
      <c r="M480" s="66"/>
      <c r="N480" s="46">
        <f>L480+M480</f>
        <v>4187391</v>
      </c>
    </row>
    <row r="481" spans="1:14" ht="31.5">
      <c r="A481" s="1" t="s">
        <v>324</v>
      </c>
      <c r="B481" s="10">
        <v>906</v>
      </c>
      <c r="C481" s="10" t="s">
        <v>30</v>
      </c>
      <c r="D481" s="10">
        <v>4520000</v>
      </c>
      <c r="E481" s="10" t="s">
        <v>319</v>
      </c>
      <c r="F481" s="46">
        <v>0</v>
      </c>
      <c r="G481" s="66">
        <v>19000</v>
      </c>
      <c r="H481" s="46">
        <f>F481+G481</f>
        <v>19000</v>
      </c>
      <c r="I481" s="66">
        <v>0</v>
      </c>
      <c r="J481" s="46">
        <f>H481+I481</f>
        <v>19000</v>
      </c>
      <c r="K481" s="66"/>
      <c r="L481" s="46">
        <f>J481+K481</f>
        <v>19000</v>
      </c>
      <c r="M481" s="66"/>
      <c r="N481" s="46">
        <f>L481+M481</f>
        <v>19000</v>
      </c>
    </row>
    <row r="482" spans="1:14" ht="47.25">
      <c r="A482" s="1" t="s">
        <v>325</v>
      </c>
      <c r="B482" s="10" t="s">
        <v>115</v>
      </c>
      <c r="C482" s="10" t="s">
        <v>30</v>
      </c>
      <c r="D482" s="10" t="s">
        <v>113</v>
      </c>
      <c r="E482" s="10" t="s">
        <v>320</v>
      </c>
      <c r="F482" s="46">
        <v>0</v>
      </c>
      <c r="G482" s="66">
        <v>432052</v>
      </c>
      <c r="H482" s="46">
        <f>F482+G482</f>
        <v>432052</v>
      </c>
      <c r="I482" s="66">
        <v>0</v>
      </c>
      <c r="J482" s="46">
        <f>H482+I482</f>
        <v>432052</v>
      </c>
      <c r="K482" s="66"/>
      <c r="L482" s="46">
        <f>J482+K482</f>
        <v>432052</v>
      </c>
      <c r="M482" s="66">
        <v>-407</v>
      </c>
      <c r="N482" s="46">
        <f>L482+M482</f>
        <v>431645</v>
      </c>
    </row>
    <row r="483" spans="1:14" ht="31.5">
      <c r="A483" s="1" t="s">
        <v>370</v>
      </c>
      <c r="B483" s="10">
        <v>906</v>
      </c>
      <c r="C483" s="10" t="s">
        <v>30</v>
      </c>
      <c r="D483" s="10">
        <v>4520000</v>
      </c>
      <c r="E483" s="10" t="s">
        <v>321</v>
      </c>
      <c r="F483" s="46">
        <v>0</v>
      </c>
      <c r="G483" s="66">
        <v>608742</v>
      </c>
      <c r="H483" s="46">
        <f>F483+G483</f>
        <v>608742</v>
      </c>
      <c r="I483" s="66">
        <v>0</v>
      </c>
      <c r="J483" s="46">
        <f>H483+I483</f>
        <v>608742</v>
      </c>
      <c r="K483" s="66">
        <v>-16500</v>
      </c>
      <c r="L483" s="46">
        <f>J483+K483</f>
        <v>592242</v>
      </c>
      <c r="M483" s="66">
        <v>407</v>
      </c>
      <c r="N483" s="46">
        <f>L483+M483</f>
        <v>592649</v>
      </c>
    </row>
    <row r="484" spans="1:14" ht="31.5">
      <c r="A484" s="1" t="s">
        <v>327</v>
      </c>
      <c r="B484" s="10" t="s">
        <v>115</v>
      </c>
      <c r="C484" s="10" t="s">
        <v>30</v>
      </c>
      <c r="D484" s="10" t="s">
        <v>113</v>
      </c>
      <c r="E484" s="10" t="s">
        <v>322</v>
      </c>
      <c r="F484" s="46"/>
      <c r="G484" s="66"/>
      <c r="H484" s="46"/>
      <c r="I484" s="66"/>
      <c r="J484" s="46"/>
      <c r="K484" s="66">
        <v>16500</v>
      </c>
      <c r="L484" s="46">
        <f>J484+K484</f>
        <v>16500</v>
      </c>
      <c r="M484" s="66">
        <v>0</v>
      </c>
      <c r="N484" s="46">
        <f>L484+M484</f>
        <v>16500</v>
      </c>
    </row>
    <row r="485" spans="1:14" ht="15.75">
      <c r="A485" s="1" t="s">
        <v>312</v>
      </c>
      <c r="B485" s="10" t="s">
        <v>115</v>
      </c>
      <c r="C485" s="10" t="s">
        <v>30</v>
      </c>
      <c r="D485" s="10" t="s">
        <v>79</v>
      </c>
      <c r="E485" s="10"/>
      <c r="F485" s="46" t="e">
        <f>F486+F488+#REF!+F499+F502+#REF!+F506</f>
        <v>#REF!</v>
      </c>
      <c r="G485" s="10" t="s">
        <v>381</v>
      </c>
      <c r="H485" s="46">
        <f>H486+H488+H499+H502+H506+H492+H490</f>
        <v>5837020</v>
      </c>
      <c r="I485" s="10" t="s">
        <v>381</v>
      </c>
      <c r="J485" s="46">
        <f>J486+J488+J499+J502+J506+J492+J490+J497</f>
        <v>7037407</v>
      </c>
      <c r="K485" s="10"/>
      <c r="L485" s="46">
        <f>L486+L488+L499+L502+L506+L492+L490+L497</f>
        <v>7680334</v>
      </c>
      <c r="M485" s="10"/>
      <c r="N485" s="46">
        <f>N486+N488+N499+N502+N506+N492+N490+N497+N504</f>
        <v>12456334.13</v>
      </c>
    </row>
    <row r="486" spans="1:14" ht="15.75">
      <c r="A486" s="18" t="s">
        <v>562</v>
      </c>
      <c r="B486" s="8" t="s">
        <v>115</v>
      </c>
      <c r="C486" s="8" t="s">
        <v>30</v>
      </c>
      <c r="D486" s="8" t="s">
        <v>349</v>
      </c>
      <c r="E486" s="8"/>
      <c r="F486" s="46">
        <f>F487</f>
        <v>0</v>
      </c>
      <c r="G486" s="8"/>
      <c r="H486" s="46">
        <f>H487</f>
        <v>300000</v>
      </c>
      <c r="I486" s="8"/>
      <c r="J486" s="46">
        <f>J487</f>
        <v>300000</v>
      </c>
      <c r="K486" s="8"/>
      <c r="L486" s="46">
        <f>L487</f>
        <v>300000</v>
      </c>
      <c r="M486" s="8"/>
      <c r="N486" s="46">
        <f>N487</f>
        <v>300000</v>
      </c>
    </row>
    <row r="487" spans="1:14" ht="30.75" customHeight="1">
      <c r="A487" s="1" t="s">
        <v>370</v>
      </c>
      <c r="B487" s="8" t="s">
        <v>115</v>
      </c>
      <c r="C487" s="8" t="s">
        <v>30</v>
      </c>
      <c r="D487" s="8" t="s">
        <v>349</v>
      </c>
      <c r="E487" s="8" t="s">
        <v>321</v>
      </c>
      <c r="F487" s="46">
        <v>0</v>
      </c>
      <c r="G487" s="75">
        <v>300000</v>
      </c>
      <c r="H487" s="46">
        <f>F487+G487</f>
        <v>300000</v>
      </c>
      <c r="I487" s="75">
        <v>0</v>
      </c>
      <c r="J487" s="46">
        <f>H487+I487</f>
        <v>300000</v>
      </c>
      <c r="K487" s="75"/>
      <c r="L487" s="46">
        <f>J487+K487</f>
        <v>300000</v>
      </c>
      <c r="M487" s="75"/>
      <c r="N487" s="46">
        <f>L487+M487</f>
        <v>300000</v>
      </c>
    </row>
    <row r="488" spans="1:14" ht="78.75" hidden="1">
      <c r="A488" s="18" t="s">
        <v>313</v>
      </c>
      <c r="B488" s="8" t="s">
        <v>115</v>
      </c>
      <c r="C488" s="8" t="s">
        <v>30</v>
      </c>
      <c r="D488" s="8" t="s">
        <v>260</v>
      </c>
      <c r="E488" s="8"/>
      <c r="F488" s="46" t="e">
        <f>#REF!+F489</f>
        <v>#REF!</v>
      </c>
      <c r="G488" s="8"/>
      <c r="H488" s="46">
        <f>H489</f>
        <v>56500</v>
      </c>
      <c r="I488" s="8"/>
      <c r="J488" s="46">
        <f>J489</f>
        <v>0</v>
      </c>
      <c r="K488" s="8"/>
      <c r="L488" s="46">
        <f>L489</f>
        <v>0</v>
      </c>
      <c r="M488" s="8"/>
      <c r="N488" s="46">
        <f>N489</f>
        <v>0</v>
      </c>
    </row>
    <row r="489" spans="1:14" ht="15.75" hidden="1">
      <c r="A489" s="1" t="s">
        <v>332</v>
      </c>
      <c r="B489" s="8" t="s">
        <v>115</v>
      </c>
      <c r="C489" s="8" t="s">
        <v>30</v>
      </c>
      <c r="D489" s="8" t="s">
        <v>260</v>
      </c>
      <c r="E489" s="8" t="s">
        <v>331</v>
      </c>
      <c r="F489" s="46">
        <v>0</v>
      </c>
      <c r="G489" s="75">
        <v>56500</v>
      </c>
      <c r="H489" s="46">
        <f>F489+G489</f>
        <v>56500</v>
      </c>
      <c r="I489" s="75">
        <v>-56500</v>
      </c>
      <c r="J489" s="46">
        <f>H489+I489</f>
        <v>0</v>
      </c>
      <c r="K489" s="75"/>
      <c r="L489" s="46">
        <f>J489+K489</f>
        <v>0</v>
      </c>
      <c r="M489" s="75"/>
      <c r="N489" s="46">
        <f>L489+M489</f>
        <v>0</v>
      </c>
    </row>
    <row r="490" spans="1:14" ht="63">
      <c r="A490" s="1" t="s">
        <v>539</v>
      </c>
      <c r="B490" s="8" t="s">
        <v>115</v>
      </c>
      <c r="C490" s="8" t="s">
        <v>30</v>
      </c>
      <c r="D490" s="8" t="s">
        <v>259</v>
      </c>
      <c r="E490" s="8"/>
      <c r="F490" s="46"/>
      <c r="G490" s="75"/>
      <c r="H490" s="46">
        <f>H491</f>
        <v>130520</v>
      </c>
      <c r="I490" s="75"/>
      <c r="J490" s="46">
        <f>J491</f>
        <v>130520</v>
      </c>
      <c r="K490" s="75"/>
      <c r="L490" s="46">
        <f>L491</f>
        <v>93447</v>
      </c>
      <c r="M490" s="75"/>
      <c r="N490" s="46">
        <f>N491</f>
        <v>95247.13</v>
      </c>
    </row>
    <row r="491" spans="1:14" ht="47.25">
      <c r="A491" s="1" t="s">
        <v>325</v>
      </c>
      <c r="B491" s="8" t="s">
        <v>115</v>
      </c>
      <c r="C491" s="8" t="s">
        <v>30</v>
      </c>
      <c r="D491" s="8" t="s">
        <v>259</v>
      </c>
      <c r="E491" s="8" t="s">
        <v>320</v>
      </c>
      <c r="F491" s="46"/>
      <c r="G491" s="75">
        <v>130520</v>
      </c>
      <c r="H491" s="46">
        <f>G491</f>
        <v>130520</v>
      </c>
      <c r="I491" s="75">
        <v>0</v>
      </c>
      <c r="J491" s="46">
        <f>H491+I491</f>
        <v>130520</v>
      </c>
      <c r="K491" s="75">
        <v>-37073</v>
      </c>
      <c r="L491" s="46">
        <f>J491+K491</f>
        <v>93447</v>
      </c>
      <c r="M491" s="75">
        <v>1800.13</v>
      </c>
      <c r="N491" s="46">
        <f>L491+M491</f>
        <v>95247.13</v>
      </c>
    </row>
    <row r="492" spans="1:14" ht="82.5" customHeight="1">
      <c r="A492" s="77" t="s">
        <v>601</v>
      </c>
      <c r="B492" s="76" t="s">
        <v>115</v>
      </c>
      <c r="C492" s="29" t="s">
        <v>30</v>
      </c>
      <c r="D492" s="29" t="s">
        <v>551</v>
      </c>
      <c r="E492" s="29"/>
      <c r="F492" s="46"/>
      <c r="G492" s="67"/>
      <c r="H492" s="46">
        <f>H493</f>
        <v>0</v>
      </c>
      <c r="I492" s="67">
        <v>0</v>
      </c>
      <c r="J492" s="46">
        <f>J493</f>
        <v>1024887</v>
      </c>
      <c r="K492" s="67"/>
      <c r="L492" s="46">
        <f>L493+L496</f>
        <v>1219887</v>
      </c>
      <c r="M492" s="67"/>
      <c r="N492" s="46">
        <f>N493+N496+N494+N495</f>
        <v>5939887</v>
      </c>
    </row>
    <row r="493" spans="1:14" ht="31.5">
      <c r="A493" s="1" t="s">
        <v>370</v>
      </c>
      <c r="B493" s="29" t="s">
        <v>115</v>
      </c>
      <c r="C493" s="29" t="s">
        <v>30</v>
      </c>
      <c r="D493" s="29" t="s">
        <v>551</v>
      </c>
      <c r="E493" s="29" t="s">
        <v>321</v>
      </c>
      <c r="F493" s="46"/>
      <c r="G493" s="67">
        <v>232000</v>
      </c>
      <c r="H493" s="46"/>
      <c r="I493" s="67">
        <v>1024887</v>
      </c>
      <c r="J493" s="46">
        <f>H493+I493</f>
        <v>1024887</v>
      </c>
      <c r="K493" s="67">
        <v>155879</v>
      </c>
      <c r="L493" s="46">
        <f>J493+K493</f>
        <v>1180766</v>
      </c>
      <c r="M493" s="67">
        <v>-1000000</v>
      </c>
      <c r="N493" s="46">
        <f>L493+M493</f>
        <v>180766</v>
      </c>
    </row>
    <row r="494" spans="1:14" ht="50.25" customHeight="1">
      <c r="A494" s="1" t="s">
        <v>732</v>
      </c>
      <c r="B494" s="29" t="s">
        <v>115</v>
      </c>
      <c r="C494" s="29" t="s">
        <v>30</v>
      </c>
      <c r="D494" s="29" t="s">
        <v>551</v>
      </c>
      <c r="E494" s="29" t="s">
        <v>373</v>
      </c>
      <c r="F494" s="46"/>
      <c r="G494" s="67"/>
      <c r="H494" s="46"/>
      <c r="I494" s="67"/>
      <c r="J494" s="46"/>
      <c r="K494" s="67"/>
      <c r="L494" s="46"/>
      <c r="M494" s="67">
        <v>3720000</v>
      </c>
      <c r="N494" s="46">
        <f>L494+M494</f>
        <v>3720000</v>
      </c>
    </row>
    <row r="495" spans="1:14" ht="48.75" customHeight="1">
      <c r="A495" s="1" t="s">
        <v>731</v>
      </c>
      <c r="B495" s="29" t="s">
        <v>115</v>
      </c>
      <c r="C495" s="29" t="s">
        <v>30</v>
      </c>
      <c r="D495" s="29" t="s">
        <v>551</v>
      </c>
      <c r="E495" s="29" t="s">
        <v>725</v>
      </c>
      <c r="F495" s="46"/>
      <c r="G495" s="67"/>
      <c r="H495" s="46"/>
      <c r="I495" s="67"/>
      <c r="J495" s="46"/>
      <c r="K495" s="67"/>
      <c r="L495" s="46"/>
      <c r="M495" s="67">
        <v>2000000</v>
      </c>
      <c r="N495" s="46">
        <f>L495+M495</f>
        <v>2000000</v>
      </c>
    </row>
    <row r="496" spans="1:14" ht="31.5">
      <c r="A496" s="1" t="s">
        <v>346</v>
      </c>
      <c r="B496" s="29" t="s">
        <v>115</v>
      </c>
      <c r="C496" s="29" t="s">
        <v>30</v>
      </c>
      <c r="D496" s="29" t="s">
        <v>551</v>
      </c>
      <c r="E496" s="29" t="s">
        <v>345</v>
      </c>
      <c r="F496" s="46"/>
      <c r="G496" s="67"/>
      <c r="H496" s="46"/>
      <c r="I496" s="67"/>
      <c r="J496" s="46"/>
      <c r="K496" s="67">
        <v>39121</v>
      </c>
      <c r="L496" s="46">
        <f>J496+K496</f>
        <v>39121</v>
      </c>
      <c r="M496" s="67"/>
      <c r="N496" s="46">
        <f>L496+M496</f>
        <v>39121</v>
      </c>
    </row>
    <row r="497" spans="1:14" ht="119.25" customHeight="1">
      <c r="A497" s="77" t="s">
        <v>484</v>
      </c>
      <c r="B497" s="76" t="s">
        <v>115</v>
      </c>
      <c r="C497" s="29" t="s">
        <v>30</v>
      </c>
      <c r="D497" s="29" t="s">
        <v>587</v>
      </c>
      <c r="E497" s="29"/>
      <c r="F497" s="46"/>
      <c r="G497" s="67"/>
      <c r="H497" s="46">
        <f>H498</f>
        <v>232000</v>
      </c>
      <c r="I497" s="67">
        <v>0</v>
      </c>
      <c r="J497" s="46">
        <f>J498</f>
        <v>232000</v>
      </c>
      <c r="K497" s="67"/>
      <c r="L497" s="46">
        <f>L498</f>
        <v>232000</v>
      </c>
      <c r="M497" s="67"/>
      <c r="N497" s="46">
        <f>N498</f>
        <v>232000</v>
      </c>
    </row>
    <row r="498" spans="1:14" ht="31.5">
      <c r="A498" s="1" t="s">
        <v>370</v>
      </c>
      <c r="B498" s="29" t="s">
        <v>115</v>
      </c>
      <c r="C498" s="29" t="s">
        <v>30</v>
      </c>
      <c r="D498" s="29" t="s">
        <v>587</v>
      </c>
      <c r="E498" s="29" t="s">
        <v>321</v>
      </c>
      <c r="F498" s="46"/>
      <c r="G498" s="67">
        <v>232000</v>
      </c>
      <c r="H498" s="46">
        <f>G498</f>
        <v>232000</v>
      </c>
      <c r="I498" s="67">
        <v>0</v>
      </c>
      <c r="J498" s="46">
        <f>H498+I498</f>
        <v>232000</v>
      </c>
      <c r="K498" s="67"/>
      <c r="L498" s="46">
        <f>J498+K498</f>
        <v>232000</v>
      </c>
      <c r="M498" s="67"/>
      <c r="N498" s="46">
        <f>L498+M498</f>
        <v>232000</v>
      </c>
    </row>
    <row r="499" spans="1:14" ht="78.75">
      <c r="A499" s="18" t="s">
        <v>314</v>
      </c>
      <c r="B499" s="29" t="s">
        <v>115</v>
      </c>
      <c r="C499" s="29" t="s">
        <v>30</v>
      </c>
      <c r="D499" s="29" t="s">
        <v>267</v>
      </c>
      <c r="E499" s="29"/>
      <c r="F499" s="46">
        <f>F500</f>
        <v>0</v>
      </c>
      <c r="G499" s="29"/>
      <c r="H499" s="46">
        <f>H500</f>
        <v>600000</v>
      </c>
      <c r="I499" s="29"/>
      <c r="J499" s="46">
        <f>J500</f>
        <v>600000</v>
      </c>
      <c r="K499" s="29"/>
      <c r="L499" s="46">
        <f>L500</f>
        <v>600000</v>
      </c>
      <c r="M499" s="29"/>
      <c r="N499" s="46">
        <f>N500+N501</f>
        <v>600000</v>
      </c>
    </row>
    <row r="500" spans="1:14" ht="31.5">
      <c r="A500" s="1" t="s">
        <v>370</v>
      </c>
      <c r="B500" s="29" t="s">
        <v>115</v>
      </c>
      <c r="C500" s="29" t="s">
        <v>30</v>
      </c>
      <c r="D500" s="29" t="s">
        <v>267</v>
      </c>
      <c r="E500" s="29" t="s">
        <v>321</v>
      </c>
      <c r="F500" s="46">
        <v>0</v>
      </c>
      <c r="G500" s="67">
        <v>600000</v>
      </c>
      <c r="H500" s="46">
        <f>F500+G500</f>
        <v>600000</v>
      </c>
      <c r="I500" s="67">
        <v>0</v>
      </c>
      <c r="J500" s="46">
        <f>H500+I500</f>
        <v>600000</v>
      </c>
      <c r="K500" s="67"/>
      <c r="L500" s="46">
        <f>J500+K500</f>
        <v>600000</v>
      </c>
      <c r="M500" s="67">
        <v>-23750</v>
      </c>
      <c r="N500" s="46">
        <f>L500+M500</f>
        <v>576250</v>
      </c>
    </row>
    <row r="501" spans="1:14" ht="31.5">
      <c r="A501" s="1" t="s">
        <v>729</v>
      </c>
      <c r="B501" s="29" t="s">
        <v>115</v>
      </c>
      <c r="C501" s="29" t="s">
        <v>30</v>
      </c>
      <c r="D501" s="29" t="s">
        <v>267</v>
      </c>
      <c r="E501" s="29" t="s">
        <v>728</v>
      </c>
      <c r="F501" s="46"/>
      <c r="G501" s="67"/>
      <c r="H501" s="46"/>
      <c r="I501" s="67"/>
      <c r="J501" s="46"/>
      <c r="K501" s="67"/>
      <c r="L501" s="46"/>
      <c r="M501" s="67">
        <v>23750</v>
      </c>
      <c r="N501" s="46">
        <f>L501+M501</f>
        <v>23750</v>
      </c>
    </row>
    <row r="502" spans="1:14" ht="94.5">
      <c r="A502" s="18" t="s">
        <v>315</v>
      </c>
      <c r="B502" s="29" t="s">
        <v>115</v>
      </c>
      <c r="C502" s="29" t="s">
        <v>30</v>
      </c>
      <c r="D502" s="29" t="s">
        <v>288</v>
      </c>
      <c r="E502" s="29"/>
      <c r="F502" s="46" t="e">
        <f>#REF!+F503</f>
        <v>#REF!</v>
      </c>
      <c r="G502" s="29"/>
      <c r="H502" s="46">
        <f>H503</f>
        <v>1750000</v>
      </c>
      <c r="I502" s="29" t="s">
        <v>381</v>
      </c>
      <c r="J502" s="46">
        <f>J503</f>
        <v>1750000</v>
      </c>
      <c r="K502" s="29"/>
      <c r="L502" s="46">
        <f>L503</f>
        <v>1750000</v>
      </c>
      <c r="M502" s="29"/>
      <c r="N502" s="46">
        <f>N503</f>
        <v>1750000</v>
      </c>
    </row>
    <row r="503" spans="1:14" ht="31.5">
      <c r="A503" s="1" t="s">
        <v>370</v>
      </c>
      <c r="B503" s="29" t="s">
        <v>115</v>
      </c>
      <c r="C503" s="29" t="s">
        <v>30</v>
      </c>
      <c r="D503" s="29" t="s">
        <v>288</v>
      </c>
      <c r="E503" s="29" t="s">
        <v>321</v>
      </c>
      <c r="F503" s="46">
        <v>0</v>
      </c>
      <c r="G503" s="67">
        <v>1750000</v>
      </c>
      <c r="H503" s="46">
        <f>F503+G503</f>
        <v>1750000</v>
      </c>
      <c r="I503" s="67">
        <v>0</v>
      </c>
      <c r="J503" s="46">
        <f>H503+I503</f>
        <v>1750000</v>
      </c>
      <c r="K503" s="67"/>
      <c r="L503" s="46">
        <f>J503+K503</f>
        <v>1750000</v>
      </c>
      <c r="M503" s="67"/>
      <c r="N503" s="46">
        <f>L503+M503</f>
        <v>1750000</v>
      </c>
    </row>
    <row r="504" spans="1:14" s="100" customFormat="1" ht="63">
      <c r="A504" s="101" t="s">
        <v>691</v>
      </c>
      <c r="B504" s="8" t="s">
        <v>115</v>
      </c>
      <c r="C504" s="8" t="s">
        <v>30</v>
      </c>
      <c r="D504" s="8" t="s">
        <v>304</v>
      </c>
      <c r="E504" s="8"/>
      <c r="F504" s="102"/>
      <c r="G504" s="75"/>
      <c r="H504" s="102"/>
      <c r="I504" s="75"/>
      <c r="J504" s="102"/>
      <c r="K504" s="75"/>
      <c r="L504" s="102"/>
      <c r="M504" s="75"/>
      <c r="N504" s="102">
        <f>N505</f>
        <v>54200</v>
      </c>
    </row>
    <row r="505" spans="1:14" s="100" customFormat="1" ht="31.5">
      <c r="A505" s="69" t="s">
        <v>370</v>
      </c>
      <c r="B505" s="8" t="s">
        <v>115</v>
      </c>
      <c r="C505" s="8" t="s">
        <v>30</v>
      </c>
      <c r="D505" s="8" t="s">
        <v>304</v>
      </c>
      <c r="E505" s="8" t="s">
        <v>321</v>
      </c>
      <c r="F505" s="102"/>
      <c r="G505" s="75"/>
      <c r="H505" s="102"/>
      <c r="I505" s="75"/>
      <c r="J505" s="102"/>
      <c r="K505" s="75"/>
      <c r="L505" s="102"/>
      <c r="M505" s="75">
        <v>54200</v>
      </c>
      <c r="N505" s="102">
        <f>L505+M505</f>
        <v>54200</v>
      </c>
    </row>
    <row r="506" spans="1:14" ht="63">
      <c r="A506" s="18" t="s">
        <v>379</v>
      </c>
      <c r="B506" s="29" t="s">
        <v>115</v>
      </c>
      <c r="C506" s="29" t="s">
        <v>30</v>
      </c>
      <c r="D506" s="29" t="s">
        <v>380</v>
      </c>
      <c r="E506" s="29"/>
      <c r="F506" s="46" t="e">
        <f>F507+#REF!</f>
        <v>#REF!</v>
      </c>
      <c r="G506" s="29"/>
      <c r="H506" s="46">
        <f>H507</f>
        <v>3000000</v>
      </c>
      <c r="I506" s="29"/>
      <c r="J506" s="46">
        <f>J507</f>
        <v>3000000</v>
      </c>
      <c r="K506" s="29"/>
      <c r="L506" s="46">
        <f>L507+L508</f>
        <v>3485000</v>
      </c>
      <c r="M506" s="29"/>
      <c r="N506" s="46">
        <f>N507+N508</f>
        <v>3485000</v>
      </c>
    </row>
    <row r="507" spans="1:14" ht="47.25">
      <c r="A507" s="1" t="s">
        <v>371</v>
      </c>
      <c r="B507" s="29" t="s">
        <v>115</v>
      </c>
      <c r="C507" s="29" t="s">
        <v>30</v>
      </c>
      <c r="D507" s="29" t="s">
        <v>380</v>
      </c>
      <c r="E507" s="29" t="s">
        <v>330</v>
      </c>
      <c r="F507" s="46">
        <v>0</v>
      </c>
      <c r="G507" s="67">
        <v>3000000</v>
      </c>
      <c r="H507" s="46">
        <f>F507+G507</f>
        <v>3000000</v>
      </c>
      <c r="I507" s="67">
        <v>0</v>
      </c>
      <c r="J507" s="46">
        <f>H507+I507</f>
        <v>3000000</v>
      </c>
      <c r="K507" s="67">
        <v>464164</v>
      </c>
      <c r="L507" s="46">
        <f>J507+K507</f>
        <v>3464164</v>
      </c>
      <c r="M507" s="67">
        <v>0</v>
      </c>
      <c r="N507" s="46">
        <f>L507+M507</f>
        <v>3464164</v>
      </c>
    </row>
    <row r="508" spans="1:14" ht="31.5">
      <c r="A508" s="1" t="s">
        <v>346</v>
      </c>
      <c r="B508" s="29" t="s">
        <v>115</v>
      </c>
      <c r="C508" s="29" t="s">
        <v>30</v>
      </c>
      <c r="D508" s="29" t="s">
        <v>380</v>
      </c>
      <c r="E508" s="29" t="s">
        <v>345</v>
      </c>
      <c r="F508" s="46"/>
      <c r="G508" s="67"/>
      <c r="H508" s="46"/>
      <c r="I508" s="67"/>
      <c r="J508" s="46"/>
      <c r="K508" s="67">
        <v>20836</v>
      </c>
      <c r="L508" s="46">
        <f>J508+K508</f>
        <v>20836</v>
      </c>
      <c r="M508" s="67">
        <v>0</v>
      </c>
      <c r="N508" s="46">
        <f>L508+M508</f>
        <v>20836</v>
      </c>
    </row>
    <row r="509" spans="1:14" s="96" customFormat="1" ht="51" customHeight="1">
      <c r="A509" s="94" t="s">
        <v>667</v>
      </c>
      <c r="B509" s="29" t="s">
        <v>115</v>
      </c>
      <c r="C509" s="29" t="s">
        <v>30</v>
      </c>
      <c r="D509" s="29" t="s">
        <v>298</v>
      </c>
      <c r="E509" s="29"/>
      <c r="F509" s="95"/>
      <c r="G509" s="67"/>
      <c r="H509" s="95"/>
      <c r="I509" s="67"/>
      <c r="J509" s="95"/>
      <c r="K509" s="67"/>
      <c r="L509" s="95">
        <f>L510</f>
        <v>222242</v>
      </c>
      <c r="M509" s="67"/>
      <c r="N509" s="95">
        <f>N510</f>
        <v>222242</v>
      </c>
    </row>
    <row r="510" spans="1:14" ht="47.25">
      <c r="A510" s="1" t="s">
        <v>325</v>
      </c>
      <c r="B510" s="29" t="s">
        <v>115</v>
      </c>
      <c r="C510" s="29" t="s">
        <v>30</v>
      </c>
      <c r="D510" s="29" t="s">
        <v>298</v>
      </c>
      <c r="E510" s="29" t="s">
        <v>320</v>
      </c>
      <c r="F510" s="46"/>
      <c r="G510" s="67"/>
      <c r="H510" s="46"/>
      <c r="I510" s="67"/>
      <c r="J510" s="46"/>
      <c r="K510" s="67">
        <v>222242</v>
      </c>
      <c r="L510" s="46">
        <f>J510+K510</f>
        <v>222242</v>
      </c>
      <c r="M510" s="67">
        <v>0</v>
      </c>
      <c r="N510" s="46">
        <f>L510+M510</f>
        <v>222242</v>
      </c>
    </row>
    <row r="511" spans="1:14" ht="15.75">
      <c r="A511" s="9" t="s">
        <v>167</v>
      </c>
      <c r="B511" s="8" t="s">
        <v>115</v>
      </c>
      <c r="C511" s="8" t="s">
        <v>126</v>
      </c>
      <c r="D511" s="8"/>
      <c r="E511" s="8"/>
      <c r="F511" s="46" t="e">
        <f>F512</f>
        <v>#REF!</v>
      </c>
      <c r="G511" s="8"/>
      <c r="H511" s="46">
        <f>H512</f>
        <v>109800</v>
      </c>
      <c r="I511" s="8"/>
      <c r="J511" s="46">
        <f>J512</f>
        <v>109800</v>
      </c>
      <c r="K511" s="8"/>
      <c r="L511" s="46">
        <f>L512</f>
        <v>109800</v>
      </c>
      <c r="M511" s="8"/>
      <c r="N511" s="46">
        <f>N512</f>
        <v>109800</v>
      </c>
    </row>
    <row r="512" spans="1:14" ht="31.5">
      <c r="A512" s="9" t="s">
        <v>127</v>
      </c>
      <c r="B512" s="8" t="s">
        <v>115</v>
      </c>
      <c r="C512" s="8" t="s">
        <v>126</v>
      </c>
      <c r="D512" s="8" t="s">
        <v>128</v>
      </c>
      <c r="E512" s="8"/>
      <c r="F512" s="46" t="e">
        <f>#REF!</f>
        <v>#REF!</v>
      </c>
      <c r="G512" s="8"/>
      <c r="H512" s="46">
        <f>H513</f>
        <v>109800</v>
      </c>
      <c r="I512" s="8"/>
      <c r="J512" s="46">
        <f>J513</f>
        <v>109800</v>
      </c>
      <c r="K512" s="8"/>
      <c r="L512" s="46">
        <f>L513</f>
        <v>109800</v>
      </c>
      <c r="M512" s="8"/>
      <c r="N512" s="46">
        <f>N513</f>
        <v>109800</v>
      </c>
    </row>
    <row r="513" spans="1:14" ht="31.5">
      <c r="A513" s="18" t="s">
        <v>351</v>
      </c>
      <c r="B513" s="8" t="s">
        <v>115</v>
      </c>
      <c r="C513" s="8" t="s">
        <v>126</v>
      </c>
      <c r="D513" s="8" t="s">
        <v>130</v>
      </c>
      <c r="E513" s="8" t="s">
        <v>350</v>
      </c>
      <c r="F513" s="46">
        <v>0</v>
      </c>
      <c r="G513" s="75">
        <v>109800</v>
      </c>
      <c r="H513" s="46">
        <f>F513+G513</f>
        <v>109800</v>
      </c>
      <c r="I513" s="75">
        <v>0</v>
      </c>
      <c r="J513" s="46">
        <f>H513+I513</f>
        <v>109800</v>
      </c>
      <c r="K513" s="75"/>
      <c r="L513" s="46">
        <f>J513+K513</f>
        <v>109800</v>
      </c>
      <c r="M513" s="75"/>
      <c r="N513" s="46">
        <f>L513+M513</f>
        <v>109800</v>
      </c>
    </row>
    <row r="514" spans="1:14" ht="47.25">
      <c r="A514" s="22" t="s">
        <v>251</v>
      </c>
      <c r="B514" s="16">
        <v>908</v>
      </c>
      <c r="C514" s="10"/>
      <c r="D514" s="10"/>
      <c r="E514" s="10"/>
      <c r="F514" s="42" t="e">
        <f>F515+F532</f>
        <v>#REF!</v>
      </c>
      <c r="G514" s="10"/>
      <c r="H514" s="42">
        <f>H515+H532</f>
        <v>60512120</v>
      </c>
      <c r="I514" s="10"/>
      <c r="J514" s="42">
        <f>J515+J532</f>
        <v>62256120</v>
      </c>
      <c r="K514" s="10"/>
      <c r="L514" s="42">
        <f>L515+L532</f>
        <v>63357625.5</v>
      </c>
      <c r="M514" s="10"/>
      <c r="N514" s="42">
        <f>N515+N532</f>
        <v>75885128.57</v>
      </c>
    </row>
    <row r="515" spans="1:14" ht="20.25" customHeight="1">
      <c r="A515" s="1" t="s">
        <v>152</v>
      </c>
      <c r="B515" s="10" t="s">
        <v>77</v>
      </c>
      <c r="C515" s="10" t="s">
        <v>27</v>
      </c>
      <c r="D515" s="10"/>
      <c r="E515" s="10"/>
      <c r="F515" s="45" t="e">
        <f>F516</f>
        <v>#REF!</v>
      </c>
      <c r="G515" s="10"/>
      <c r="H515" s="45">
        <f>H516</f>
        <v>5456000</v>
      </c>
      <c r="I515" s="10"/>
      <c r="J515" s="45">
        <f>J516</f>
        <v>5456000</v>
      </c>
      <c r="K515" s="10"/>
      <c r="L515" s="45">
        <f>L516</f>
        <v>6427000</v>
      </c>
      <c r="M515" s="10"/>
      <c r="N515" s="45">
        <f>N516</f>
        <v>6689000</v>
      </c>
    </row>
    <row r="516" spans="1:14" ht="15.75">
      <c r="A516" s="1" t="s">
        <v>153</v>
      </c>
      <c r="B516" s="10" t="s">
        <v>77</v>
      </c>
      <c r="C516" s="10" t="s">
        <v>28</v>
      </c>
      <c r="D516" s="10"/>
      <c r="E516" s="10"/>
      <c r="F516" s="45" t="e">
        <f>F517+F523+F526</f>
        <v>#REF!</v>
      </c>
      <c r="G516" s="10"/>
      <c r="H516" s="45">
        <f>H517+H523+H526</f>
        <v>5456000</v>
      </c>
      <c r="I516" s="10"/>
      <c r="J516" s="45">
        <f>J517+J523+J526</f>
        <v>5456000</v>
      </c>
      <c r="K516" s="10"/>
      <c r="L516" s="45">
        <f>L517+L523+L526</f>
        <v>6427000</v>
      </c>
      <c r="M516" s="10"/>
      <c r="N516" s="45">
        <f>N517+N523+N526</f>
        <v>6689000</v>
      </c>
    </row>
    <row r="517" spans="1:14" ht="31.5">
      <c r="A517" s="1" t="s">
        <v>155</v>
      </c>
      <c r="B517" s="10">
        <v>908</v>
      </c>
      <c r="C517" s="10" t="s">
        <v>28</v>
      </c>
      <c r="D517" s="10">
        <v>4230000</v>
      </c>
      <c r="E517" s="10"/>
      <c r="F517" s="45">
        <f>F518+F519+F520+F521+F522</f>
        <v>0</v>
      </c>
      <c r="G517" s="10"/>
      <c r="H517" s="45">
        <f>H518+H519+H520+H521+H522</f>
        <v>5056000</v>
      </c>
      <c r="I517" s="10"/>
      <c r="J517" s="45">
        <f>J518+J519+J520+J521+J522</f>
        <v>5056000</v>
      </c>
      <c r="K517" s="10"/>
      <c r="L517" s="45">
        <f>L518+L519+L520+L521+L522</f>
        <v>5056000</v>
      </c>
      <c r="M517" s="10"/>
      <c r="N517" s="45">
        <f>N518+N519+N520+N521+N522</f>
        <v>5056000</v>
      </c>
    </row>
    <row r="518" spans="1:14" ht="15.75">
      <c r="A518" s="1" t="s">
        <v>323</v>
      </c>
      <c r="B518" s="10">
        <v>908</v>
      </c>
      <c r="C518" s="10" t="s">
        <v>28</v>
      </c>
      <c r="D518" s="10">
        <v>4230000</v>
      </c>
      <c r="E518" s="10" t="s">
        <v>318</v>
      </c>
      <c r="F518" s="45">
        <v>0</v>
      </c>
      <c r="G518" s="10" t="s">
        <v>489</v>
      </c>
      <c r="H518" s="45">
        <f>F518+G518</f>
        <v>4937942</v>
      </c>
      <c r="I518" s="10" t="s">
        <v>381</v>
      </c>
      <c r="J518" s="45">
        <f>H518+I518</f>
        <v>4937942</v>
      </c>
      <c r="K518" s="10"/>
      <c r="L518" s="45">
        <f>J518+K518</f>
        <v>4937942</v>
      </c>
      <c r="M518" s="10"/>
      <c r="N518" s="45">
        <f>L518+M518</f>
        <v>4937942</v>
      </c>
    </row>
    <row r="519" spans="1:14" ht="31.5">
      <c r="A519" s="1" t="s">
        <v>324</v>
      </c>
      <c r="B519" s="10" t="s">
        <v>77</v>
      </c>
      <c r="C519" s="10" t="s">
        <v>28</v>
      </c>
      <c r="D519" s="10" t="s">
        <v>114</v>
      </c>
      <c r="E519" s="10" t="s">
        <v>319</v>
      </c>
      <c r="F519" s="45">
        <v>0</v>
      </c>
      <c r="G519" s="10" t="s">
        <v>490</v>
      </c>
      <c r="H519" s="45">
        <f>F519+G519</f>
        <v>29332</v>
      </c>
      <c r="I519" s="10" t="s">
        <v>381</v>
      </c>
      <c r="J519" s="45">
        <f>H519+I519</f>
        <v>29332</v>
      </c>
      <c r="K519" s="10"/>
      <c r="L519" s="45">
        <f>J519+K519</f>
        <v>29332</v>
      </c>
      <c r="M519" s="10"/>
      <c r="N519" s="45">
        <f>L519+M519</f>
        <v>29332</v>
      </c>
    </row>
    <row r="520" spans="1:14" ht="47.25">
      <c r="A520" s="1" t="s">
        <v>325</v>
      </c>
      <c r="B520" s="10">
        <v>908</v>
      </c>
      <c r="C520" s="10" t="s">
        <v>28</v>
      </c>
      <c r="D520" s="10">
        <v>4230000</v>
      </c>
      <c r="E520" s="10" t="s">
        <v>320</v>
      </c>
      <c r="F520" s="45">
        <v>0</v>
      </c>
      <c r="G520" s="10" t="s">
        <v>491</v>
      </c>
      <c r="H520" s="45">
        <f>F520+G520</f>
        <v>35369</v>
      </c>
      <c r="I520" s="10" t="s">
        <v>381</v>
      </c>
      <c r="J520" s="45">
        <f>H520+I520</f>
        <v>35369</v>
      </c>
      <c r="K520" s="10"/>
      <c r="L520" s="45">
        <f>J520+K520</f>
        <v>35369</v>
      </c>
      <c r="M520" s="10"/>
      <c r="N520" s="45">
        <f>L520+M520</f>
        <v>35369</v>
      </c>
    </row>
    <row r="521" spans="1:14" ht="31.5">
      <c r="A521" s="1" t="s">
        <v>370</v>
      </c>
      <c r="B521" s="10">
        <v>908</v>
      </c>
      <c r="C521" s="10" t="s">
        <v>28</v>
      </c>
      <c r="D521" s="10">
        <v>4230000</v>
      </c>
      <c r="E521" s="10" t="s">
        <v>321</v>
      </c>
      <c r="F521" s="45">
        <v>0</v>
      </c>
      <c r="G521" s="10" t="s">
        <v>492</v>
      </c>
      <c r="H521" s="45">
        <f>F521+G521</f>
        <v>53357</v>
      </c>
      <c r="I521" s="10" t="s">
        <v>381</v>
      </c>
      <c r="J521" s="45">
        <f>H521+I521</f>
        <v>53357</v>
      </c>
      <c r="K521" s="10"/>
      <c r="L521" s="45">
        <f>J521+K521</f>
        <v>53357</v>
      </c>
      <c r="M521" s="10"/>
      <c r="N521" s="45">
        <f>L521+M521</f>
        <v>53357</v>
      </c>
    </row>
    <row r="522" spans="1:14" ht="31.5">
      <c r="A522" s="1" t="s">
        <v>348</v>
      </c>
      <c r="B522" s="10" t="s">
        <v>77</v>
      </c>
      <c r="C522" s="10" t="s">
        <v>28</v>
      </c>
      <c r="D522" s="10" t="s">
        <v>114</v>
      </c>
      <c r="E522" s="10" t="s">
        <v>322</v>
      </c>
      <c r="F522" s="45">
        <v>0</v>
      </c>
      <c r="G522" s="10"/>
      <c r="H522" s="45">
        <f>F522+G522</f>
        <v>0</v>
      </c>
      <c r="I522" s="10"/>
      <c r="J522" s="45">
        <f>H522+I522</f>
        <v>0</v>
      </c>
      <c r="K522" s="10"/>
      <c r="L522" s="45">
        <f>J522+K522</f>
        <v>0</v>
      </c>
      <c r="M522" s="10"/>
      <c r="N522" s="45">
        <f>L522+M522</f>
        <v>0</v>
      </c>
    </row>
    <row r="523" spans="1:14" ht="31.5">
      <c r="A523" s="1" t="s">
        <v>155</v>
      </c>
      <c r="B523" s="10">
        <v>908</v>
      </c>
      <c r="C523" s="10" t="s">
        <v>28</v>
      </c>
      <c r="D523" s="10" t="s">
        <v>252</v>
      </c>
      <c r="E523" s="10"/>
      <c r="F523" s="45">
        <v>0</v>
      </c>
      <c r="G523" s="10"/>
      <c r="H523" s="45">
        <f>H524+H525</f>
        <v>400000</v>
      </c>
      <c r="I523" s="10"/>
      <c r="J523" s="45">
        <f>J524+J525</f>
        <v>400000</v>
      </c>
      <c r="K523" s="10"/>
      <c r="L523" s="45">
        <f>L524+L525</f>
        <v>400000</v>
      </c>
      <c r="M523" s="10"/>
      <c r="N523" s="45">
        <f>N524+N525</f>
        <v>400000</v>
      </c>
    </row>
    <row r="524" spans="1:14" ht="15.75">
      <c r="A524" s="1" t="s">
        <v>323</v>
      </c>
      <c r="B524" s="10">
        <v>908</v>
      </c>
      <c r="C524" s="10" t="s">
        <v>28</v>
      </c>
      <c r="D524" s="10" t="s">
        <v>252</v>
      </c>
      <c r="E524" s="10" t="s">
        <v>318</v>
      </c>
      <c r="F524" s="45">
        <v>0</v>
      </c>
      <c r="G524" s="10"/>
      <c r="H524" s="45">
        <f>F524+G524</f>
        <v>0</v>
      </c>
      <c r="I524" s="10"/>
      <c r="J524" s="45">
        <f>H524+I524</f>
        <v>0</v>
      </c>
      <c r="K524" s="10"/>
      <c r="L524" s="45">
        <f>J524+K524</f>
        <v>0</v>
      </c>
      <c r="M524" s="10"/>
      <c r="N524" s="45">
        <f>L524+M524</f>
        <v>0</v>
      </c>
    </row>
    <row r="525" spans="1:14" ht="23.25" customHeight="1">
      <c r="A525" s="1" t="s">
        <v>370</v>
      </c>
      <c r="B525" s="10" t="s">
        <v>77</v>
      </c>
      <c r="C525" s="10" t="s">
        <v>28</v>
      </c>
      <c r="D525" s="10" t="s">
        <v>252</v>
      </c>
      <c r="E525" s="10" t="s">
        <v>321</v>
      </c>
      <c r="F525" s="45">
        <v>0</v>
      </c>
      <c r="G525" s="10" t="s">
        <v>441</v>
      </c>
      <c r="H525" s="45">
        <f>F525+G525</f>
        <v>400000</v>
      </c>
      <c r="I525" s="10" t="s">
        <v>381</v>
      </c>
      <c r="J525" s="45">
        <f>H525+I525</f>
        <v>400000</v>
      </c>
      <c r="K525" s="10"/>
      <c r="L525" s="45">
        <f>J525+K525</f>
        <v>400000</v>
      </c>
      <c r="M525" s="10"/>
      <c r="N525" s="45">
        <f>L525+M525</f>
        <v>400000</v>
      </c>
    </row>
    <row r="526" spans="1:14" ht="20.25" customHeight="1">
      <c r="A526" s="1" t="s">
        <v>156</v>
      </c>
      <c r="B526" s="10" t="s">
        <v>77</v>
      </c>
      <c r="C526" s="10" t="s">
        <v>28</v>
      </c>
      <c r="D526" s="10" t="s">
        <v>35</v>
      </c>
      <c r="E526" s="10"/>
      <c r="F526" s="45" t="e">
        <f>F529+#REF!</f>
        <v>#REF!</v>
      </c>
      <c r="G526" s="10"/>
      <c r="H526" s="45">
        <f>H529</f>
        <v>0</v>
      </c>
      <c r="I526" s="10"/>
      <c r="J526" s="45">
        <f>J529</f>
        <v>0</v>
      </c>
      <c r="K526" s="10"/>
      <c r="L526" s="45">
        <f>L529</f>
        <v>971000</v>
      </c>
      <c r="M526" s="10"/>
      <c r="N526" s="45">
        <f>N529+N527</f>
        <v>1233000</v>
      </c>
    </row>
    <row r="527" spans="1:14" ht="79.5" customHeight="1">
      <c r="A527" s="99" t="s">
        <v>692</v>
      </c>
      <c r="B527" s="10" t="s">
        <v>77</v>
      </c>
      <c r="C527" s="10" t="s">
        <v>28</v>
      </c>
      <c r="D527" s="10" t="s">
        <v>685</v>
      </c>
      <c r="E527" s="10"/>
      <c r="F527" s="45"/>
      <c r="G527" s="10"/>
      <c r="H527" s="45"/>
      <c r="I527" s="10"/>
      <c r="J527" s="45"/>
      <c r="K527" s="10"/>
      <c r="L527" s="45"/>
      <c r="M527" s="10"/>
      <c r="N527" s="45">
        <f>N528</f>
        <v>262000</v>
      </c>
    </row>
    <row r="528" spans="1:14" ht="15.75">
      <c r="A528" s="1" t="s">
        <v>323</v>
      </c>
      <c r="B528" s="10" t="s">
        <v>77</v>
      </c>
      <c r="C528" s="10" t="s">
        <v>28</v>
      </c>
      <c r="D528" s="10" t="s">
        <v>685</v>
      </c>
      <c r="E528" s="10" t="s">
        <v>318</v>
      </c>
      <c r="F528" s="45"/>
      <c r="G528" s="10"/>
      <c r="H528" s="45"/>
      <c r="I528" s="10"/>
      <c r="J528" s="45"/>
      <c r="K528" s="10"/>
      <c r="L528" s="45"/>
      <c r="M528" s="10" t="s">
        <v>686</v>
      </c>
      <c r="N528" s="45">
        <f>L528+M528</f>
        <v>262000</v>
      </c>
    </row>
    <row r="529" spans="1:14" ht="19.5" customHeight="1">
      <c r="A529" s="1" t="s">
        <v>285</v>
      </c>
      <c r="B529" s="10" t="s">
        <v>77</v>
      </c>
      <c r="C529" s="10" t="s">
        <v>28</v>
      </c>
      <c r="D529" s="10" t="s">
        <v>360</v>
      </c>
      <c r="E529" s="10"/>
      <c r="F529" s="45">
        <f>F530+F531</f>
        <v>0</v>
      </c>
      <c r="G529" s="10"/>
      <c r="H529" s="45">
        <f>H530+H531</f>
        <v>0</v>
      </c>
      <c r="I529" s="10"/>
      <c r="J529" s="45">
        <f>J530+J531</f>
        <v>0</v>
      </c>
      <c r="K529" s="10"/>
      <c r="L529" s="45">
        <f>L530+L531</f>
        <v>971000</v>
      </c>
      <c r="M529" s="10"/>
      <c r="N529" s="45">
        <f>N530+N531</f>
        <v>971000</v>
      </c>
    </row>
    <row r="530" spans="1:14" ht="17.25" customHeight="1">
      <c r="A530" s="1" t="s">
        <v>323</v>
      </c>
      <c r="B530" s="10" t="s">
        <v>77</v>
      </c>
      <c r="C530" s="10" t="s">
        <v>28</v>
      </c>
      <c r="D530" s="10" t="s">
        <v>360</v>
      </c>
      <c r="E530" s="10" t="s">
        <v>318</v>
      </c>
      <c r="F530" s="45">
        <v>0</v>
      </c>
      <c r="G530" s="10" t="s">
        <v>381</v>
      </c>
      <c r="H530" s="45">
        <f>F530+G530</f>
        <v>0</v>
      </c>
      <c r="I530" s="10" t="s">
        <v>381</v>
      </c>
      <c r="J530" s="45">
        <f>H530+I530</f>
        <v>0</v>
      </c>
      <c r="K530" s="10" t="s">
        <v>629</v>
      </c>
      <c r="L530" s="45">
        <f>J530+K530</f>
        <v>629918</v>
      </c>
      <c r="M530" s="10" t="s">
        <v>381</v>
      </c>
      <c r="N530" s="45">
        <f>L530+M530</f>
        <v>629918</v>
      </c>
    </row>
    <row r="531" spans="1:14" ht="33.75" customHeight="1">
      <c r="A531" s="1" t="s">
        <v>370</v>
      </c>
      <c r="B531" s="10" t="s">
        <v>77</v>
      </c>
      <c r="C531" s="10" t="s">
        <v>28</v>
      </c>
      <c r="D531" s="10" t="s">
        <v>360</v>
      </c>
      <c r="E531" s="10" t="s">
        <v>321</v>
      </c>
      <c r="F531" s="45">
        <v>0</v>
      </c>
      <c r="G531" s="10" t="s">
        <v>381</v>
      </c>
      <c r="H531" s="45">
        <f>F531+G531</f>
        <v>0</v>
      </c>
      <c r="I531" s="10" t="s">
        <v>381</v>
      </c>
      <c r="J531" s="45">
        <f>H531+I531</f>
        <v>0</v>
      </c>
      <c r="K531" s="10" t="s">
        <v>630</v>
      </c>
      <c r="L531" s="45">
        <f>J531+K531</f>
        <v>341082</v>
      </c>
      <c r="M531" s="10" t="s">
        <v>381</v>
      </c>
      <c r="N531" s="45">
        <f>L531+M531</f>
        <v>341082</v>
      </c>
    </row>
    <row r="532" spans="1:14" ht="15.75">
      <c r="A532" s="1" t="s">
        <v>220</v>
      </c>
      <c r="B532" s="10">
        <v>908</v>
      </c>
      <c r="C532" s="10" t="s">
        <v>31</v>
      </c>
      <c r="D532" s="10"/>
      <c r="E532" s="10"/>
      <c r="F532" s="45" t="e">
        <f>F533+F572</f>
        <v>#REF!</v>
      </c>
      <c r="G532" s="10"/>
      <c r="H532" s="45">
        <f>H533+H572</f>
        <v>55056120</v>
      </c>
      <c r="I532" s="10"/>
      <c r="J532" s="45">
        <f>J533+J572</f>
        <v>56800120</v>
      </c>
      <c r="K532" s="10"/>
      <c r="L532" s="45">
        <f>L533+L572</f>
        <v>56930625.5</v>
      </c>
      <c r="M532" s="10"/>
      <c r="N532" s="45">
        <f>N533+N572</f>
        <v>69196128.57</v>
      </c>
    </row>
    <row r="533" spans="1:14" ht="15.75">
      <c r="A533" s="1" t="s">
        <v>162</v>
      </c>
      <c r="B533" s="10">
        <v>908</v>
      </c>
      <c r="C533" s="10" t="s">
        <v>32</v>
      </c>
      <c r="D533" s="10"/>
      <c r="E533" s="10"/>
      <c r="F533" s="45" t="e">
        <f>F534+F550+F556+F568+#REF!+F560+F562+F564+F566</f>
        <v>#REF!</v>
      </c>
      <c r="G533" s="10"/>
      <c r="H533" s="45">
        <f>H534+H550+H556+H568+H560+H562+H564+H566</f>
        <v>53108220</v>
      </c>
      <c r="I533" s="10"/>
      <c r="J533" s="45">
        <f>J534+J550+J556+J568+J560+J562+J564+J566</f>
        <v>53035800</v>
      </c>
      <c r="K533" s="10"/>
      <c r="L533" s="45">
        <f>L534+L550+L556+L568+L560+L562+L564+L566</f>
        <v>53165800</v>
      </c>
      <c r="M533" s="10"/>
      <c r="N533" s="45">
        <f>N534+N550+N556+N568+N560+N562+N564+N566+N570</f>
        <v>57716800</v>
      </c>
    </row>
    <row r="534" spans="1:14" ht="31.5">
      <c r="A534" s="1" t="s">
        <v>221</v>
      </c>
      <c r="B534" s="10">
        <v>908</v>
      </c>
      <c r="C534" s="10" t="s">
        <v>32</v>
      </c>
      <c r="D534" s="10">
        <v>4400000</v>
      </c>
      <c r="E534" s="10"/>
      <c r="F534" s="45">
        <f>F535+F537+F543</f>
        <v>0</v>
      </c>
      <c r="G534" s="10"/>
      <c r="H534" s="45">
        <f>H535+H537+H543</f>
        <v>40540619</v>
      </c>
      <c r="I534" s="10"/>
      <c r="J534" s="45">
        <f>J535+J537+J543</f>
        <v>40510619</v>
      </c>
      <c r="K534" s="10"/>
      <c r="L534" s="45">
        <f>L535+L537+L543</f>
        <v>40640619</v>
      </c>
      <c r="M534" s="10"/>
      <c r="N534" s="45">
        <f>N535+N537+N543</f>
        <v>40643619</v>
      </c>
    </row>
    <row r="535" spans="1:14" ht="17.25" customHeight="1">
      <c r="A535" s="1" t="s">
        <v>408</v>
      </c>
      <c r="B535" s="10" t="s">
        <v>77</v>
      </c>
      <c r="C535" s="10" t="s">
        <v>32</v>
      </c>
      <c r="D535" s="10" t="s">
        <v>407</v>
      </c>
      <c r="E535" s="10"/>
      <c r="F535" s="45">
        <f>F536</f>
        <v>0</v>
      </c>
      <c r="G535" s="10"/>
      <c r="H535" s="45">
        <f>H536</f>
        <v>0</v>
      </c>
      <c r="I535" s="10"/>
      <c r="J535" s="45">
        <f>J536</f>
        <v>0</v>
      </c>
      <c r="K535" s="10"/>
      <c r="L535" s="45">
        <f>L536</f>
        <v>130000</v>
      </c>
      <c r="M535" s="10"/>
      <c r="N535" s="45">
        <f>N536</f>
        <v>133000</v>
      </c>
    </row>
    <row r="536" spans="1:14" ht="34.5" customHeight="1">
      <c r="A536" s="1" t="s">
        <v>370</v>
      </c>
      <c r="B536" s="10" t="s">
        <v>77</v>
      </c>
      <c r="C536" s="10" t="s">
        <v>32</v>
      </c>
      <c r="D536" s="10" t="s">
        <v>407</v>
      </c>
      <c r="E536" s="10" t="s">
        <v>321</v>
      </c>
      <c r="F536" s="45">
        <v>0</v>
      </c>
      <c r="G536" s="10" t="s">
        <v>381</v>
      </c>
      <c r="H536" s="45">
        <f>F536+G536</f>
        <v>0</v>
      </c>
      <c r="I536" s="10" t="s">
        <v>381</v>
      </c>
      <c r="J536" s="45">
        <f>H536+I536</f>
        <v>0</v>
      </c>
      <c r="K536" s="10" t="s">
        <v>639</v>
      </c>
      <c r="L536" s="45">
        <f>J536+K536</f>
        <v>130000</v>
      </c>
      <c r="M536" s="10" t="s">
        <v>701</v>
      </c>
      <c r="N536" s="45">
        <f>L536+M536</f>
        <v>133000</v>
      </c>
    </row>
    <row r="537" spans="1:14" ht="31.5">
      <c r="A537" s="1" t="s">
        <v>154</v>
      </c>
      <c r="B537" s="10">
        <v>908</v>
      </c>
      <c r="C537" s="10" t="s">
        <v>32</v>
      </c>
      <c r="D537" s="10" t="s">
        <v>111</v>
      </c>
      <c r="E537" s="10"/>
      <c r="F537" s="46">
        <f>F538+F539+F540+F541+F542</f>
        <v>0</v>
      </c>
      <c r="G537" s="10"/>
      <c r="H537" s="46">
        <f>H538+H539+H540+H541+H542</f>
        <v>39740619</v>
      </c>
      <c r="I537" s="10"/>
      <c r="J537" s="46">
        <f>J538+J539+J540+J541+J542</f>
        <v>39710619</v>
      </c>
      <c r="K537" s="10"/>
      <c r="L537" s="46">
        <f>L538+L539+L540+L541+L542</f>
        <v>39710619</v>
      </c>
      <c r="M537" s="10"/>
      <c r="N537" s="46">
        <f>N538+N539+N540+N541+N542</f>
        <v>39710619</v>
      </c>
    </row>
    <row r="538" spans="1:14" ht="15.75">
      <c r="A538" s="1" t="s">
        <v>323</v>
      </c>
      <c r="B538" s="10" t="s">
        <v>77</v>
      </c>
      <c r="C538" s="10" t="s">
        <v>32</v>
      </c>
      <c r="D538" s="10" t="s">
        <v>111</v>
      </c>
      <c r="E538" s="10" t="s">
        <v>318</v>
      </c>
      <c r="F538" s="46">
        <v>0</v>
      </c>
      <c r="G538" s="70">
        <v>24738305</v>
      </c>
      <c r="H538" s="46">
        <f>F538+G538</f>
        <v>24738305</v>
      </c>
      <c r="I538" s="70">
        <v>0</v>
      </c>
      <c r="J538" s="46">
        <f>H538+I538</f>
        <v>24738305</v>
      </c>
      <c r="K538" s="70"/>
      <c r="L538" s="46">
        <f>J538+K538</f>
        <v>24738305</v>
      </c>
      <c r="M538" s="70"/>
      <c r="N538" s="46">
        <f>L538+M538</f>
        <v>24738305</v>
      </c>
    </row>
    <row r="539" spans="1:14" ht="33" customHeight="1">
      <c r="A539" s="1" t="s">
        <v>324</v>
      </c>
      <c r="B539" s="10" t="s">
        <v>77</v>
      </c>
      <c r="C539" s="10" t="s">
        <v>32</v>
      </c>
      <c r="D539" s="10" t="s">
        <v>111</v>
      </c>
      <c r="E539" s="10" t="s">
        <v>319</v>
      </c>
      <c r="F539" s="46">
        <v>0</v>
      </c>
      <c r="G539" s="10" t="s">
        <v>493</v>
      </c>
      <c r="H539" s="46">
        <f>F539+G539</f>
        <v>6180</v>
      </c>
      <c r="I539" s="10" t="s">
        <v>381</v>
      </c>
      <c r="J539" s="46">
        <f>H539+I539</f>
        <v>6180</v>
      </c>
      <c r="K539" s="10"/>
      <c r="L539" s="46">
        <f>J539+K539</f>
        <v>6180</v>
      </c>
      <c r="M539" s="10"/>
      <c r="N539" s="46">
        <f>L539+M539</f>
        <v>6180</v>
      </c>
    </row>
    <row r="540" spans="1:14" ht="33" customHeight="1">
      <c r="A540" s="1" t="s">
        <v>325</v>
      </c>
      <c r="B540" s="10" t="s">
        <v>77</v>
      </c>
      <c r="C540" s="10" t="s">
        <v>32</v>
      </c>
      <c r="D540" s="10" t="s">
        <v>111</v>
      </c>
      <c r="E540" s="10" t="s">
        <v>320</v>
      </c>
      <c r="F540" s="46">
        <v>0</v>
      </c>
      <c r="G540" s="10" t="s">
        <v>494</v>
      </c>
      <c r="H540" s="46">
        <f>F540+G540</f>
        <v>257583</v>
      </c>
      <c r="I540" s="10" t="s">
        <v>381</v>
      </c>
      <c r="J540" s="46">
        <f>H540+I540</f>
        <v>257583</v>
      </c>
      <c r="K540" s="10"/>
      <c r="L540" s="46">
        <f>J540+K540</f>
        <v>257583</v>
      </c>
      <c r="M540" s="10"/>
      <c r="N540" s="46">
        <f>L540+M540</f>
        <v>257583</v>
      </c>
    </row>
    <row r="541" spans="1:14" ht="33" customHeight="1">
      <c r="A541" s="1" t="s">
        <v>370</v>
      </c>
      <c r="B541" s="10" t="s">
        <v>77</v>
      </c>
      <c r="C541" s="10" t="s">
        <v>32</v>
      </c>
      <c r="D541" s="10" t="s">
        <v>111</v>
      </c>
      <c r="E541" s="10" t="s">
        <v>321</v>
      </c>
      <c r="F541" s="46">
        <v>0</v>
      </c>
      <c r="G541" s="70">
        <v>14588551</v>
      </c>
      <c r="H541" s="46">
        <f>F541+G541</f>
        <v>14588551</v>
      </c>
      <c r="I541" s="70">
        <v>-30000</v>
      </c>
      <c r="J541" s="46">
        <f>H541+I541</f>
        <v>14558551</v>
      </c>
      <c r="K541" s="70"/>
      <c r="L541" s="46">
        <f>J541+K541</f>
        <v>14558551</v>
      </c>
      <c r="M541" s="70"/>
      <c r="N541" s="46">
        <f>L541+M541</f>
        <v>14558551</v>
      </c>
    </row>
    <row r="542" spans="1:14" ht="15.75">
      <c r="A542" s="1" t="s">
        <v>332</v>
      </c>
      <c r="B542" s="10" t="s">
        <v>77</v>
      </c>
      <c r="C542" s="10" t="s">
        <v>32</v>
      </c>
      <c r="D542" s="10" t="s">
        <v>111</v>
      </c>
      <c r="E542" s="10" t="s">
        <v>331</v>
      </c>
      <c r="F542" s="46">
        <v>0</v>
      </c>
      <c r="G542" s="10" t="s">
        <v>495</v>
      </c>
      <c r="H542" s="46">
        <f>F542+G542</f>
        <v>150000</v>
      </c>
      <c r="I542" s="10" t="s">
        <v>381</v>
      </c>
      <c r="J542" s="46">
        <f>H542+I542</f>
        <v>150000</v>
      </c>
      <c r="K542" s="10"/>
      <c r="L542" s="46">
        <f>J542+K542</f>
        <v>150000</v>
      </c>
      <c r="M542" s="10"/>
      <c r="N542" s="46">
        <f>L542+M542</f>
        <v>150000</v>
      </c>
    </row>
    <row r="543" spans="1:14" ht="33" customHeight="1">
      <c r="A543" s="1" t="s">
        <v>154</v>
      </c>
      <c r="B543" s="10">
        <v>908</v>
      </c>
      <c r="C543" s="10" t="s">
        <v>32</v>
      </c>
      <c r="D543" s="10" t="s">
        <v>253</v>
      </c>
      <c r="E543" s="10"/>
      <c r="F543" s="46">
        <f>F544+F546+F547+F548+F545</f>
        <v>0</v>
      </c>
      <c r="G543" s="10"/>
      <c r="H543" s="46">
        <f>H544+H546+H547+H548+H545</f>
        <v>800000</v>
      </c>
      <c r="I543" s="10" t="s">
        <v>381</v>
      </c>
      <c r="J543" s="46">
        <f>J544+J546+J547+J548+J545</f>
        <v>800000</v>
      </c>
      <c r="K543" s="10"/>
      <c r="L543" s="46">
        <f>L544+L546+L547+L548+L545</f>
        <v>800000</v>
      </c>
      <c r="M543" s="10"/>
      <c r="N543" s="46">
        <f>N544+N546+N547+N548+N545</f>
        <v>800000</v>
      </c>
    </row>
    <row r="544" spans="1:14" ht="32.25" customHeight="1">
      <c r="A544" s="1" t="s">
        <v>324</v>
      </c>
      <c r="B544" s="10">
        <v>908</v>
      </c>
      <c r="C544" s="10" t="s">
        <v>32</v>
      </c>
      <c r="D544" s="10" t="s">
        <v>253</v>
      </c>
      <c r="E544" s="10" t="s">
        <v>319</v>
      </c>
      <c r="F544" s="46">
        <v>0</v>
      </c>
      <c r="G544" s="10" t="s">
        <v>456</v>
      </c>
      <c r="H544" s="46">
        <f>F544+G544</f>
        <v>50000</v>
      </c>
      <c r="I544" s="10" t="s">
        <v>381</v>
      </c>
      <c r="J544" s="46">
        <f>H544+I544</f>
        <v>50000</v>
      </c>
      <c r="K544" s="10" t="s">
        <v>672</v>
      </c>
      <c r="L544" s="46">
        <f>J544+K544</f>
        <v>0</v>
      </c>
      <c r="M544" s="10" t="s">
        <v>381</v>
      </c>
      <c r="N544" s="46">
        <f>L544+M544</f>
        <v>0</v>
      </c>
    </row>
    <row r="545" spans="1:14" ht="33" customHeight="1" hidden="1">
      <c r="A545" s="1" t="s">
        <v>325</v>
      </c>
      <c r="B545" s="10" t="s">
        <v>77</v>
      </c>
      <c r="C545" s="10" t="s">
        <v>32</v>
      </c>
      <c r="D545" s="10" t="s">
        <v>253</v>
      </c>
      <c r="E545" s="10" t="s">
        <v>320</v>
      </c>
      <c r="F545" s="46">
        <v>0</v>
      </c>
      <c r="G545" s="10" t="s">
        <v>381</v>
      </c>
      <c r="H545" s="46">
        <f>F545+G545</f>
        <v>0</v>
      </c>
      <c r="I545" s="10" t="s">
        <v>381</v>
      </c>
      <c r="J545" s="46">
        <f>H545+I545</f>
        <v>0</v>
      </c>
      <c r="K545" s="10"/>
      <c r="L545" s="46">
        <f>J545+K545</f>
        <v>0</v>
      </c>
      <c r="M545" s="10"/>
      <c r="N545" s="46">
        <f>L545+M545</f>
        <v>0</v>
      </c>
    </row>
    <row r="546" spans="1:14" ht="33" customHeight="1">
      <c r="A546" s="1" t="s">
        <v>370</v>
      </c>
      <c r="B546" s="10">
        <v>908</v>
      </c>
      <c r="C546" s="10" t="s">
        <v>32</v>
      </c>
      <c r="D546" s="10" t="s">
        <v>253</v>
      </c>
      <c r="E546" s="10" t="s">
        <v>321</v>
      </c>
      <c r="F546" s="46">
        <v>0</v>
      </c>
      <c r="G546" s="10" t="s">
        <v>496</v>
      </c>
      <c r="H546" s="46">
        <f>F546+G546</f>
        <v>685000</v>
      </c>
      <c r="I546" s="10" t="s">
        <v>381</v>
      </c>
      <c r="J546" s="46">
        <f>H546+I546</f>
        <v>685000</v>
      </c>
      <c r="K546" s="10" t="s">
        <v>456</v>
      </c>
      <c r="L546" s="46">
        <f>J546+K546</f>
        <v>735000</v>
      </c>
      <c r="M546" s="10" t="s">
        <v>381</v>
      </c>
      <c r="N546" s="46">
        <f>L546+M546</f>
        <v>735000</v>
      </c>
    </row>
    <row r="547" spans="1:14" ht="33" customHeight="1">
      <c r="A547" s="1" t="s">
        <v>348</v>
      </c>
      <c r="B547" s="10">
        <v>908</v>
      </c>
      <c r="C547" s="10" t="s">
        <v>32</v>
      </c>
      <c r="D547" s="10" t="s">
        <v>253</v>
      </c>
      <c r="E547" s="10" t="s">
        <v>322</v>
      </c>
      <c r="F547" s="46">
        <v>0</v>
      </c>
      <c r="G547" s="10" t="s">
        <v>497</v>
      </c>
      <c r="H547" s="46">
        <f>F547+G547</f>
        <v>15000</v>
      </c>
      <c r="I547" s="10" t="s">
        <v>381</v>
      </c>
      <c r="J547" s="46">
        <f>H547+I547</f>
        <v>15000</v>
      </c>
      <c r="K547" s="10"/>
      <c r="L547" s="46">
        <f>J547+K547</f>
        <v>15000</v>
      </c>
      <c r="M547" s="10"/>
      <c r="N547" s="46">
        <f>L547+M547</f>
        <v>15000</v>
      </c>
    </row>
    <row r="548" spans="1:14" ht="18.75" customHeight="1">
      <c r="A548" s="1" t="s">
        <v>332</v>
      </c>
      <c r="B548" s="10" t="s">
        <v>77</v>
      </c>
      <c r="C548" s="10" t="s">
        <v>32</v>
      </c>
      <c r="D548" s="10" t="s">
        <v>253</v>
      </c>
      <c r="E548" s="10" t="s">
        <v>331</v>
      </c>
      <c r="F548" s="46">
        <v>0</v>
      </c>
      <c r="G548" s="10" t="s">
        <v>456</v>
      </c>
      <c r="H548" s="46">
        <f>F548+G548</f>
        <v>50000</v>
      </c>
      <c r="I548" s="10" t="s">
        <v>381</v>
      </c>
      <c r="J548" s="46">
        <f>H548+I548</f>
        <v>50000</v>
      </c>
      <c r="K548" s="10"/>
      <c r="L548" s="46">
        <f>J548+K548</f>
        <v>50000</v>
      </c>
      <c r="M548" s="10"/>
      <c r="N548" s="46">
        <f>L548+M548</f>
        <v>50000</v>
      </c>
    </row>
    <row r="549" spans="1:14" ht="18.75" customHeight="1" hidden="1">
      <c r="A549" s="53"/>
      <c r="B549" s="10"/>
      <c r="C549" s="10"/>
      <c r="D549" s="10"/>
      <c r="E549" s="10"/>
      <c r="F549" s="46"/>
      <c r="G549" s="10"/>
      <c r="H549" s="46"/>
      <c r="I549" s="10"/>
      <c r="J549" s="46"/>
      <c r="K549" s="10"/>
      <c r="L549" s="46"/>
      <c r="M549" s="10"/>
      <c r="N549" s="46"/>
    </row>
    <row r="550" spans="1:14" ht="15.75">
      <c r="A550" s="1" t="s">
        <v>163</v>
      </c>
      <c r="B550" s="10">
        <v>908</v>
      </c>
      <c r="C550" s="10" t="s">
        <v>32</v>
      </c>
      <c r="D550" s="10" t="s">
        <v>33</v>
      </c>
      <c r="E550" s="10"/>
      <c r="F550" s="45">
        <f>F551</f>
        <v>0</v>
      </c>
      <c r="G550" s="10" t="s">
        <v>381</v>
      </c>
      <c r="H550" s="45">
        <f>H551</f>
        <v>10932391</v>
      </c>
      <c r="I550" s="10" t="s">
        <v>381</v>
      </c>
      <c r="J550" s="45">
        <f>J551</f>
        <v>10932391</v>
      </c>
      <c r="K550" s="10"/>
      <c r="L550" s="45">
        <f>L551</f>
        <v>10932391</v>
      </c>
      <c r="M550" s="10"/>
      <c r="N550" s="45">
        <f>N551</f>
        <v>10932391</v>
      </c>
    </row>
    <row r="551" spans="1:14" ht="35.25" customHeight="1">
      <c r="A551" s="1" t="s">
        <v>154</v>
      </c>
      <c r="B551" s="10">
        <v>908</v>
      </c>
      <c r="C551" s="10" t="s">
        <v>32</v>
      </c>
      <c r="D551" s="10">
        <v>4420000</v>
      </c>
      <c r="E551" s="10"/>
      <c r="F551" s="46">
        <f>F552+F553+F554+F555</f>
        <v>0</v>
      </c>
      <c r="G551" s="10"/>
      <c r="H551" s="46">
        <f>H552+H553+H554+H555</f>
        <v>10932391</v>
      </c>
      <c r="I551" s="10"/>
      <c r="J551" s="46">
        <f>J552+J553+J554+J555</f>
        <v>10932391</v>
      </c>
      <c r="K551" s="10"/>
      <c r="L551" s="46">
        <f>L552+L553+L554+L555</f>
        <v>10932391</v>
      </c>
      <c r="M551" s="10"/>
      <c r="N551" s="46">
        <f>N552+N553+N554+N555</f>
        <v>10932391</v>
      </c>
    </row>
    <row r="552" spans="1:14" ht="15.75">
      <c r="A552" s="1" t="s">
        <v>323</v>
      </c>
      <c r="B552" s="10" t="s">
        <v>77</v>
      </c>
      <c r="C552" s="10" t="s">
        <v>32</v>
      </c>
      <c r="D552" s="10" t="s">
        <v>33</v>
      </c>
      <c r="E552" s="10" t="s">
        <v>318</v>
      </c>
      <c r="F552" s="46">
        <v>0</v>
      </c>
      <c r="G552" s="10" t="s">
        <v>498</v>
      </c>
      <c r="H552" s="46">
        <f>F552+G552</f>
        <v>8880042</v>
      </c>
      <c r="I552" s="10" t="s">
        <v>567</v>
      </c>
      <c r="J552" s="46">
        <f>H552+I552</f>
        <v>8880042</v>
      </c>
      <c r="K552" s="10"/>
      <c r="L552" s="46">
        <f>J552+K552</f>
        <v>8880042</v>
      </c>
      <c r="M552" s="10"/>
      <c r="N552" s="46">
        <f>L552+M552</f>
        <v>8880042</v>
      </c>
    </row>
    <row r="553" spans="1:14" ht="31.5" customHeight="1">
      <c r="A553" s="1" t="s">
        <v>324</v>
      </c>
      <c r="B553" s="10" t="s">
        <v>77</v>
      </c>
      <c r="C553" s="10" t="s">
        <v>32</v>
      </c>
      <c r="D553" s="10" t="s">
        <v>33</v>
      </c>
      <c r="E553" s="10" t="s">
        <v>319</v>
      </c>
      <c r="F553" s="46">
        <v>0</v>
      </c>
      <c r="G553" s="10" t="s">
        <v>499</v>
      </c>
      <c r="H553" s="46">
        <f>F553+G553</f>
        <v>13327</v>
      </c>
      <c r="I553" s="10" t="s">
        <v>381</v>
      </c>
      <c r="J553" s="46">
        <f>H553+I553</f>
        <v>13327</v>
      </c>
      <c r="K553" s="10"/>
      <c r="L553" s="46">
        <f>J553+K553</f>
        <v>13327</v>
      </c>
      <c r="M553" s="10"/>
      <c r="N553" s="46">
        <f>L553+M553</f>
        <v>13327</v>
      </c>
    </row>
    <row r="554" spans="1:14" ht="33.75" customHeight="1">
      <c r="A554" s="1" t="s">
        <v>325</v>
      </c>
      <c r="B554" s="10" t="s">
        <v>77</v>
      </c>
      <c r="C554" s="10" t="s">
        <v>32</v>
      </c>
      <c r="D554" s="10" t="s">
        <v>33</v>
      </c>
      <c r="E554" s="10" t="s">
        <v>320</v>
      </c>
      <c r="F554" s="46">
        <v>0</v>
      </c>
      <c r="G554" s="10" t="s">
        <v>500</v>
      </c>
      <c r="H554" s="46">
        <f>F554+G554</f>
        <v>246100</v>
      </c>
      <c r="I554" s="10" t="s">
        <v>381</v>
      </c>
      <c r="J554" s="46">
        <f>H554+I554</f>
        <v>246100</v>
      </c>
      <c r="K554" s="10"/>
      <c r="L554" s="46">
        <f>J554+K554</f>
        <v>246100</v>
      </c>
      <c r="M554" s="10"/>
      <c r="N554" s="46">
        <f>L554+M554</f>
        <v>246100</v>
      </c>
    </row>
    <row r="555" spans="1:14" ht="32.25" customHeight="1">
      <c r="A555" s="1" t="s">
        <v>370</v>
      </c>
      <c r="B555" s="10" t="s">
        <v>77</v>
      </c>
      <c r="C555" s="10" t="s">
        <v>32</v>
      </c>
      <c r="D555" s="10" t="s">
        <v>33</v>
      </c>
      <c r="E555" s="10" t="s">
        <v>321</v>
      </c>
      <c r="F555" s="46">
        <v>0</v>
      </c>
      <c r="G555" s="70">
        <v>1792922</v>
      </c>
      <c r="H555" s="46">
        <f>F555+G555</f>
        <v>1792922</v>
      </c>
      <c r="I555" s="70">
        <v>0</v>
      </c>
      <c r="J555" s="46">
        <f>H555+I555</f>
        <v>1792922</v>
      </c>
      <c r="K555" s="70"/>
      <c r="L555" s="46">
        <f>J555+K555</f>
        <v>1792922</v>
      </c>
      <c r="M555" s="70"/>
      <c r="N555" s="46">
        <f>L555+M555</f>
        <v>1792922</v>
      </c>
    </row>
    <row r="556" spans="1:14" ht="31.5">
      <c r="A556" s="1" t="s">
        <v>164</v>
      </c>
      <c r="B556" s="10">
        <v>908</v>
      </c>
      <c r="C556" s="10" t="s">
        <v>32</v>
      </c>
      <c r="D556" s="10">
        <v>4430000</v>
      </c>
      <c r="E556" s="10"/>
      <c r="F556" s="45">
        <f>F557+F558+F559</f>
        <v>0</v>
      </c>
      <c r="G556" s="10"/>
      <c r="H556" s="45">
        <f>H557+H558+H559</f>
        <v>1592790</v>
      </c>
      <c r="I556" s="10"/>
      <c r="J556" s="45">
        <f>J557+J558+J559</f>
        <v>1592790</v>
      </c>
      <c r="K556" s="10"/>
      <c r="L556" s="45">
        <f>L557+L558+L559</f>
        <v>1592790</v>
      </c>
      <c r="M556" s="10"/>
      <c r="N556" s="45">
        <f>N557+N558+N559</f>
        <v>1592790</v>
      </c>
    </row>
    <row r="557" spans="1:14" ht="15.75">
      <c r="A557" s="1" t="s">
        <v>323</v>
      </c>
      <c r="B557" s="10">
        <v>908</v>
      </c>
      <c r="C557" s="10" t="s">
        <v>32</v>
      </c>
      <c r="D557" s="10">
        <v>4430000</v>
      </c>
      <c r="E557" s="10" t="s">
        <v>318</v>
      </c>
      <c r="F557" s="46">
        <v>0</v>
      </c>
      <c r="G557" s="10" t="s">
        <v>501</v>
      </c>
      <c r="H557" s="46">
        <f>F557+G557</f>
        <v>1552790</v>
      </c>
      <c r="I557" s="10" t="s">
        <v>381</v>
      </c>
      <c r="J557" s="46">
        <f>H557+I557</f>
        <v>1552790</v>
      </c>
      <c r="K557" s="10"/>
      <c r="L557" s="46">
        <f>J557+K557</f>
        <v>1552790</v>
      </c>
      <c r="M557" s="10"/>
      <c r="N557" s="46">
        <f>L557+M557</f>
        <v>1552790</v>
      </c>
    </row>
    <row r="558" spans="1:14" ht="30.75" customHeight="1">
      <c r="A558" s="1" t="s">
        <v>324</v>
      </c>
      <c r="B558" s="10" t="s">
        <v>77</v>
      </c>
      <c r="C558" s="10" t="s">
        <v>32</v>
      </c>
      <c r="D558" s="10" t="s">
        <v>112</v>
      </c>
      <c r="E558" s="10" t="s">
        <v>319</v>
      </c>
      <c r="F558" s="46">
        <v>0</v>
      </c>
      <c r="G558" s="10" t="s">
        <v>502</v>
      </c>
      <c r="H558" s="46">
        <f>F558+G558</f>
        <v>20000</v>
      </c>
      <c r="I558" s="10" t="s">
        <v>381</v>
      </c>
      <c r="J558" s="46">
        <f>H558+I558</f>
        <v>20000</v>
      </c>
      <c r="K558" s="10"/>
      <c r="L558" s="46">
        <f>J558+K558</f>
        <v>20000</v>
      </c>
      <c r="M558" s="10"/>
      <c r="N558" s="46">
        <f>L558+M558</f>
        <v>20000</v>
      </c>
    </row>
    <row r="559" spans="1:14" ht="30" customHeight="1">
      <c r="A559" s="1" t="s">
        <v>370</v>
      </c>
      <c r="B559" s="10" t="s">
        <v>77</v>
      </c>
      <c r="C559" s="10" t="s">
        <v>32</v>
      </c>
      <c r="D559" s="10" t="s">
        <v>112</v>
      </c>
      <c r="E559" s="10" t="s">
        <v>321</v>
      </c>
      <c r="F559" s="46">
        <v>0</v>
      </c>
      <c r="G559" s="10" t="s">
        <v>502</v>
      </c>
      <c r="H559" s="46">
        <f>F559+G559</f>
        <v>20000</v>
      </c>
      <c r="I559" s="10" t="s">
        <v>381</v>
      </c>
      <c r="J559" s="46">
        <f>H559+I559</f>
        <v>20000</v>
      </c>
      <c r="K559" s="10"/>
      <c r="L559" s="46">
        <f>J559+K559</f>
        <v>20000</v>
      </c>
      <c r="M559" s="10"/>
      <c r="N559" s="46">
        <f>L559+M559</f>
        <v>20000</v>
      </c>
    </row>
    <row r="560" spans="1:14" ht="30.75" customHeight="1" hidden="1">
      <c r="A560" s="1" t="s">
        <v>419</v>
      </c>
      <c r="B560" s="10" t="s">
        <v>77</v>
      </c>
      <c r="C560" s="10" t="s">
        <v>32</v>
      </c>
      <c r="D560" s="10" t="s">
        <v>416</v>
      </c>
      <c r="E560" s="10"/>
      <c r="F560" s="46">
        <f>F561</f>
        <v>0</v>
      </c>
      <c r="G560" s="10"/>
      <c r="H560" s="46">
        <f>H561</f>
        <v>0</v>
      </c>
      <c r="I560" s="10"/>
      <c r="J560" s="46">
        <f>J561</f>
        <v>0</v>
      </c>
      <c r="K560" s="10"/>
      <c r="L560" s="46">
        <f>L561</f>
        <v>0</v>
      </c>
      <c r="M560" s="10"/>
      <c r="N560" s="46">
        <f>N561</f>
        <v>0</v>
      </c>
    </row>
    <row r="561" spans="1:14" ht="30.75" customHeight="1" hidden="1">
      <c r="A561" s="1" t="s">
        <v>323</v>
      </c>
      <c r="B561" s="10" t="s">
        <v>77</v>
      </c>
      <c r="C561" s="10" t="s">
        <v>32</v>
      </c>
      <c r="D561" s="10" t="s">
        <v>416</v>
      </c>
      <c r="E561" s="10" t="s">
        <v>318</v>
      </c>
      <c r="F561" s="46">
        <v>0</v>
      </c>
      <c r="G561" s="10" t="s">
        <v>381</v>
      </c>
      <c r="H561" s="46">
        <f>F561+G561</f>
        <v>0</v>
      </c>
      <c r="I561" s="10" t="s">
        <v>381</v>
      </c>
      <c r="J561" s="46">
        <f>H561+I561</f>
        <v>0</v>
      </c>
      <c r="K561" s="10"/>
      <c r="L561" s="46">
        <f>J561+K561</f>
        <v>0</v>
      </c>
      <c r="M561" s="10"/>
      <c r="N561" s="46">
        <f>L561+M561</f>
        <v>0</v>
      </c>
    </row>
    <row r="562" spans="1:14" ht="30.75" customHeight="1" hidden="1">
      <c r="A562" s="1" t="s">
        <v>418</v>
      </c>
      <c r="B562" s="10" t="s">
        <v>77</v>
      </c>
      <c r="C562" s="10" t="s">
        <v>32</v>
      </c>
      <c r="D562" s="10" t="s">
        <v>417</v>
      </c>
      <c r="E562" s="10"/>
      <c r="F562" s="46">
        <f>F563</f>
        <v>0</v>
      </c>
      <c r="G562" s="10"/>
      <c r="H562" s="46">
        <f>H563</f>
        <v>0</v>
      </c>
      <c r="I562" s="10"/>
      <c r="J562" s="46">
        <f>J563</f>
        <v>0</v>
      </c>
      <c r="K562" s="10"/>
      <c r="L562" s="46">
        <f>L563</f>
        <v>0</v>
      </c>
      <c r="M562" s="10"/>
      <c r="N562" s="46">
        <f>N563</f>
        <v>0</v>
      </c>
    </row>
    <row r="563" spans="1:14" ht="30.75" customHeight="1" hidden="1">
      <c r="A563" s="1" t="s">
        <v>370</v>
      </c>
      <c r="B563" s="10" t="s">
        <v>77</v>
      </c>
      <c r="C563" s="10" t="s">
        <v>32</v>
      </c>
      <c r="D563" s="10" t="s">
        <v>417</v>
      </c>
      <c r="E563" s="10" t="s">
        <v>321</v>
      </c>
      <c r="F563" s="46">
        <v>0</v>
      </c>
      <c r="G563" s="10" t="s">
        <v>381</v>
      </c>
      <c r="H563" s="46">
        <f>F563+G563</f>
        <v>0</v>
      </c>
      <c r="I563" s="10" t="s">
        <v>381</v>
      </c>
      <c r="J563" s="46">
        <f>H563+I563</f>
        <v>0</v>
      </c>
      <c r="K563" s="10"/>
      <c r="L563" s="46">
        <f>J563+K563</f>
        <v>0</v>
      </c>
      <c r="M563" s="10"/>
      <c r="N563" s="46">
        <f>L563+M563</f>
        <v>0</v>
      </c>
    </row>
    <row r="564" spans="1:14" ht="0.75" customHeight="1" hidden="1">
      <c r="A564" s="36" t="s">
        <v>237</v>
      </c>
      <c r="B564" s="10" t="s">
        <v>77</v>
      </c>
      <c r="C564" s="39" t="s">
        <v>32</v>
      </c>
      <c r="D564" s="10" t="s">
        <v>298</v>
      </c>
      <c r="E564" s="10"/>
      <c r="F564" s="46">
        <f>F565</f>
        <v>0</v>
      </c>
      <c r="G564" s="10"/>
      <c r="H564" s="46">
        <f>H565</f>
        <v>0</v>
      </c>
      <c r="I564" s="10"/>
      <c r="J564" s="46">
        <f>J565</f>
        <v>0</v>
      </c>
      <c r="K564" s="10"/>
      <c r="L564" s="46">
        <f>L565</f>
        <v>0</v>
      </c>
      <c r="M564" s="10"/>
      <c r="N564" s="46">
        <f>N565</f>
        <v>0</v>
      </c>
    </row>
    <row r="565" spans="1:14" ht="0.75" customHeight="1" hidden="1">
      <c r="A565" s="18" t="s">
        <v>325</v>
      </c>
      <c r="B565" s="10" t="s">
        <v>77</v>
      </c>
      <c r="C565" s="39" t="s">
        <v>32</v>
      </c>
      <c r="D565" s="10" t="s">
        <v>298</v>
      </c>
      <c r="E565" s="10" t="s">
        <v>320</v>
      </c>
      <c r="F565" s="46">
        <v>0</v>
      </c>
      <c r="G565" s="10" t="s">
        <v>381</v>
      </c>
      <c r="H565" s="46">
        <f>F565+G565</f>
        <v>0</v>
      </c>
      <c r="I565" s="10" t="s">
        <v>381</v>
      </c>
      <c r="J565" s="46">
        <f>H565+I565</f>
        <v>0</v>
      </c>
      <c r="K565" s="10"/>
      <c r="L565" s="46">
        <f>J565+K565</f>
        <v>0</v>
      </c>
      <c r="M565" s="10"/>
      <c r="N565" s="46">
        <f>L565+M565</f>
        <v>0</v>
      </c>
    </row>
    <row r="566" spans="1:14" ht="51.75" customHeight="1" hidden="1">
      <c r="A566" s="1" t="s">
        <v>311</v>
      </c>
      <c r="B566" s="10" t="s">
        <v>77</v>
      </c>
      <c r="C566" s="10" t="s">
        <v>32</v>
      </c>
      <c r="D566" s="10" t="s">
        <v>259</v>
      </c>
      <c r="E566" s="10"/>
      <c r="F566" s="46">
        <f>F567</f>
        <v>0</v>
      </c>
      <c r="G566" s="10"/>
      <c r="H566" s="46">
        <f>H567</f>
        <v>42420</v>
      </c>
      <c r="I566" s="10" t="s">
        <v>381</v>
      </c>
      <c r="J566" s="46">
        <f>J567</f>
        <v>0</v>
      </c>
      <c r="K566" s="10"/>
      <c r="L566" s="46">
        <f>L567</f>
        <v>0</v>
      </c>
      <c r="M566" s="10"/>
      <c r="N566" s="46">
        <f>N567</f>
        <v>0</v>
      </c>
    </row>
    <row r="567" spans="1:14" ht="30.75" customHeight="1" hidden="1">
      <c r="A567" s="18" t="s">
        <v>325</v>
      </c>
      <c r="B567" s="10" t="s">
        <v>77</v>
      </c>
      <c r="C567" s="10" t="s">
        <v>32</v>
      </c>
      <c r="D567" s="10" t="s">
        <v>259</v>
      </c>
      <c r="E567" s="10" t="s">
        <v>320</v>
      </c>
      <c r="F567" s="46">
        <v>0</v>
      </c>
      <c r="G567" s="10" t="s">
        <v>485</v>
      </c>
      <c r="H567" s="46">
        <f>F567+G567</f>
        <v>42420</v>
      </c>
      <c r="I567" s="10" t="s">
        <v>578</v>
      </c>
      <c r="J567" s="46">
        <f>H567+I567</f>
        <v>0</v>
      </c>
      <c r="K567" s="10"/>
      <c r="L567" s="46">
        <f>J567+K567</f>
        <v>0</v>
      </c>
      <c r="M567" s="10"/>
      <c r="N567" s="46">
        <f>L567+M567</f>
        <v>0</v>
      </c>
    </row>
    <row r="568" spans="1:14" ht="95.25" customHeight="1" hidden="1">
      <c r="A568" s="18" t="s">
        <v>286</v>
      </c>
      <c r="B568" s="10" t="s">
        <v>77</v>
      </c>
      <c r="C568" s="10" t="s">
        <v>32</v>
      </c>
      <c r="D568" s="10" t="s">
        <v>287</v>
      </c>
      <c r="E568" s="10"/>
      <c r="F568" s="46">
        <f>F569</f>
        <v>0</v>
      </c>
      <c r="G568" s="10"/>
      <c r="H568" s="46">
        <f>H569</f>
        <v>0</v>
      </c>
      <c r="I568" s="10"/>
      <c r="J568" s="46">
        <f>J569</f>
        <v>0</v>
      </c>
      <c r="K568" s="10"/>
      <c r="L568" s="46">
        <f>L569</f>
        <v>0</v>
      </c>
      <c r="M568" s="10"/>
      <c r="N568" s="46">
        <f>N569</f>
        <v>0</v>
      </c>
    </row>
    <row r="569" spans="1:14" ht="36.75" customHeight="1" hidden="1">
      <c r="A569" s="1" t="s">
        <v>370</v>
      </c>
      <c r="B569" s="8" t="s">
        <v>77</v>
      </c>
      <c r="C569" s="29" t="s">
        <v>32</v>
      </c>
      <c r="D569" s="8" t="s">
        <v>287</v>
      </c>
      <c r="E569" s="8" t="s">
        <v>321</v>
      </c>
      <c r="F569" s="46">
        <v>0</v>
      </c>
      <c r="G569" s="8"/>
      <c r="H569" s="46">
        <f>F569+G569</f>
        <v>0</v>
      </c>
      <c r="I569" s="8"/>
      <c r="J569" s="46">
        <f>H569+I569</f>
        <v>0</v>
      </c>
      <c r="K569" s="8"/>
      <c r="L569" s="46">
        <f>J569+K569</f>
        <v>0</v>
      </c>
      <c r="M569" s="8"/>
      <c r="N569" s="46">
        <f>L569+M569</f>
        <v>0</v>
      </c>
    </row>
    <row r="570" spans="1:14" ht="65.25" customHeight="1">
      <c r="A570" s="1" t="s">
        <v>684</v>
      </c>
      <c r="B570" s="8" t="s">
        <v>77</v>
      </c>
      <c r="C570" s="29" t="s">
        <v>32</v>
      </c>
      <c r="D570" s="8" t="s">
        <v>682</v>
      </c>
      <c r="E570" s="8"/>
      <c r="F570" s="46"/>
      <c r="G570" s="8"/>
      <c r="H570" s="46"/>
      <c r="I570" s="8"/>
      <c r="J570" s="46"/>
      <c r="K570" s="8"/>
      <c r="L570" s="46"/>
      <c r="M570" s="8"/>
      <c r="N570" s="46">
        <f>N571</f>
        <v>4548000</v>
      </c>
    </row>
    <row r="571" spans="1:14" ht="65.25" customHeight="1">
      <c r="A571" s="1" t="s">
        <v>323</v>
      </c>
      <c r="B571" s="8" t="s">
        <v>77</v>
      </c>
      <c r="C571" s="29" t="s">
        <v>32</v>
      </c>
      <c r="D571" s="8" t="s">
        <v>682</v>
      </c>
      <c r="E571" s="8" t="s">
        <v>318</v>
      </c>
      <c r="F571" s="46"/>
      <c r="G571" s="8"/>
      <c r="H571" s="46"/>
      <c r="I571" s="8"/>
      <c r="J571" s="46"/>
      <c r="K571" s="8"/>
      <c r="L571" s="46"/>
      <c r="M571" s="8" t="s">
        <v>683</v>
      </c>
      <c r="N571" s="46">
        <f>L571+M571</f>
        <v>4548000</v>
      </c>
    </row>
    <row r="572" spans="1:14" ht="30.75" customHeight="1">
      <c r="A572" s="1" t="s">
        <v>222</v>
      </c>
      <c r="B572" s="10">
        <v>908</v>
      </c>
      <c r="C572" s="10" t="s">
        <v>219</v>
      </c>
      <c r="D572" s="10"/>
      <c r="E572" s="10"/>
      <c r="F572" s="45" t="e">
        <f>#REF!+F579+F573</f>
        <v>#REF!</v>
      </c>
      <c r="G572" s="10"/>
      <c r="H572" s="45">
        <f>H579+H573</f>
        <v>1947900</v>
      </c>
      <c r="I572" s="10"/>
      <c r="J572" s="45">
        <f>J579+J573</f>
        <v>3764320</v>
      </c>
      <c r="K572" s="10"/>
      <c r="L572" s="45">
        <f>L579+L573</f>
        <v>3764825.5</v>
      </c>
      <c r="M572" s="10"/>
      <c r="N572" s="45">
        <f>N579+N573+N589</f>
        <v>11479328.57</v>
      </c>
    </row>
    <row r="573" spans="1:14" ht="15.75">
      <c r="A573" s="18" t="s">
        <v>139</v>
      </c>
      <c r="B573" s="8" t="s">
        <v>77</v>
      </c>
      <c r="C573" s="29" t="s">
        <v>219</v>
      </c>
      <c r="D573" s="8" t="s">
        <v>86</v>
      </c>
      <c r="E573" s="8"/>
      <c r="F573" s="45">
        <f>F574+F575+F577</f>
        <v>0</v>
      </c>
      <c r="G573" s="10"/>
      <c r="H573" s="45">
        <f>H574+H575+H577+H576</f>
        <v>439900</v>
      </c>
      <c r="I573" s="10"/>
      <c r="J573" s="45">
        <f>J574+J575+J577+J576</f>
        <v>439900</v>
      </c>
      <c r="K573" s="10"/>
      <c r="L573" s="45">
        <f>L574+L575+L577+L576+L578</f>
        <v>439900</v>
      </c>
      <c r="M573" s="10"/>
      <c r="N573" s="45">
        <f>N574+N575+N577+N576+N578</f>
        <v>439900</v>
      </c>
    </row>
    <row r="574" spans="1:14" ht="15.75">
      <c r="A574" s="1" t="s">
        <v>323</v>
      </c>
      <c r="B574" s="8" t="s">
        <v>77</v>
      </c>
      <c r="C574" s="29" t="s">
        <v>219</v>
      </c>
      <c r="D574" s="8" t="s">
        <v>86</v>
      </c>
      <c r="E574" s="8" t="s">
        <v>347</v>
      </c>
      <c r="F574" s="46">
        <v>0</v>
      </c>
      <c r="G574" s="10" t="s">
        <v>503</v>
      </c>
      <c r="H574" s="46">
        <f>F574+G574</f>
        <v>426546</v>
      </c>
      <c r="I574" s="10" t="s">
        <v>381</v>
      </c>
      <c r="J574" s="46">
        <f>H574+I574</f>
        <v>426546</v>
      </c>
      <c r="K574" s="10"/>
      <c r="L574" s="46">
        <f>J574+K574</f>
        <v>426546</v>
      </c>
      <c r="M574" s="10"/>
      <c r="N574" s="46">
        <f>L574+M574</f>
        <v>426546</v>
      </c>
    </row>
    <row r="575" spans="1:14" ht="30.75" customHeight="1">
      <c r="A575" s="1" t="s">
        <v>324</v>
      </c>
      <c r="B575" s="8" t="s">
        <v>77</v>
      </c>
      <c r="C575" s="29" t="s">
        <v>219</v>
      </c>
      <c r="D575" s="8" t="s">
        <v>86</v>
      </c>
      <c r="E575" s="8" t="s">
        <v>353</v>
      </c>
      <c r="F575" s="46">
        <v>0</v>
      </c>
      <c r="G575" s="10" t="s">
        <v>504</v>
      </c>
      <c r="H575" s="46">
        <f>F575+G575</f>
        <v>4800</v>
      </c>
      <c r="I575" s="10" t="s">
        <v>381</v>
      </c>
      <c r="J575" s="46">
        <f>H575+I575</f>
        <v>4800</v>
      </c>
      <c r="K575" s="10"/>
      <c r="L575" s="46">
        <f>J575+K575</f>
        <v>4800</v>
      </c>
      <c r="M575" s="10"/>
      <c r="N575" s="46">
        <f>L575+M575</f>
        <v>4800</v>
      </c>
    </row>
    <row r="576" spans="1:14" ht="30.75" customHeight="1">
      <c r="A576" s="1" t="s">
        <v>325</v>
      </c>
      <c r="B576" s="8" t="s">
        <v>77</v>
      </c>
      <c r="C576" s="29" t="s">
        <v>219</v>
      </c>
      <c r="D576" s="8" t="s">
        <v>86</v>
      </c>
      <c r="E576" s="8" t="s">
        <v>320</v>
      </c>
      <c r="F576" s="46"/>
      <c r="G576" s="10" t="s">
        <v>505</v>
      </c>
      <c r="H576" s="46">
        <v>7600</v>
      </c>
      <c r="I576" s="10" t="s">
        <v>381</v>
      </c>
      <c r="J576" s="46">
        <f>H576+I576</f>
        <v>7600</v>
      </c>
      <c r="K576" s="10" t="s">
        <v>631</v>
      </c>
      <c r="L576" s="46">
        <f>J576+K576</f>
        <v>7850</v>
      </c>
      <c r="M576" s="10" t="s">
        <v>381</v>
      </c>
      <c r="N576" s="46">
        <f>L576+M576</f>
        <v>7850</v>
      </c>
    </row>
    <row r="577" spans="1:14" ht="30.75" customHeight="1">
      <c r="A577" s="1" t="s">
        <v>370</v>
      </c>
      <c r="B577" s="8" t="s">
        <v>77</v>
      </c>
      <c r="C577" s="29" t="s">
        <v>219</v>
      </c>
      <c r="D577" s="8" t="s">
        <v>86</v>
      </c>
      <c r="E577" s="8" t="s">
        <v>321</v>
      </c>
      <c r="F577" s="46">
        <v>0</v>
      </c>
      <c r="G577" s="10" t="s">
        <v>506</v>
      </c>
      <c r="H577" s="46">
        <v>954</v>
      </c>
      <c r="I577" s="10" t="s">
        <v>381</v>
      </c>
      <c r="J577" s="46">
        <f>H577+I577</f>
        <v>954</v>
      </c>
      <c r="K577" s="10" t="s">
        <v>632</v>
      </c>
      <c r="L577" s="46">
        <f>J577+K577</f>
        <v>703.99</v>
      </c>
      <c r="M577" s="10" t="s">
        <v>381</v>
      </c>
      <c r="N577" s="46">
        <f>L577+M577</f>
        <v>703.99</v>
      </c>
    </row>
    <row r="578" spans="1:14" ht="34.5" customHeight="1">
      <c r="A578" s="1" t="s">
        <v>348</v>
      </c>
      <c r="B578" s="8" t="s">
        <v>77</v>
      </c>
      <c r="C578" s="29" t="s">
        <v>219</v>
      </c>
      <c r="D578" s="8" t="s">
        <v>86</v>
      </c>
      <c r="E578" s="8" t="s">
        <v>322</v>
      </c>
      <c r="F578" s="46"/>
      <c r="G578" s="10"/>
      <c r="H578" s="46"/>
      <c r="I578" s="10"/>
      <c r="J578" s="46"/>
      <c r="K578" s="10" t="s">
        <v>634</v>
      </c>
      <c r="L578" s="46">
        <f>J578+K578</f>
        <v>0.01</v>
      </c>
      <c r="M578" s="10" t="s">
        <v>381</v>
      </c>
      <c r="N578" s="46">
        <f>L578+M578</f>
        <v>0.01</v>
      </c>
    </row>
    <row r="579" spans="1:14" ht="33" customHeight="1">
      <c r="A579" s="18" t="s">
        <v>102</v>
      </c>
      <c r="B579" s="8" t="s">
        <v>77</v>
      </c>
      <c r="C579" s="8" t="s">
        <v>219</v>
      </c>
      <c r="D579" s="8" t="s">
        <v>79</v>
      </c>
      <c r="E579" s="8"/>
      <c r="F579" s="45">
        <f>F580+F584+F586+F591</f>
        <v>0</v>
      </c>
      <c r="G579" s="8"/>
      <c r="H579" s="45">
        <f>H580+H584+H586+H591</f>
        <v>1508000</v>
      </c>
      <c r="I579" s="8"/>
      <c r="J579" s="45">
        <f>J580+J584+J586+J591+J582</f>
        <v>3324420</v>
      </c>
      <c r="K579" s="8"/>
      <c r="L579" s="45">
        <f>L580+L584+L586+L591+L582</f>
        <v>3324925.5</v>
      </c>
      <c r="M579" s="8"/>
      <c r="N579" s="45">
        <f>N580+N584+N586+N591+N582</f>
        <v>3319428.57</v>
      </c>
    </row>
    <row r="580" spans="1:14" ht="34.5" customHeight="1">
      <c r="A580" s="18" t="s">
        <v>581</v>
      </c>
      <c r="B580" s="8" t="s">
        <v>77</v>
      </c>
      <c r="C580" s="8" t="s">
        <v>219</v>
      </c>
      <c r="D580" s="8" t="s">
        <v>258</v>
      </c>
      <c r="E580" s="8"/>
      <c r="F580" s="45">
        <f>F581</f>
        <v>0</v>
      </c>
      <c r="G580" s="8"/>
      <c r="H580" s="45">
        <f>H581</f>
        <v>600000</v>
      </c>
      <c r="I580" s="8"/>
      <c r="J580" s="45">
        <f>J581</f>
        <v>600000</v>
      </c>
      <c r="K580" s="8"/>
      <c r="L580" s="45">
        <f>L581</f>
        <v>600000</v>
      </c>
      <c r="M580" s="8"/>
      <c r="N580" s="45">
        <f>N581</f>
        <v>600000</v>
      </c>
    </row>
    <row r="581" spans="1:14" ht="16.5" customHeight="1">
      <c r="A581" s="1" t="s">
        <v>332</v>
      </c>
      <c r="B581" s="8" t="s">
        <v>77</v>
      </c>
      <c r="C581" s="8" t="s">
        <v>219</v>
      </c>
      <c r="D581" s="8" t="s">
        <v>258</v>
      </c>
      <c r="E581" s="8" t="s">
        <v>331</v>
      </c>
      <c r="F581" s="46">
        <v>0</v>
      </c>
      <c r="G581" s="8" t="s">
        <v>508</v>
      </c>
      <c r="H581" s="46">
        <f>F581+G581</f>
        <v>600000</v>
      </c>
      <c r="I581" s="8" t="s">
        <v>381</v>
      </c>
      <c r="J581" s="46">
        <f>H581+I581</f>
        <v>600000</v>
      </c>
      <c r="K581" s="8"/>
      <c r="L581" s="46">
        <f>J581+K581</f>
        <v>600000</v>
      </c>
      <c r="M581" s="8"/>
      <c r="N581" s="46">
        <f>L581+M581</f>
        <v>600000</v>
      </c>
    </row>
    <row r="582" spans="1:14" ht="51" customHeight="1">
      <c r="A582" s="1" t="s">
        <v>311</v>
      </c>
      <c r="B582" s="10" t="s">
        <v>77</v>
      </c>
      <c r="C582" s="10" t="s">
        <v>219</v>
      </c>
      <c r="D582" s="10" t="s">
        <v>259</v>
      </c>
      <c r="E582" s="10"/>
      <c r="F582" s="46"/>
      <c r="G582" s="8"/>
      <c r="H582" s="46"/>
      <c r="I582" s="8"/>
      <c r="J582" s="46">
        <f>J583</f>
        <v>42420</v>
      </c>
      <c r="K582" s="8"/>
      <c r="L582" s="46">
        <f>L583</f>
        <v>42925.5</v>
      </c>
      <c r="M582" s="8"/>
      <c r="N582" s="46">
        <f>N583</f>
        <v>37428.57</v>
      </c>
    </row>
    <row r="583" spans="1:14" ht="53.25" customHeight="1">
      <c r="A583" s="18" t="s">
        <v>325</v>
      </c>
      <c r="B583" s="10" t="s">
        <v>77</v>
      </c>
      <c r="C583" s="10" t="s">
        <v>219</v>
      </c>
      <c r="D583" s="10" t="s">
        <v>259</v>
      </c>
      <c r="E583" s="10" t="s">
        <v>320</v>
      </c>
      <c r="F583" s="46"/>
      <c r="G583" s="8"/>
      <c r="H583" s="46"/>
      <c r="I583" s="8" t="s">
        <v>485</v>
      </c>
      <c r="J583" s="46">
        <f>H583+I583</f>
        <v>42420</v>
      </c>
      <c r="K583" s="8" t="s">
        <v>666</v>
      </c>
      <c r="L583" s="46">
        <f>J583+K583</f>
        <v>42925.5</v>
      </c>
      <c r="M583" s="8" t="s">
        <v>723</v>
      </c>
      <c r="N583" s="46">
        <f>L583+M583</f>
        <v>37428.57</v>
      </c>
    </row>
    <row r="584" spans="1:14" ht="113.25" customHeight="1">
      <c r="A584" s="77" t="s">
        <v>484</v>
      </c>
      <c r="B584" s="80" t="s">
        <v>77</v>
      </c>
      <c r="C584" s="8" t="s">
        <v>219</v>
      </c>
      <c r="D584" s="8" t="s">
        <v>587</v>
      </c>
      <c r="E584" s="8"/>
      <c r="F584" s="45">
        <f>F585</f>
        <v>0</v>
      </c>
      <c r="G584" s="8"/>
      <c r="H584" s="45">
        <f>H585</f>
        <v>58000</v>
      </c>
      <c r="I584" s="8"/>
      <c r="J584" s="45">
        <f>J585</f>
        <v>58000</v>
      </c>
      <c r="K584" s="8"/>
      <c r="L584" s="45">
        <f>L585</f>
        <v>58000</v>
      </c>
      <c r="M584" s="8"/>
      <c r="N584" s="45">
        <f>N585</f>
        <v>58000</v>
      </c>
    </row>
    <row r="585" spans="1:14" ht="15.75">
      <c r="A585" s="1" t="s">
        <v>332</v>
      </c>
      <c r="B585" s="8" t="s">
        <v>77</v>
      </c>
      <c r="C585" s="8" t="s">
        <v>219</v>
      </c>
      <c r="D585" s="8" t="s">
        <v>587</v>
      </c>
      <c r="E585" s="8" t="s">
        <v>331</v>
      </c>
      <c r="F585" s="46">
        <v>0</v>
      </c>
      <c r="G585" s="8" t="s">
        <v>509</v>
      </c>
      <c r="H585" s="46">
        <f>F585+G585</f>
        <v>58000</v>
      </c>
      <c r="I585" s="8" t="s">
        <v>381</v>
      </c>
      <c r="J585" s="46">
        <f>H585+I585</f>
        <v>58000</v>
      </c>
      <c r="K585" s="8"/>
      <c r="L585" s="46">
        <f>J585+K585</f>
        <v>58000</v>
      </c>
      <c r="M585" s="8"/>
      <c r="N585" s="46">
        <f>L585+M585</f>
        <v>58000</v>
      </c>
    </row>
    <row r="586" spans="1:14" ht="66.75" customHeight="1">
      <c r="A586" s="18" t="s">
        <v>280</v>
      </c>
      <c r="B586" s="8" t="s">
        <v>77</v>
      </c>
      <c r="C586" s="8" t="s">
        <v>219</v>
      </c>
      <c r="D586" s="8" t="s">
        <v>281</v>
      </c>
      <c r="E586" s="8"/>
      <c r="F586" s="45">
        <f>F587+F588</f>
        <v>0</v>
      </c>
      <c r="G586" s="8"/>
      <c r="H586" s="45">
        <f>H587+H588</f>
        <v>850000</v>
      </c>
      <c r="I586" s="8"/>
      <c r="J586" s="45">
        <f>J587+J588</f>
        <v>2624000</v>
      </c>
      <c r="K586" s="8"/>
      <c r="L586" s="45">
        <f>L587+L588</f>
        <v>2624000</v>
      </c>
      <c r="M586" s="8"/>
      <c r="N586" s="45">
        <f>N587+N588</f>
        <v>2624000</v>
      </c>
    </row>
    <row r="587" spans="1:14" ht="50.25" customHeight="1">
      <c r="A587" s="1" t="s">
        <v>371</v>
      </c>
      <c r="B587" s="8" t="s">
        <v>77</v>
      </c>
      <c r="C587" s="8" t="s">
        <v>219</v>
      </c>
      <c r="D587" s="8" t="s">
        <v>281</v>
      </c>
      <c r="E587" s="8" t="s">
        <v>330</v>
      </c>
      <c r="F587" s="46">
        <v>0</v>
      </c>
      <c r="G587" s="8" t="s">
        <v>568</v>
      </c>
      <c r="H587" s="46">
        <v>300000</v>
      </c>
      <c r="I587" s="8" t="s">
        <v>569</v>
      </c>
      <c r="J587" s="46">
        <f>H587+I587</f>
        <v>2044000</v>
      </c>
      <c r="K587" s="8"/>
      <c r="L587" s="46">
        <f>J587+K587</f>
        <v>2044000</v>
      </c>
      <c r="M587" s="8"/>
      <c r="N587" s="46">
        <f>L587+M587</f>
        <v>2044000</v>
      </c>
    </row>
    <row r="588" spans="1:14" ht="24.75" customHeight="1">
      <c r="A588" s="1" t="s">
        <v>332</v>
      </c>
      <c r="B588" s="8" t="s">
        <v>77</v>
      </c>
      <c r="C588" s="8" t="s">
        <v>219</v>
      </c>
      <c r="D588" s="8" t="s">
        <v>281</v>
      </c>
      <c r="E588" s="8" t="s">
        <v>331</v>
      </c>
      <c r="F588" s="46">
        <v>0</v>
      </c>
      <c r="G588" s="8" t="s">
        <v>507</v>
      </c>
      <c r="H588" s="46">
        <f>F588+G588</f>
        <v>550000</v>
      </c>
      <c r="I588" s="8" t="s">
        <v>510</v>
      </c>
      <c r="J588" s="46">
        <f>H588+I588</f>
        <v>580000</v>
      </c>
      <c r="K588" s="8"/>
      <c r="L588" s="46">
        <f>J588+K588</f>
        <v>580000</v>
      </c>
      <c r="M588" s="8"/>
      <c r="N588" s="46">
        <f>L588+M588</f>
        <v>580000</v>
      </c>
    </row>
    <row r="589" spans="1:14" ht="33.75" customHeight="1">
      <c r="A589" s="1" t="s">
        <v>680</v>
      </c>
      <c r="B589" s="8" t="s">
        <v>77</v>
      </c>
      <c r="C589" s="8" t="s">
        <v>219</v>
      </c>
      <c r="D589" s="8" t="s">
        <v>287</v>
      </c>
      <c r="E589" s="8"/>
      <c r="F589" s="46"/>
      <c r="G589" s="8"/>
      <c r="H589" s="46"/>
      <c r="I589" s="8"/>
      <c r="J589" s="46"/>
      <c r="K589" s="8"/>
      <c r="L589" s="46"/>
      <c r="M589" s="8"/>
      <c r="N589" s="46">
        <f>N590</f>
        <v>7720000</v>
      </c>
    </row>
    <row r="590" spans="1:14" ht="104.25" customHeight="1">
      <c r="A590" s="18" t="s">
        <v>286</v>
      </c>
      <c r="B590" s="8" t="s">
        <v>77</v>
      </c>
      <c r="C590" s="8" t="s">
        <v>219</v>
      </c>
      <c r="D590" s="8" t="s">
        <v>287</v>
      </c>
      <c r="E590" s="8" t="s">
        <v>330</v>
      </c>
      <c r="F590" s="46"/>
      <c r="G590" s="8"/>
      <c r="H590" s="46"/>
      <c r="I590" s="8"/>
      <c r="J590" s="46"/>
      <c r="K590" s="8"/>
      <c r="L590" s="46"/>
      <c r="M590" s="8" t="s">
        <v>681</v>
      </c>
      <c r="N590" s="46">
        <f>L590+M590</f>
        <v>7720000</v>
      </c>
    </row>
    <row r="591" spans="1:14" ht="1.5" customHeight="1" hidden="1">
      <c r="A591" s="18" t="s">
        <v>282</v>
      </c>
      <c r="B591" s="8" t="s">
        <v>77</v>
      </c>
      <c r="C591" s="8" t="s">
        <v>219</v>
      </c>
      <c r="D591" s="8" t="s">
        <v>283</v>
      </c>
      <c r="E591" s="8"/>
      <c r="F591" s="45">
        <f>F592</f>
        <v>0</v>
      </c>
      <c r="G591" s="8"/>
      <c r="H591" s="45">
        <f>H592</f>
        <v>0</v>
      </c>
      <c r="I591" s="8"/>
      <c r="J591" s="45">
        <f>J592</f>
        <v>0</v>
      </c>
      <c r="K591" s="8"/>
      <c r="L591" s="45">
        <f>L592</f>
        <v>0</v>
      </c>
      <c r="M591" s="8"/>
      <c r="N591" s="45">
        <f>N592</f>
        <v>0</v>
      </c>
    </row>
    <row r="592" spans="1:14" ht="21" customHeight="1" hidden="1">
      <c r="A592" s="1" t="s">
        <v>332</v>
      </c>
      <c r="B592" s="8" t="s">
        <v>77</v>
      </c>
      <c r="C592" s="8" t="s">
        <v>219</v>
      </c>
      <c r="D592" s="8" t="s">
        <v>283</v>
      </c>
      <c r="E592" s="8" t="s">
        <v>331</v>
      </c>
      <c r="F592" s="46">
        <v>0</v>
      </c>
      <c r="G592" s="8"/>
      <c r="H592" s="46">
        <f>F592+G592</f>
        <v>0</v>
      </c>
      <c r="I592" s="8"/>
      <c r="J592" s="46">
        <f>H592+I592</f>
        <v>0</v>
      </c>
      <c r="K592" s="8"/>
      <c r="L592" s="46">
        <f>J592+K592</f>
        <v>0</v>
      </c>
      <c r="M592" s="8"/>
      <c r="N592" s="46">
        <f>L592+M592</f>
        <v>0</v>
      </c>
    </row>
    <row r="593" spans="1:14" ht="31.5">
      <c r="A593" s="22" t="s">
        <v>245</v>
      </c>
      <c r="B593" s="16" t="s">
        <v>177</v>
      </c>
      <c r="C593" s="10"/>
      <c r="D593" s="10"/>
      <c r="E593" s="10"/>
      <c r="F593" s="42">
        <f>F594+F616</f>
        <v>0</v>
      </c>
      <c r="G593" s="10"/>
      <c r="H593" s="42">
        <f>H594+H616</f>
        <v>3367900</v>
      </c>
      <c r="I593" s="10"/>
      <c r="J593" s="42">
        <f>J594+J616</f>
        <v>3717900</v>
      </c>
      <c r="K593" s="10"/>
      <c r="L593" s="42">
        <f>L594+L616</f>
        <v>3502384</v>
      </c>
      <c r="M593" s="10"/>
      <c r="N593" s="42">
        <f>N594+N616</f>
        <v>3502384</v>
      </c>
    </row>
    <row r="594" spans="1:14" ht="15.75">
      <c r="A594" s="1" t="s">
        <v>137</v>
      </c>
      <c r="B594" s="10" t="s">
        <v>177</v>
      </c>
      <c r="C594" s="10" t="s">
        <v>6</v>
      </c>
      <c r="D594" s="10"/>
      <c r="E594" s="10"/>
      <c r="F594" s="45">
        <f>F595+F600</f>
        <v>0</v>
      </c>
      <c r="G594" s="10"/>
      <c r="H594" s="45">
        <f>H595+H600+H612</f>
        <v>2842800</v>
      </c>
      <c r="I594" s="10"/>
      <c r="J594" s="45">
        <f>J595+J600+J612+J614</f>
        <v>3192800</v>
      </c>
      <c r="K594" s="10"/>
      <c r="L594" s="45">
        <f>L595+L600+L612+L614</f>
        <v>2977284</v>
      </c>
      <c r="M594" s="10"/>
      <c r="N594" s="45">
        <f>N595+N600+N612+N614</f>
        <v>2977284</v>
      </c>
    </row>
    <row r="595" spans="1:14" ht="47.25">
      <c r="A595" s="1" t="s">
        <v>80</v>
      </c>
      <c r="B595" s="10" t="s">
        <v>177</v>
      </c>
      <c r="C595" s="10" t="s">
        <v>7</v>
      </c>
      <c r="D595" s="10"/>
      <c r="E595" s="10"/>
      <c r="F595" s="45">
        <f>F596</f>
        <v>0</v>
      </c>
      <c r="G595" s="10"/>
      <c r="H595" s="45">
        <f>H596</f>
        <v>1211025</v>
      </c>
      <c r="I595" s="10"/>
      <c r="J595" s="45">
        <f>J596</f>
        <v>1211025</v>
      </c>
      <c r="K595" s="10"/>
      <c r="L595" s="45">
        <f>L596</f>
        <v>1211025</v>
      </c>
      <c r="M595" s="10"/>
      <c r="N595" s="45">
        <f>N596</f>
        <v>1211025</v>
      </c>
    </row>
    <row r="596" spans="1:14" ht="67.5" customHeight="1">
      <c r="A596" s="1" t="s">
        <v>81</v>
      </c>
      <c r="B596" s="10" t="s">
        <v>177</v>
      </c>
      <c r="C596" s="10" t="s">
        <v>7</v>
      </c>
      <c r="D596" s="10" t="s">
        <v>82</v>
      </c>
      <c r="E596" s="10"/>
      <c r="F596" s="45">
        <f>F597</f>
        <v>0</v>
      </c>
      <c r="G596" s="10"/>
      <c r="H596" s="45">
        <f>H597</f>
        <v>1211025</v>
      </c>
      <c r="I596" s="10"/>
      <c r="J596" s="45">
        <f>J597</f>
        <v>1211025</v>
      </c>
      <c r="K596" s="10"/>
      <c r="L596" s="45">
        <f>L597</f>
        <v>1211025</v>
      </c>
      <c r="M596" s="10"/>
      <c r="N596" s="45">
        <f>N597</f>
        <v>1211025</v>
      </c>
    </row>
    <row r="597" spans="1:14" ht="18" customHeight="1">
      <c r="A597" s="1" t="s">
        <v>83</v>
      </c>
      <c r="B597" s="10" t="s">
        <v>177</v>
      </c>
      <c r="C597" s="10" t="s">
        <v>7</v>
      </c>
      <c r="D597" s="10" t="s">
        <v>84</v>
      </c>
      <c r="E597" s="10"/>
      <c r="F597" s="46">
        <f>F598+F599</f>
        <v>0</v>
      </c>
      <c r="G597" s="10"/>
      <c r="H597" s="46">
        <f>H598+H599</f>
        <v>1211025</v>
      </c>
      <c r="I597" s="10"/>
      <c r="J597" s="46">
        <f>J598+J599</f>
        <v>1211025</v>
      </c>
      <c r="K597" s="10"/>
      <c r="L597" s="46">
        <f>L598+L599</f>
        <v>1211025</v>
      </c>
      <c r="M597" s="10"/>
      <c r="N597" s="46">
        <f>N598+N599</f>
        <v>1211025</v>
      </c>
    </row>
    <row r="598" spans="1:14" ht="15.75">
      <c r="A598" s="1" t="s">
        <v>323</v>
      </c>
      <c r="B598" s="10" t="s">
        <v>177</v>
      </c>
      <c r="C598" s="10" t="s">
        <v>7</v>
      </c>
      <c r="D598" s="10" t="s">
        <v>84</v>
      </c>
      <c r="E598" s="10" t="s">
        <v>347</v>
      </c>
      <c r="F598" s="46">
        <v>0</v>
      </c>
      <c r="G598" s="10" t="s">
        <v>469</v>
      </c>
      <c r="H598" s="46">
        <f>F598+G598</f>
        <v>1169925</v>
      </c>
      <c r="I598" s="10" t="s">
        <v>381</v>
      </c>
      <c r="J598" s="46">
        <f>H598+I598</f>
        <v>1169925</v>
      </c>
      <c r="K598" s="10"/>
      <c r="L598" s="46">
        <f>J598+K598</f>
        <v>1169925</v>
      </c>
      <c r="M598" s="10"/>
      <c r="N598" s="46">
        <f>L598+M598</f>
        <v>1169925</v>
      </c>
    </row>
    <row r="599" spans="1:14" ht="31.5">
      <c r="A599" s="1" t="s">
        <v>324</v>
      </c>
      <c r="B599" s="10" t="s">
        <v>177</v>
      </c>
      <c r="C599" s="10" t="s">
        <v>7</v>
      </c>
      <c r="D599" s="10" t="s">
        <v>84</v>
      </c>
      <c r="E599" s="10" t="s">
        <v>353</v>
      </c>
      <c r="F599" s="46">
        <v>0</v>
      </c>
      <c r="G599" s="10" t="s">
        <v>470</v>
      </c>
      <c r="H599" s="46">
        <f>F599+G599</f>
        <v>41100</v>
      </c>
      <c r="I599" s="10" t="s">
        <v>381</v>
      </c>
      <c r="J599" s="46">
        <f>H599+I599</f>
        <v>41100</v>
      </c>
      <c r="K599" s="10"/>
      <c r="L599" s="46">
        <f>J599+K599</f>
        <v>41100</v>
      </c>
      <c r="M599" s="10"/>
      <c r="N599" s="46">
        <f>L599+M599</f>
        <v>41100</v>
      </c>
    </row>
    <row r="600" spans="1:14" ht="65.25" customHeight="1">
      <c r="A600" s="1" t="s">
        <v>85</v>
      </c>
      <c r="B600" s="10" t="s">
        <v>177</v>
      </c>
      <c r="C600" s="10" t="s">
        <v>9</v>
      </c>
      <c r="D600" s="10"/>
      <c r="E600" s="10"/>
      <c r="F600" s="45">
        <f>F601+F610</f>
        <v>0</v>
      </c>
      <c r="G600" s="10"/>
      <c r="H600" s="45">
        <f>H601+H610</f>
        <v>1631775</v>
      </c>
      <c r="I600" s="10"/>
      <c r="J600" s="45">
        <f>J601+J610</f>
        <v>1631775</v>
      </c>
      <c r="K600" s="10"/>
      <c r="L600" s="45">
        <f>L601+L610</f>
        <v>1416259</v>
      </c>
      <c r="M600" s="10"/>
      <c r="N600" s="45">
        <f>N601+N610</f>
        <v>1416259</v>
      </c>
    </row>
    <row r="601" spans="1:14" ht="18.75" customHeight="1">
      <c r="A601" s="1" t="s">
        <v>81</v>
      </c>
      <c r="B601" s="10" t="s">
        <v>177</v>
      </c>
      <c r="C601" s="10" t="s">
        <v>9</v>
      </c>
      <c r="D601" s="10" t="s">
        <v>82</v>
      </c>
      <c r="E601" s="10"/>
      <c r="F601" s="45">
        <f>F602</f>
        <v>0</v>
      </c>
      <c r="G601" s="10"/>
      <c r="H601" s="45">
        <f>H602</f>
        <v>1618775</v>
      </c>
      <c r="I601" s="10"/>
      <c r="J601" s="45">
        <f>J602</f>
        <v>1618775</v>
      </c>
      <c r="K601" s="10"/>
      <c r="L601" s="45">
        <f>L602</f>
        <v>1403259</v>
      </c>
      <c r="M601" s="10"/>
      <c r="N601" s="45">
        <f>N602</f>
        <v>1403259</v>
      </c>
    </row>
    <row r="602" spans="1:14" ht="15.75">
      <c r="A602" s="1" t="s">
        <v>139</v>
      </c>
      <c r="B602" s="10" t="s">
        <v>177</v>
      </c>
      <c r="C602" s="10" t="s">
        <v>9</v>
      </c>
      <c r="D602" s="10" t="s">
        <v>86</v>
      </c>
      <c r="E602" s="10"/>
      <c r="F602" s="46">
        <f>F605+F606+F607+F608+F603+F604</f>
        <v>0</v>
      </c>
      <c r="G602" s="10"/>
      <c r="H602" s="46">
        <f>H605+H606+H607+H608+H603+H604</f>
        <v>1618775</v>
      </c>
      <c r="I602" s="10"/>
      <c r="J602" s="46">
        <f>J605+J606+J607+J608+J603+J604</f>
        <v>1618775</v>
      </c>
      <c r="K602" s="10"/>
      <c r="L602" s="46">
        <f>L605+L606+L607+L608+L603+L604</f>
        <v>1403259</v>
      </c>
      <c r="M602" s="10"/>
      <c r="N602" s="46">
        <f>N605+N606+N607+N608+N603+N604+N609</f>
        <v>1403259</v>
      </c>
    </row>
    <row r="603" spans="1:14" ht="15.75">
      <c r="A603" s="1" t="s">
        <v>323</v>
      </c>
      <c r="B603" s="10" t="s">
        <v>177</v>
      </c>
      <c r="C603" s="10" t="s">
        <v>9</v>
      </c>
      <c r="D603" s="10" t="s">
        <v>86</v>
      </c>
      <c r="E603" s="10" t="s">
        <v>318</v>
      </c>
      <c r="F603" s="46">
        <v>0</v>
      </c>
      <c r="G603" s="10" t="s">
        <v>471</v>
      </c>
      <c r="H603" s="46">
        <f aca="true" t="shared" si="11" ref="H603:J608">F603+G603</f>
        <v>141879</v>
      </c>
      <c r="I603" s="10" t="s">
        <v>381</v>
      </c>
      <c r="J603" s="46">
        <f t="shared" si="11"/>
        <v>141879</v>
      </c>
      <c r="K603" s="10"/>
      <c r="L603" s="46">
        <f aca="true" t="shared" si="12" ref="L603:N609">J603+K603</f>
        <v>141879</v>
      </c>
      <c r="M603" s="10" t="s">
        <v>608</v>
      </c>
      <c r="N603" s="46">
        <f t="shared" si="12"/>
        <v>140879</v>
      </c>
    </row>
    <row r="604" spans="1:14" ht="31.5">
      <c r="A604" s="1" t="s">
        <v>324</v>
      </c>
      <c r="B604" s="10" t="s">
        <v>177</v>
      </c>
      <c r="C604" s="10" t="s">
        <v>9</v>
      </c>
      <c r="D604" s="10" t="s">
        <v>86</v>
      </c>
      <c r="E604" s="10" t="s">
        <v>319</v>
      </c>
      <c r="F604" s="46">
        <v>0</v>
      </c>
      <c r="G604" s="10" t="s">
        <v>472</v>
      </c>
      <c r="H604" s="46">
        <f t="shared" si="11"/>
        <v>115</v>
      </c>
      <c r="I604" s="10" t="s">
        <v>381</v>
      </c>
      <c r="J604" s="46">
        <f t="shared" si="11"/>
        <v>115</v>
      </c>
      <c r="K604" s="10"/>
      <c r="L604" s="46">
        <f t="shared" si="12"/>
        <v>115</v>
      </c>
      <c r="M604" s="10"/>
      <c r="N604" s="46">
        <f t="shared" si="12"/>
        <v>115</v>
      </c>
    </row>
    <row r="605" spans="1:14" ht="15.75">
      <c r="A605" s="1" t="s">
        <v>323</v>
      </c>
      <c r="B605" s="10" t="s">
        <v>177</v>
      </c>
      <c r="C605" s="10" t="s">
        <v>9</v>
      </c>
      <c r="D605" s="10" t="s">
        <v>86</v>
      </c>
      <c r="E605" s="10" t="s">
        <v>347</v>
      </c>
      <c r="F605" s="46">
        <v>0</v>
      </c>
      <c r="G605" s="10" t="s">
        <v>473</v>
      </c>
      <c r="H605" s="46">
        <f t="shared" si="11"/>
        <v>1329958</v>
      </c>
      <c r="I605" s="10" t="s">
        <v>381</v>
      </c>
      <c r="J605" s="46">
        <f t="shared" si="11"/>
        <v>1329958</v>
      </c>
      <c r="K605" s="70">
        <f>-150000-215516</f>
        <v>-365516</v>
      </c>
      <c r="L605" s="46">
        <f t="shared" si="12"/>
        <v>964442</v>
      </c>
      <c r="M605" s="70">
        <v>0</v>
      </c>
      <c r="N605" s="46">
        <f t="shared" si="12"/>
        <v>964442</v>
      </c>
    </row>
    <row r="606" spans="1:14" ht="31.5">
      <c r="A606" s="1" t="s">
        <v>324</v>
      </c>
      <c r="B606" s="10" t="s">
        <v>177</v>
      </c>
      <c r="C606" s="10" t="s">
        <v>9</v>
      </c>
      <c r="D606" s="10" t="s">
        <v>86</v>
      </c>
      <c r="E606" s="10" t="s">
        <v>353</v>
      </c>
      <c r="F606" s="46">
        <v>0</v>
      </c>
      <c r="G606" s="10" t="s">
        <v>474</v>
      </c>
      <c r="H606" s="46">
        <f t="shared" si="11"/>
        <v>10000</v>
      </c>
      <c r="I606" s="10" t="s">
        <v>381</v>
      </c>
      <c r="J606" s="46">
        <f t="shared" si="11"/>
        <v>10000</v>
      </c>
      <c r="K606" s="10"/>
      <c r="L606" s="46">
        <f t="shared" si="12"/>
        <v>10000</v>
      </c>
      <c r="M606" s="10"/>
      <c r="N606" s="46">
        <f t="shared" si="12"/>
        <v>10000</v>
      </c>
    </row>
    <row r="607" spans="1:14" ht="47.25">
      <c r="A607" s="1" t="s">
        <v>325</v>
      </c>
      <c r="B607" s="10" t="s">
        <v>177</v>
      </c>
      <c r="C607" s="10" t="s">
        <v>9</v>
      </c>
      <c r="D607" s="10" t="s">
        <v>86</v>
      </c>
      <c r="E607" s="10" t="s">
        <v>320</v>
      </c>
      <c r="F607" s="46">
        <v>0</v>
      </c>
      <c r="G607" s="10" t="s">
        <v>475</v>
      </c>
      <c r="H607" s="46">
        <f t="shared" si="11"/>
        <v>69823</v>
      </c>
      <c r="I607" s="10" t="s">
        <v>381</v>
      </c>
      <c r="J607" s="46">
        <f t="shared" si="11"/>
        <v>69823</v>
      </c>
      <c r="K607" s="10" t="s">
        <v>495</v>
      </c>
      <c r="L607" s="46">
        <f t="shared" si="12"/>
        <v>219823</v>
      </c>
      <c r="M607" s="10" t="s">
        <v>381</v>
      </c>
      <c r="N607" s="46">
        <f t="shared" si="12"/>
        <v>219823</v>
      </c>
    </row>
    <row r="608" spans="1:14" ht="31.5">
      <c r="A608" s="1" t="s">
        <v>326</v>
      </c>
      <c r="B608" s="10" t="s">
        <v>177</v>
      </c>
      <c r="C608" s="10" t="s">
        <v>9</v>
      </c>
      <c r="D608" s="10" t="s">
        <v>86</v>
      </c>
      <c r="E608" s="10" t="s">
        <v>321</v>
      </c>
      <c r="F608" s="46">
        <v>0</v>
      </c>
      <c r="G608" s="10" t="s">
        <v>476</v>
      </c>
      <c r="H608" s="46">
        <f t="shared" si="11"/>
        <v>67000</v>
      </c>
      <c r="I608" s="10" t="s">
        <v>381</v>
      </c>
      <c r="J608" s="46">
        <f t="shared" si="11"/>
        <v>67000</v>
      </c>
      <c r="K608" s="10"/>
      <c r="L608" s="46">
        <f t="shared" si="12"/>
        <v>67000</v>
      </c>
      <c r="M608" s="10" t="s">
        <v>610</v>
      </c>
      <c r="N608" s="46">
        <f t="shared" si="12"/>
        <v>67400</v>
      </c>
    </row>
    <row r="609" spans="1:14" ht="31.5">
      <c r="A609" s="1" t="s">
        <v>327</v>
      </c>
      <c r="B609" s="10" t="s">
        <v>177</v>
      </c>
      <c r="C609" s="10" t="s">
        <v>9</v>
      </c>
      <c r="D609" s="10" t="s">
        <v>86</v>
      </c>
      <c r="E609" s="10" t="s">
        <v>322</v>
      </c>
      <c r="F609" s="46"/>
      <c r="G609" s="10"/>
      <c r="H609" s="46"/>
      <c r="I609" s="10"/>
      <c r="J609" s="46"/>
      <c r="K609" s="10"/>
      <c r="L609" s="46"/>
      <c r="M609" s="10" t="s">
        <v>532</v>
      </c>
      <c r="N609" s="46">
        <f t="shared" si="12"/>
        <v>600</v>
      </c>
    </row>
    <row r="610" spans="1:14" ht="47.25">
      <c r="A610" s="1" t="s">
        <v>457</v>
      </c>
      <c r="B610" s="10" t="s">
        <v>177</v>
      </c>
      <c r="C610" s="10" t="s">
        <v>9</v>
      </c>
      <c r="D610" s="10" t="s">
        <v>306</v>
      </c>
      <c r="E610" s="10"/>
      <c r="F610" s="46">
        <f>F611</f>
        <v>0</v>
      </c>
      <c r="G610" s="10"/>
      <c r="H610" s="46">
        <f>H611</f>
        <v>13000</v>
      </c>
      <c r="I610" s="10"/>
      <c r="J610" s="46">
        <f>J611</f>
        <v>13000</v>
      </c>
      <c r="K610" s="10"/>
      <c r="L610" s="46">
        <f>L611</f>
        <v>13000</v>
      </c>
      <c r="M610" s="10"/>
      <c r="N610" s="46">
        <f>N611</f>
        <v>13000</v>
      </c>
    </row>
    <row r="611" spans="1:14" ht="26.25" customHeight="1">
      <c r="A611" s="1" t="s">
        <v>332</v>
      </c>
      <c r="B611" s="10" t="s">
        <v>177</v>
      </c>
      <c r="C611" s="10" t="s">
        <v>9</v>
      </c>
      <c r="D611" s="10" t="s">
        <v>306</v>
      </c>
      <c r="E611" s="10" t="s">
        <v>331</v>
      </c>
      <c r="F611" s="46">
        <v>0</v>
      </c>
      <c r="G611" s="10" t="s">
        <v>466</v>
      </c>
      <c r="H611" s="46">
        <f>F611+G611</f>
        <v>13000</v>
      </c>
      <c r="I611" s="10" t="s">
        <v>381</v>
      </c>
      <c r="J611" s="46">
        <f>H611+I611</f>
        <v>13000</v>
      </c>
      <c r="K611" s="10"/>
      <c r="L611" s="46">
        <f>J611+K611</f>
        <v>13000</v>
      </c>
      <c r="M611" s="10"/>
      <c r="N611" s="46">
        <f>L611+M611</f>
        <v>13000</v>
      </c>
    </row>
    <row r="612" spans="1:14" ht="31.5" hidden="1">
      <c r="A612" s="24" t="s">
        <v>169</v>
      </c>
      <c r="B612" s="30" t="s">
        <v>177</v>
      </c>
      <c r="C612" s="39" t="s">
        <v>217</v>
      </c>
      <c r="D612" s="30" t="s">
        <v>170</v>
      </c>
      <c r="E612" s="30"/>
      <c r="F612" s="46"/>
      <c r="G612" s="10"/>
      <c r="H612" s="46">
        <f>H613</f>
        <v>0</v>
      </c>
      <c r="I612" s="10"/>
      <c r="J612" s="46">
        <f>J613</f>
        <v>0</v>
      </c>
      <c r="K612" s="10"/>
      <c r="L612" s="46">
        <f>L613</f>
        <v>0</v>
      </c>
      <c r="M612" s="10"/>
      <c r="N612" s="46">
        <f>N613</f>
        <v>0</v>
      </c>
    </row>
    <row r="613" spans="1:14" ht="31.5" hidden="1">
      <c r="A613" s="1" t="s">
        <v>324</v>
      </c>
      <c r="B613" s="30" t="s">
        <v>177</v>
      </c>
      <c r="C613" s="39" t="s">
        <v>217</v>
      </c>
      <c r="D613" s="30" t="s">
        <v>170</v>
      </c>
      <c r="E613" s="30" t="s">
        <v>353</v>
      </c>
      <c r="F613" s="46"/>
      <c r="G613" s="10" t="s">
        <v>381</v>
      </c>
      <c r="H613" s="46">
        <f>F613+G613</f>
        <v>0</v>
      </c>
      <c r="I613" s="10" t="s">
        <v>381</v>
      </c>
      <c r="J613" s="46">
        <f>H613+I613</f>
        <v>0</v>
      </c>
      <c r="K613" s="10"/>
      <c r="L613" s="46">
        <f>J613+K613</f>
        <v>0</v>
      </c>
      <c r="M613" s="10"/>
      <c r="N613" s="46">
        <f>L613+M613</f>
        <v>0</v>
      </c>
    </row>
    <row r="614" spans="1:14" ht="44.25" customHeight="1">
      <c r="A614" s="1" t="s">
        <v>169</v>
      </c>
      <c r="B614" s="30" t="s">
        <v>177</v>
      </c>
      <c r="C614" s="39" t="s">
        <v>217</v>
      </c>
      <c r="D614" s="30" t="s">
        <v>170</v>
      </c>
      <c r="E614" s="30"/>
      <c r="F614" s="46"/>
      <c r="G614" s="10"/>
      <c r="H614" s="46"/>
      <c r="I614" s="10"/>
      <c r="J614" s="46">
        <f>J615</f>
        <v>350000</v>
      </c>
      <c r="K614" s="10"/>
      <c r="L614" s="46">
        <f>L615</f>
        <v>350000</v>
      </c>
      <c r="M614" s="10"/>
      <c r="N614" s="46">
        <f>N615</f>
        <v>350000</v>
      </c>
    </row>
    <row r="615" spans="1:14" ht="39.75" customHeight="1">
      <c r="A615" s="1" t="s">
        <v>324</v>
      </c>
      <c r="B615" s="30" t="s">
        <v>177</v>
      </c>
      <c r="C615" s="39" t="s">
        <v>217</v>
      </c>
      <c r="D615" s="30" t="s">
        <v>170</v>
      </c>
      <c r="E615" s="30" t="s">
        <v>353</v>
      </c>
      <c r="F615" s="46"/>
      <c r="G615" s="10"/>
      <c r="H615" s="46"/>
      <c r="I615" s="10" t="s">
        <v>590</v>
      </c>
      <c r="J615" s="46">
        <f>H615+I615</f>
        <v>350000</v>
      </c>
      <c r="K615" s="10"/>
      <c r="L615" s="46">
        <f>J615+K615</f>
        <v>350000</v>
      </c>
      <c r="M615" s="10"/>
      <c r="N615" s="46">
        <f>L615+M615</f>
        <v>350000</v>
      </c>
    </row>
    <row r="616" spans="1:14" ht="15.75">
      <c r="A616" s="9" t="s">
        <v>166</v>
      </c>
      <c r="B616" s="8" t="s">
        <v>177</v>
      </c>
      <c r="C616" s="8" t="s">
        <v>78</v>
      </c>
      <c r="D616" s="8"/>
      <c r="E616" s="8"/>
      <c r="F616" s="46">
        <f>F617</f>
        <v>0</v>
      </c>
      <c r="G616" s="8"/>
      <c r="H616" s="46">
        <f>H617</f>
        <v>525100</v>
      </c>
      <c r="I616" s="8"/>
      <c r="J616" s="46">
        <f>J617</f>
        <v>525100</v>
      </c>
      <c r="K616" s="8"/>
      <c r="L616" s="46">
        <f>L617</f>
        <v>525100</v>
      </c>
      <c r="M616" s="8"/>
      <c r="N616" s="46">
        <f>N617</f>
        <v>525100</v>
      </c>
    </row>
    <row r="617" spans="1:14" ht="15.75">
      <c r="A617" s="9" t="s">
        <v>167</v>
      </c>
      <c r="B617" s="8" t="s">
        <v>177</v>
      </c>
      <c r="C617" s="8" t="s">
        <v>126</v>
      </c>
      <c r="D617" s="8"/>
      <c r="E617" s="8"/>
      <c r="F617" s="46">
        <f>F618</f>
        <v>0</v>
      </c>
      <c r="G617" s="8"/>
      <c r="H617" s="46">
        <f>H618</f>
        <v>525100</v>
      </c>
      <c r="I617" s="8"/>
      <c r="J617" s="46">
        <f>J618</f>
        <v>525100</v>
      </c>
      <c r="K617" s="8"/>
      <c r="L617" s="46">
        <f>L618</f>
        <v>525100</v>
      </c>
      <c r="M617" s="8"/>
      <c r="N617" s="46">
        <f>N618</f>
        <v>525100</v>
      </c>
    </row>
    <row r="618" spans="1:14" ht="31.5">
      <c r="A618" s="9" t="s">
        <v>127</v>
      </c>
      <c r="B618" s="8" t="s">
        <v>177</v>
      </c>
      <c r="C618" s="8" t="s">
        <v>126</v>
      </c>
      <c r="D618" s="8" t="s">
        <v>128</v>
      </c>
      <c r="E618" s="8"/>
      <c r="F618" s="46">
        <f>F619</f>
        <v>0</v>
      </c>
      <c r="G618" s="8"/>
      <c r="H618" s="46">
        <f>H619</f>
        <v>525100</v>
      </c>
      <c r="I618" s="8"/>
      <c r="J618" s="46">
        <f>J619</f>
        <v>525100</v>
      </c>
      <c r="K618" s="8"/>
      <c r="L618" s="46">
        <f>L619</f>
        <v>525100</v>
      </c>
      <c r="M618" s="8"/>
      <c r="N618" s="46">
        <f>N619</f>
        <v>525100</v>
      </c>
    </row>
    <row r="619" spans="1:14" ht="47.25">
      <c r="A619" s="9" t="s">
        <v>129</v>
      </c>
      <c r="B619" s="8" t="s">
        <v>177</v>
      </c>
      <c r="C619" s="8" t="s">
        <v>126</v>
      </c>
      <c r="D619" s="8" t="s">
        <v>130</v>
      </c>
      <c r="E619" s="8"/>
      <c r="F619" s="46">
        <f>F620</f>
        <v>0</v>
      </c>
      <c r="G619" s="8"/>
      <c r="H619" s="46">
        <f>H620</f>
        <v>525100</v>
      </c>
      <c r="I619" s="8"/>
      <c r="J619" s="46">
        <f>J620</f>
        <v>525100</v>
      </c>
      <c r="K619" s="8"/>
      <c r="L619" s="46">
        <f>L620</f>
        <v>525100</v>
      </c>
      <c r="M619" s="8"/>
      <c r="N619" s="46">
        <f>N620</f>
        <v>525100</v>
      </c>
    </row>
    <row r="620" spans="1:14" ht="31.5">
      <c r="A620" s="18" t="s">
        <v>351</v>
      </c>
      <c r="B620" s="8" t="s">
        <v>177</v>
      </c>
      <c r="C620" s="8" t="s">
        <v>126</v>
      </c>
      <c r="D620" s="8" t="s">
        <v>130</v>
      </c>
      <c r="E620" s="8" t="s">
        <v>350</v>
      </c>
      <c r="F620" s="46">
        <v>0</v>
      </c>
      <c r="G620" s="8" t="s">
        <v>477</v>
      </c>
      <c r="H620" s="46">
        <f>F620+G620</f>
        <v>525100</v>
      </c>
      <c r="I620" s="8" t="s">
        <v>381</v>
      </c>
      <c r="J620" s="46">
        <f>H620+I620</f>
        <v>525100</v>
      </c>
      <c r="K620" s="8"/>
      <c r="L620" s="46">
        <f>J620+K620</f>
        <v>525100</v>
      </c>
      <c r="M620" s="8"/>
      <c r="N620" s="46">
        <f>L620+M620</f>
        <v>525100</v>
      </c>
    </row>
    <row r="621" spans="1:14" ht="47.25">
      <c r="A621" s="22" t="s">
        <v>244</v>
      </c>
      <c r="B621" s="16" t="s">
        <v>191</v>
      </c>
      <c r="C621" s="16"/>
      <c r="D621" s="10"/>
      <c r="E621" s="10"/>
      <c r="F621" s="42">
        <f>F622</f>
        <v>0</v>
      </c>
      <c r="G621" s="10"/>
      <c r="H621" s="42">
        <f>H622</f>
        <v>1342000</v>
      </c>
      <c r="I621" s="10"/>
      <c r="J621" s="42">
        <f>J622</f>
        <v>1342000</v>
      </c>
      <c r="K621" s="10"/>
      <c r="L621" s="42">
        <f>L622</f>
        <v>1342000</v>
      </c>
      <c r="M621" s="10"/>
      <c r="N621" s="42">
        <f>N622</f>
        <v>1342000</v>
      </c>
    </row>
    <row r="622" spans="1:14" ht="70.5" customHeight="1">
      <c r="A622" s="1" t="s">
        <v>91</v>
      </c>
      <c r="B622" s="10" t="s">
        <v>191</v>
      </c>
      <c r="C622" s="10" t="s">
        <v>11</v>
      </c>
      <c r="D622" s="10"/>
      <c r="E622" s="10"/>
      <c r="F622" s="45">
        <f>F623+F633</f>
        <v>0</v>
      </c>
      <c r="G622" s="10"/>
      <c r="H622" s="45">
        <f>H623+H633</f>
        <v>1342000</v>
      </c>
      <c r="I622" s="10"/>
      <c r="J622" s="45">
        <f>J623+J633</f>
        <v>1342000</v>
      </c>
      <c r="K622" s="10"/>
      <c r="L622" s="45">
        <f>L623+L633</f>
        <v>1342000</v>
      </c>
      <c r="M622" s="10"/>
      <c r="N622" s="45">
        <f>N623+N633</f>
        <v>1342000</v>
      </c>
    </row>
    <row r="623" spans="1:14" ht="32.25" customHeight="1">
      <c r="A623" s="1" t="s">
        <v>81</v>
      </c>
      <c r="B623" s="10" t="s">
        <v>191</v>
      </c>
      <c r="C623" s="10" t="s">
        <v>11</v>
      </c>
      <c r="D623" s="10" t="s">
        <v>82</v>
      </c>
      <c r="E623" s="10"/>
      <c r="F623" s="46">
        <f>F624+F629</f>
        <v>0</v>
      </c>
      <c r="G623" s="10"/>
      <c r="H623" s="46">
        <f>H624+H629</f>
        <v>1316000</v>
      </c>
      <c r="I623" s="10"/>
      <c r="J623" s="46">
        <f>J624+J629</f>
        <v>1316000</v>
      </c>
      <c r="K623" s="10"/>
      <c r="L623" s="46">
        <f>L624+L629</f>
        <v>1316000</v>
      </c>
      <c r="M623" s="10"/>
      <c r="N623" s="46">
        <f>N624+N629</f>
        <v>1316000</v>
      </c>
    </row>
    <row r="624" spans="1:14" ht="20.25" customHeight="1">
      <c r="A624" s="1" t="s">
        <v>139</v>
      </c>
      <c r="B624" s="10" t="s">
        <v>191</v>
      </c>
      <c r="C624" s="10" t="s">
        <v>11</v>
      </c>
      <c r="D624" s="10" t="s">
        <v>86</v>
      </c>
      <c r="E624" s="10"/>
      <c r="F624" s="46">
        <f>F625+F626+F627+F628</f>
        <v>0</v>
      </c>
      <c r="G624" s="10"/>
      <c r="H624" s="46">
        <f>H625+H626+H627+H628</f>
        <v>709527</v>
      </c>
      <c r="I624" s="10"/>
      <c r="J624" s="46">
        <f>J625+J626+J627+J628</f>
        <v>709527</v>
      </c>
      <c r="K624" s="10"/>
      <c r="L624" s="46">
        <f>L625+L626+L627+L628</f>
        <v>709527</v>
      </c>
      <c r="M624" s="10"/>
      <c r="N624" s="46">
        <f>N625+N626+N627+N628</f>
        <v>709527</v>
      </c>
    </row>
    <row r="625" spans="1:14" ht="15.75">
      <c r="A625" s="1" t="s">
        <v>323</v>
      </c>
      <c r="B625" s="10" t="s">
        <v>191</v>
      </c>
      <c r="C625" s="10" t="s">
        <v>11</v>
      </c>
      <c r="D625" s="10" t="s">
        <v>86</v>
      </c>
      <c r="E625" s="10" t="s">
        <v>347</v>
      </c>
      <c r="F625" s="46">
        <v>0</v>
      </c>
      <c r="G625" s="10" t="s">
        <v>478</v>
      </c>
      <c r="H625" s="46">
        <f>F625+G625</f>
        <v>654122</v>
      </c>
      <c r="I625" s="10" t="s">
        <v>381</v>
      </c>
      <c r="J625" s="46">
        <f>H625+I625</f>
        <v>654122</v>
      </c>
      <c r="K625" s="10"/>
      <c r="L625" s="46">
        <f>J625+K625</f>
        <v>654122</v>
      </c>
      <c r="M625" s="10"/>
      <c r="N625" s="46">
        <f>L625+M625</f>
        <v>654122</v>
      </c>
    </row>
    <row r="626" spans="1:14" ht="31.5">
      <c r="A626" s="1" t="s">
        <v>324</v>
      </c>
      <c r="B626" s="10" t="s">
        <v>191</v>
      </c>
      <c r="C626" s="10" t="s">
        <v>11</v>
      </c>
      <c r="D626" s="10" t="s">
        <v>86</v>
      </c>
      <c r="E626" s="10" t="s">
        <v>353</v>
      </c>
      <c r="F626" s="46">
        <v>0</v>
      </c>
      <c r="G626" s="10" t="s">
        <v>479</v>
      </c>
      <c r="H626" s="46">
        <f>F626+G626</f>
        <v>1945</v>
      </c>
      <c r="I626" s="10" t="s">
        <v>381</v>
      </c>
      <c r="J626" s="46">
        <f>H626+I626</f>
        <v>1945</v>
      </c>
      <c r="K626" s="10"/>
      <c r="L626" s="46">
        <f>J626+K626</f>
        <v>1945</v>
      </c>
      <c r="M626" s="10"/>
      <c r="N626" s="46">
        <f>L626+M626</f>
        <v>1945</v>
      </c>
    </row>
    <row r="627" spans="1:14" ht="47.25">
      <c r="A627" s="1" t="s">
        <v>325</v>
      </c>
      <c r="B627" s="10" t="s">
        <v>191</v>
      </c>
      <c r="C627" s="10" t="s">
        <v>11</v>
      </c>
      <c r="D627" s="10" t="s">
        <v>86</v>
      </c>
      <c r="E627" s="10" t="s">
        <v>320</v>
      </c>
      <c r="F627" s="46">
        <v>0</v>
      </c>
      <c r="G627" s="10" t="s">
        <v>480</v>
      </c>
      <c r="H627" s="46">
        <f>F627+G627</f>
        <v>26000</v>
      </c>
      <c r="I627" s="10" t="s">
        <v>381</v>
      </c>
      <c r="J627" s="46">
        <f>H627+I627</f>
        <v>26000</v>
      </c>
      <c r="K627" s="10"/>
      <c r="L627" s="46">
        <f>J627+K627</f>
        <v>26000</v>
      </c>
      <c r="M627" s="10" t="s">
        <v>711</v>
      </c>
      <c r="N627" s="46">
        <f>L627+M627</f>
        <v>21500</v>
      </c>
    </row>
    <row r="628" spans="1:14" ht="31.5">
      <c r="A628" s="1" t="s">
        <v>326</v>
      </c>
      <c r="B628" s="10" t="s">
        <v>191</v>
      </c>
      <c r="C628" s="10" t="s">
        <v>11</v>
      </c>
      <c r="D628" s="10" t="s">
        <v>86</v>
      </c>
      <c r="E628" s="10" t="s">
        <v>321</v>
      </c>
      <c r="F628" s="46">
        <v>0</v>
      </c>
      <c r="G628" s="10" t="s">
        <v>481</v>
      </c>
      <c r="H628" s="46">
        <f>F628+G628</f>
        <v>27460</v>
      </c>
      <c r="I628" s="10" t="s">
        <v>381</v>
      </c>
      <c r="J628" s="46">
        <f>H628+I628</f>
        <v>27460</v>
      </c>
      <c r="K628" s="10"/>
      <c r="L628" s="46">
        <f>J628+K628</f>
        <v>27460</v>
      </c>
      <c r="M628" s="10" t="s">
        <v>712</v>
      </c>
      <c r="N628" s="46">
        <f>L628+M628</f>
        <v>31960</v>
      </c>
    </row>
    <row r="629" spans="1:14" ht="47.25">
      <c r="A629" s="1" t="s">
        <v>92</v>
      </c>
      <c r="B629" s="10" t="s">
        <v>191</v>
      </c>
      <c r="C629" s="10" t="s">
        <v>11</v>
      </c>
      <c r="D629" s="10" t="s">
        <v>93</v>
      </c>
      <c r="E629" s="10"/>
      <c r="F629" s="46">
        <f>F630+F631</f>
        <v>0</v>
      </c>
      <c r="G629" s="10"/>
      <c r="H629" s="46">
        <f>H630+H631</f>
        <v>606473</v>
      </c>
      <c r="I629" s="10"/>
      <c r="J629" s="46">
        <f>J630+J631</f>
        <v>606473</v>
      </c>
      <c r="K629" s="10"/>
      <c r="L629" s="46">
        <f>L630+L631</f>
        <v>606473</v>
      </c>
      <c r="M629" s="10"/>
      <c r="N629" s="46">
        <f>N630+N631</f>
        <v>606473</v>
      </c>
    </row>
    <row r="630" spans="1:14" ht="15.75">
      <c r="A630" s="1" t="s">
        <v>323</v>
      </c>
      <c r="B630" s="11" t="s">
        <v>191</v>
      </c>
      <c r="C630" s="11" t="s">
        <v>11</v>
      </c>
      <c r="D630" s="11" t="s">
        <v>93</v>
      </c>
      <c r="E630" s="11" t="s">
        <v>347</v>
      </c>
      <c r="F630" s="46">
        <v>0</v>
      </c>
      <c r="G630" s="11" t="s">
        <v>482</v>
      </c>
      <c r="H630" s="46">
        <f>F630+G630</f>
        <v>603273</v>
      </c>
      <c r="I630" s="11" t="s">
        <v>381</v>
      </c>
      <c r="J630" s="46">
        <f>H630+I630</f>
        <v>603273</v>
      </c>
      <c r="K630" s="11"/>
      <c r="L630" s="46">
        <f>J630+K630</f>
        <v>603273</v>
      </c>
      <c r="M630" s="11"/>
      <c r="N630" s="46">
        <f>L630+M630</f>
        <v>603273</v>
      </c>
    </row>
    <row r="631" spans="1:14" ht="31.5">
      <c r="A631" s="1" t="s">
        <v>324</v>
      </c>
      <c r="B631" s="11" t="s">
        <v>191</v>
      </c>
      <c r="C631" s="11" t="s">
        <v>11</v>
      </c>
      <c r="D631" s="11" t="s">
        <v>93</v>
      </c>
      <c r="E631" s="11" t="s">
        <v>353</v>
      </c>
      <c r="F631" s="46">
        <v>0</v>
      </c>
      <c r="G631" s="11" t="s">
        <v>483</v>
      </c>
      <c r="H631" s="46">
        <f>F631+G631</f>
        <v>3200</v>
      </c>
      <c r="I631" s="11" t="s">
        <v>381</v>
      </c>
      <c r="J631" s="46">
        <f>H631+I631</f>
        <v>3200</v>
      </c>
      <c r="K631" s="11"/>
      <c r="L631" s="46">
        <f>J631+K631</f>
        <v>3200</v>
      </c>
      <c r="M631" s="11"/>
      <c r="N631" s="46">
        <f>L631+M631</f>
        <v>3200</v>
      </c>
    </row>
    <row r="632" spans="1:14" ht="63">
      <c r="A632" s="1" t="s">
        <v>307</v>
      </c>
      <c r="B632" s="10" t="s">
        <v>191</v>
      </c>
      <c r="C632" s="10" t="s">
        <v>11</v>
      </c>
      <c r="D632" s="10" t="s">
        <v>306</v>
      </c>
      <c r="E632" s="10"/>
      <c r="F632" s="51">
        <f>F633</f>
        <v>0</v>
      </c>
      <c r="G632" s="10"/>
      <c r="H632" s="51">
        <f>H633</f>
        <v>26000</v>
      </c>
      <c r="I632" s="10"/>
      <c r="J632" s="51">
        <f>J633</f>
        <v>26000</v>
      </c>
      <c r="K632" s="10"/>
      <c r="L632" s="51">
        <f>L633</f>
        <v>26000</v>
      </c>
      <c r="M632" s="10"/>
      <c r="N632" s="51">
        <f>N633</f>
        <v>26000</v>
      </c>
    </row>
    <row r="633" spans="1:14" ht="15.75">
      <c r="A633" s="1" t="s">
        <v>332</v>
      </c>
      <c r="B633" s="10" t="s">
        <v>191</v>
      </c>
      <c r="C633" s="10" t="s">
        <v>11</v>
      </c>
      <c r="D633" s="10" t="s">
        <v>306</v>
      </c>
      <c r="E633" s="10" t="s">
        <v>331</v>
      </c>
      <c r="F633" s="51">
        <v>0</v>
      </c>
      <c r="G633" s="10" t="s">
        <v>480</v>
      </c>
      <c r="H633" s="51">
        <f>F633+G633</f>
        <v>26000</v>
      </c>
      <c r="I633" s="10" t="s">
        <v>381</v>
      </c>
      <c r="J633" s="51">
        <f>H633+I633</f>
        <v>26000</v>
      </c>
      <c r="K633" s="10"/>
      <c r="L633" s="51">
        <f>J633+K633</f>
        <v>26000</v>
      </c>
      <c r="M633" s="10"/>
      <c r="N633" s="51">
        <f>L633+M633</f>
        <v>26000</v>
      </c>
    </row>
    <row r="634" spans="1:14" ht="47.25">
      <c r="A634" s="20" t="s">
        <v>316</v>
      </c>
      <c r="B634" s="38" t="s">
        <v>317</v>
      </c>
      <c r="C634" s="38"/>
      <c r="D634" s="38"/>
      <c r="E634" s="38"/>
      <c r="F634" s="45">
        <f>F635</f>
        <v>0</v>
      </c>
      <c r="G634" s="38"/>
      <c r="H634" s="45">
        <f>H635</f>
        <v>696000</v>
      </c>
      <c r="I634" s="38"/>
      <c r="J634" s="45">
        <f>J635</f>
        <v>696000</v>
      </c>
      <c r="K634" s="38"/>
      <c r="L634" s="45">
        <f>L635</f>
        <v>696000</v>
      </c>
      <c r="M634" s="38"/>
      <c r="N634" s="45">
        <f>N635</f>
        <v>696000</v>
      </c>
    </row>
    <row r="635" spans="1:14" ht="31.5">
      <c r="A635" s="3" t="s">
        <v>272</v>
      </c>
      <c r="B635" s="39" t="s">
        <v>317</v>
      </c>
      <c r="C635" s="39" t="s">
        <v>273</v>
      </c>
      <c r="D635" s="39"/>
      <c r="E635" s="39"/>
      <c r="F635" s="45">
        <f>F636</f>
        <v>0</v>
      </c>
      <c r="G635" s="39"/>
      <c r="H635" s="45">
        <f>H636</f>
        <v>696000</v>
      </c>
      <c r="I635" s="39"/>
      <c r="J635" s="45">
        <f>J636</f>
        <v>696000</v>
      </c>
      <c r="K635" s="39"/>
      <c r="L635" s="45">
        <f>L636</f>
        <v>696000</v>
      </c>
      <c r="M635" s="39"/>
      <c r="N635" s="45">
        <f>N636</f>
        <v>696000</v>
      </c>
    </row>
    <row r="636" spans="1:14" ht="15.75">
      <c r="A636" s="3" t="s">
        <v>274</v>
      </c>
      <c r="B636" s="39" t="s">
        <v>317</v>
      </c>
      <c r="C636" s="39" t="s">
        <v>273</v>
      </c>
      <c r="D636" s="39" t="s">
        <v>275</v>
      </c>
      <c r="E636" s="39"/>
      <c r="F636" s="45">
        <f>F637</f>
        <v>0</v>
      </c>
      <c r="G636" s="39"/>
      <c r="H636" s="45">
        <f>H637</f>
        <v>696000</v>
      </c>
      <c r="I636" s="39"/>
      <c r="J636" s="45">
        <f>J637</f>
        <v>696000</v>
      </c>
      <c r="K636" s="39"/>
      <c r="L636" s="45">
        <f>L637</f>
        <v>696000</v>
      </c>
      <c r="M636" s="39"/>
      <c r="N636" s="45">
        <f>N637</f>
        <v>696000</v>
      </c>
    </row>
    <row r="637" spans="1:14" ht="40.5" customHeight="1">
      <c r="A637" s="3" t="s">
        <v>276</v>
      </c>
      <c r="B637" s="39" t="s">
        <v>317</v>
      </c>
      <c r="C637" s="39" t="s">
        <v>273</v>
      </c>
      <c r="D637" s="39" t="s">
        <v>277</v>
      </c>
      <c r="E637" s="39"/>
      <c r="F637" s="45">
        <f>F638</f>
        <v>0</v>
      </c>
      <c r="G637" s="39"/>
      <c r="H637" s="45">
        <f>H638</f>
        <v>696000</v>
      </c>
      <c r="I637" s="39"/>
      <c r="J637" s="45">
        <f>J638</f>
        <v>696000</v>
      </c>
      <c r="K637" s="39"/>
      <c r="L637" s="45">
        <f>L638</f>
        <v>696000</v>
      </c>
      <c r="M637" s="39"/>
      <c r="N637" s="45">
        <f>N638</f>
        <v>696000</v>
      </c>
    </row>
    <row r="638" spans="1:14" ht="15.75">
      <c r="A638" s="1" t="s">
        <v>332</v>
      </c>
      <c r="B638" s="39" t="s">
        <v>317</v>
      </c>
      <c r="C638" s="39" t="s">
        <v>273</v>
      </c>
      <c r="D638" s="39" t="s">
        <v>277</v>
      </c>
      <c r="E638" s="39" t="s">
        <v>331</v>
      </c>
      <c r="F638" s="45">
        <v>0</v>
      </c>
      <c r="G638" s="39" t="s">
        <v>487</v>
      </c>
      <c r="H638" s="45">
        <f>F638+G638</f>
        <v>696000</v>
      </c>
      <c r="I638" s="39" t="s">
        <v>381</v>
      </c>
      <c r="J638" s="45">
        <f>H638+I638</f>
        <v>696000</v>
      </c>
      <c r="K638" s="39"/>
      <c r="L638" s="45">
        <f>J638+K638</f>
        <v>696000</v>
      </c>
      <c r="M638" s="39"/>
      <c r="N638" s="45">
        <f>L638+M638</f>
        <v>696000</v>
      </c>
    </row>
    <row r="639" spans="1:14" ht="47.25">
      <c r="A639" s="41" t="s">
        <v>243</v>
      </c>
      <c r="B639" s="40" t="s">
        <v>242</v>
      </c>
      <c r="C639" s="11"/>
      <c r="D639" s="11"/>
      <c r="E639" s="11"/>
      <c r="F639" s="52">
        <f>F640+F656+F661</f>
        <v>0</v>
      </c>
      <c r="G639" s="11"/>
      <c r="H639" s="52">
        <f>H640+H656+H661</f>
        <v>12305400</v>
      </c>
      <c r="I639" s="11"/>
      <c r="J639" s="52">
        <f>J640+J656+J661</f>
        <v>17838000</v>
      </c>
      <c r="K639" s="11"/>
      <c r="L639" s="52">
        <f>L640+L656+L661</f>
        <v>17967000</v>
      </c>
      <c r="M639" s="11"/>
      <c r="N639" s="52">
        <f>N640+N656+N661</f>
        <v>22729033</v>
      </c>
    </row>
    <row r="640" spans="1:14" ht="63">
      <c r="A640" s="1" t="s">
        <v>91</v>
      </c>
      <c r="B640" s="10" t="s">
        <v>242</v>
      </c>
      <c r="C640" s="10" t="s">
        <v>11</v>
      </c>
      <c r="D640" s="10"/>
      <c r="E640" s="10"/>
      <c r="F640" s="46">
        <f>F641+F650</f>
        <v>0</v>
      </c>
      <c r="G640" s="10"/>
      <c r="H640" s="46">
        <f>H641+H650+H654</f>
        <v>7250600</v>
      </c>
      <c r="I640" s="10"/>
      <c r="J640" s="46">
        <f>J641+J650+J654</f>
        <v>7307100</v>
      </c>
      <c r="K640" s="10"/>
      <c r="L640" s="46">
        <f>L641+L650+L654</f>
        <v>7307100</v>
      </c>
      <c r="M640" s="10"/>
      <c r="N640" s="46">
        <f>N641+N650+N654</f>
        <v>7307100</v>
      </c>
    </row>
    <row r="641" spans="1:14" ht="63">
      <c r="A641" s="1" t="s">
        <v>81</v>
      </c>
      <c r="B641" s="10" t="s">
        <v>242</v>
      </c>
      <c r="C641" s="10" t="s">
        <v>11</v>
      </c>
      <c r="D641" s="10" t="s">
        <v>82</v>
      </c>
      <c r="E641" s="10"/>
      <c r="F641" s="46">
        <f>F642</f>
        <v>0</v>
      </c>
      <c r="G641" s="10"/>
      <c r="H641" s="46">
        <f>H642</f>
        <v>7211600</v>
      </c>
      <c r="I641" s="10"/>
      <c r="J641" s="46">
        <f>J642</f>
        <v>7268100</v>
      </c>
      <c r="K641" s="10"/>
      <c r="L641" s="46">
        <f>L642</f>
        <v>7268100</v>
      </c>
      <c r="M641" s="10"/>
      <c r="N641" s="46">
        <f>N642</f>
        <v>7268100</v>
      </c>
    </row>
    <row r="642" spans="1:14" ht="15.75">
      <c r="A642" s="1" t="s">
        <v>139</v>
      </c>
      <c r="B642" s="10" t="s">
        <v>242</v>
      </c>
      <c r="C642" s="10" t="s">
        <v>11</v>
      </c>
      <c r="D642" s="10" t="s">
        <v>86</v>
      </c>
      <c r="E642" s="10"/>
      <c r="F642" s="46">
        <f>F643+F645+F647+F648+F649+F646+F644</f>
        <v>0</v>
      </c>
      <c r="G642" s="10"/>
      <c r="H642" s="46">
        <f>H643+H645+H647+H648+H649+H646+H644</f>
        <v>7211600</v>
      </c>
      <c r="I642" s="10"/>
      <c r="J642" s="46">
        <f>J643+J645+J647+J648+J649+J646+J644</f>
        <v>7268100</v>
      </c>
      <c r="K642" s="10"/>
      <c r="L642" s="46">
        <f>L643+L645+L647+L648+L649+L646+L644</f>
        <v>7268100</v>
      </c>
      <c r="M642" s="10"/>
      <c r="N642" s="46">
        <f>N643+N645+N647+N648+N649+N646+N644</f>
        <v>7268100</v>
      </c>
    </row>
    <row r="643" spans="1:14" ht="15.75">
      <c r="A643" s="1" t="s">
        <v>323</v>
      </c>
      <c r="B643" s="10" t="s">
        <v>242</v>
      </c>
      <c r="C643" s="10" t="s">
        <v>11</v>
      </c>
      <c r="D643" s="10" t="s">
        <v>86</v>
      </c>
      <c r="E643" s="10" t="s">
        <v>318</v>
      </c>
      <c r="F643" s="46">
        <v>0</v>
      </c>
      <c r="G643" s="10" t="s">
        <v>527</v>
      </c>
      <c r="H643" s="46">
        <f aca="true" t="shared" si="13" ref="H643:J649">F643+G643</f>
        <v>550815</v>
      </c>
      <c r="I643" s="10" t="s">
        <v>381</v>
      </c>
      <c r="J643" s="46">
        <f t="shared" si="13"/>
        <v>550815</v>
      </c>
      <c r="K643" s="10"/>
      <c r="L643" s="46">
        <f aca="true" t="shared" si="14" ref="L643:N649">J643+K643</f>
        <v>550815</v>
      </c>
      <c r="M643" s="10"/>
      <c r="N643" s="46">
        <f t="shared" si="14"/>
        <v>550815</v>
      </c>
    </row>
    <row r="644" spans="1:14" ht="30" customHeight="1">
      <c r="A644" s="1" t="s">
        <v>324</v>
      </c>
      <c r="B644" s="10" t="s">
        <v>242</v>
      </c>
      <c r="C644" s="10" t="s">
        <v>11</v>
      </c>
      <c r="D644" s="10" t="s">
        <v>86</v>
      </c>
      <c r="E644" s="10" t="s">
        <v>319</v>
      </c>
      <c r="F644" s="46">
        <v>0</v>
      </c>
      <c r="G644" s="10" t="s">
        <v>528</v>
      </c>
      <c r="H644" s="46">
        <f t="shared" si="13"/>
        <v>17200</v>
      </c>
      <c r="I644" s="10" t="s">
        <v>381</v>
      </c>
      <c r="J644" s="46">
        <f t="shared" si="13"/>
        <v>17200</v>
      </c>
      <c r="K644" s="10"/>
      <c r="L644" s="46">
        <f t="shared" si="14"/>
        <v>17200</v>
      </c>
      <c r="M644" s="10"/>
      <c r="N644" s="46">
        <f t="shared" si="14"/>
        <v>17200</v>
      </c>
    </row>
    <row r="645" spans="1:14" ht="15.75">
      <c r="A645" s="1" t="s">
        <v>323</v>
      </c>
      <c r="B645" s="10" t="s">
        <v>242</v>
      </c>
      <c r="C645" s="10" t="s">
        <v>11</v>
      </c>
      <c r="D645" s="10" t="s">
        <v>86</v>
      </c>
      <c r="E645" s="10" t="s">
        <v>347</v>
      </c>
      <c r="F645" s="46">
        <v>0</v>
      </c>
      <c r="G645" s="10" t="s">
        <v>526</v>
      </c>
      <c r="H645" s="46">
        <f t="shared" si="13"/>
        <v>5079385</v>
      </c>
      <c r="I645" s="10" t="s">
        <v>381</v>
      </c>
      <c r="J645" s="46">
        <f t="shared" si="13"/>
        <v>5079385</v>
      </c>
      <c r="K645" s="10"/>
      <c r="L645" s="46">
        <f t="shared" si="14"/>
        <v>5079385</v>
      </c>
      <c r="M645" s="10"/>
      <c r="N645" s="46">
        <f t="shared" si="14"/>
        <v>5079385</v>
      </c>
    </row>
    <row r="646" spans="1:14" ht="36" customHeight="1">
      <c r="A646" s="1" t="s">
        <v>324</v>
      </c>
      <c r="B646" s="10" t="s">
        <v>242</v>
      </c>
      <c r="C646" s="10" t="s">
        <v>11</v>
      </c>
      <c r="D646" s="10" t="s">
        <v>86</v>
      </c>
      <c r="E646" s="10" t="s">
        <v>353</v>
      </c>
      <c r="F646" s="46">
        <v>0</v>
      </c>
      <c r="G646" s="10" t="s">
        <v>529</v>
      </c>
      <c r="H646" s="46">
        <f t="shared" si="13"/>
        <v>9600</v>
      </c>
      <c r="I646" s="10" t="s">
        <v>381</v>
      </c>
      <c r="J646" s="46">
        <f t="shared" si="13"/>
        <v>9600</v>
      </c>
      <c r="K646" s="10"/>
      <c r="L646" s="46">
        <f t="shared" si="14"/>
        <v>9600</v>
      </c>
      <c r="M646" s="10"/>
      <c r="N646" s="46">
        <f t="shared" si="14"/>
        <v>9600</v>
      </c>
    </row>
    <row r="647" spans="1:14" ht="30" customHeight="1">
      <c r="A647" s="1" t="s">
        <v>325</v>
      </c>
      <c r="B647" s="10" t="s">
        <v>242</v>
      </c>
      <c r="C647" s="10" t="s">
        <v>11</v>
      </c>
      <c r="D647" s="10" t="s">
        <v>86</v>
      </c>
      <c r="E647" s="10" t="s">
        <v>320</v>
      </c>
      <c r="F647" s="46">
        <v>0</v>
      </c>
      <c r="G647" s="10" t="s">
        <v>530</v>
      </c>
      <c r="H647" s="46">
        <f t="shared" si="13"/>
        <v>938300</v>
      </c>
      <c r="I647" s="10" t="s">
        <v>381</v>
      </c>
      <c r="J647" s="46">
        <f t="shared" si="13"/>
        <v>938300</v>
      </c>
      <c r="K647" s="10" t="s">
        <v>608</v>
      </c>
      <c r="L647" s="46">
        <f t="shared" si="14"/>
        <v>937300</v>
      </c>
      <c r="M647" s="10" t="s">
        <v>381</v>
      </c>
      <c r="N647" s="46">
        <f t="shared" si="14"/>
        <v>937300</v>
      </c>
    </row>
    <row r="648" spans="1:14" ht="33.75" customHeight="1">
      <c r="A648" s="1" t="s">
        <v>326</v>
      </c>
      <c r="B648" s="10" t="s">
        <v>242</v>
      </c>
      <c r="C648" s="10" t="s">
        <v>11</v>
      </c>
      <c r="D648" s="10" t="s">
        <v>86</v>
      </c>
      <c r="E648" s="10" t="s">
        <v>321</v>
      </c>
      <c r="F648" s="46">
        <v>0</v>
      </c>
      <c r="G648" s="10" t="s">
        <v>531</v>
      </c>
      <c r="H648" s="46">
        <f t="shared" si="13"/>
        <v>615700</v>
      </c>
      <c r="I648" s="10" t="s">
        <v>596</v>
      </c>
      <c r="J648" s="46">
        <f t="shared" si="13"/>
        <v>672200</v>
      </c>
      <c r="K648" s="10" t="s">
        <v>78</v>
      </c>
      <c r="L648" s="46">
        <f t="shared" si="14"/>
        <v>673200</v>
      </c>
      <c r="M648" s="10" t="s">
        <v>381</v>
      </c>
      <c r="N648" s="46">
        <f t="shared" si="14"/>
        <v>673200</v>
      </c>
    </row>
    <row r="649" spans="1:14" ht="36.75" customHeight="1">
      <c r="A649" s="1" t="s">
        <v>327</v>
      </c>
      <c r="B649" s="10" t="s">
        <v>242</v>
      </c>
      <c r="C649" s="10" t="s">
        <v>11</v>
      </c>
      <c r="D649" s="10" t="s">
        <v>86</v>
      </c>
      <c r="E649" s="10" t="s">
        <v>322</v>
      </c>
      <c r="F649" s="46">
        <v>0</v>
      </c>
      <c r="G649" s="10" t="s">
        <v>532</v>
      </c>
      <c r="H649" s="46">
        <f t="shared" si="13"/>
        <v>600</v>
      </c>
      <c r="I649" s="10" t="s">
        <v>381</v>
      </c>
      <c r="J649" s="46">
        <f t="shared" si="13"/>
        <v>600</v>
      </c>
      <c r="K649" s="10"/>
      <c r="L649" s="46">
        <f t="shared" si="14"/>
        <v>600</v>
      </c>
      <c r="M649" s="10"/>
      <c r="N649" s="46">
        <f t="shared" si="14"/>
        <v>600</v>
      </c>
    </row>
    <row r="650" spans="1:14" ht="16.5" customHeight="1" hidden="1">
      <c r="A650" s="36" t="s">
        <v>227</v>
      </c>
      <c r="B650" s="10" t="s">
        <v>242</v>
      </c>
      <c r="C650" s="10" t="s">
        <v>11</v>
      </c>
      <c r="D650" s="10" t="s">
        <v>228</v>
      </c>
      <c r="E650" s="10"/>
      <c r="F650" s="46">
        <f>F652</f>
        <v>0</v>
      </c>
      <c r="G650" s="10"/>
      <c r="H650" s="46">
        <f>H652</f>
        <v>0</v>
      </c>
      <c r="I650" s="10"/>
      <c r="J650" s="46">
        <f>J652</f>
        <v>0</v>
      </c>
      <c r="K650" s="10"/>
      <c r="L650" s="46">
        <f>L652</f>
        <v>0</v>
      </c>
      <c r="M650" s="10"/>
      <c r="N650" s="46">
        <f>N652</f>
        <v>0</v>
      </c>
    </row>
    <row r="651" spans="1:14" ht="19.5" customHeight="1" hidden="1">
      <c r="A651" s="36" t="s">
        <v>230</v>
      </c>
      <c r="B651" s="10" t="s">
        <v>242</v>
      </c>
      <c r="C651" s="10" t="s">
        <v>11</v>
      </c>
      <c r="D651" s="10" t="s">
        <v>229</v>
      </c>
      <c r="E651" s="10"/>
      <c r="F651" s="46"/>
      <c r="G651" s="10"/>
      <c r="H651" s="46"/>
      <c r="I651" s="10"/>
      <c r="J651" s="46"/>
      <c r="K651" s="10"/>
      <c r="L651" s="46"/>
      <c r="M651" s="10"/>
      <c r="N651" s="46"/>
    </row>
    <row r="652" spans="1:14" ht="17.25" customHeight="1" hidden="1">
      <c r="A652" s="36" t="s">
        <v>250</v>
      </c>
      <c r="B652" s="10" t="s">
        <v>242</v>
      </c>
      <c r="C652" s="10" t="s">
        <v>11</v>
      </c>
      <c r="D652" s="10" t="s">
        <v>226</v>
      </c>
      <c r="E652" s="10"/>
      <c r="F652" s="46">
        <f>F653</f>
        <v>0</v>
      </c>
      <c r="G652" s="10"/>
      <c r="H652" s="46">
        <f>H653</f>
        <v>0</v>
      </c>
      <c r="I652" s="10"/>
      <c r="J652" s="46">
        <f>J653</f>
        <v>0</v>
      </c>
      <c r="K652" s="10"/>
      <c r="L652" s="46">
        <f>L653</f>
        <v>0</v>
      </c>
      <c r="M652" s="10"/>
      <c r="N652" s="46">
        <f>N653</f>
        <v>0</v>
      </c>
    </row>
    <row r="653" spans="1:14" ht="14.25" customHeight="1" hidden="1">
      <c r="A653" s="24" t="s">
        <v>41</v>
      </c>
      <c r="B653" s="10" t="s">
        <v>242</v>
      </c>
      <c r="C653" s="10" t="s">
        <v>11</v>
      </c>
      <c r="D653" s="10" t="s">
        <v>226</v>
      </c>
      <c r="E653" s="10" t="s">
        <v>42</v>
      </c>
      <c r="F653" s="46"/>
      <c r="G653" s="10"/>
      <c r="H653" s="46"/>
      <c r="I653" s="10"/>
      <c r="J653" s="46"/>
      <c r="K653" s="10"/>
      <c r="L653" s="46"/>
      <c r="M653" s="10"/>
      <c r="N653" s="46"/>
    </row>
    <row r="654" spans="1:14" ht="63">
      <c r="A654" s="1" t="s">
        <v>307</v>
      </c>
      <c r="B654" s="10" t="s">
        <v>242</v>
      </c>
      <c r="C654" s="10" t="s">
        <v>11</v>
      </c>
      <c r="D654" s="10" t="s">
        <v>306</v>
      </c>
      <c r="E654" s="10"/>
      <c r="F654" s="46"/>
      <c r="G654" s="10"/>
      <c r="H654" s="46">
        <f>H655</f>
        <v>39000</v>
      </c>
      <c r="I654" s="10" t="s">
        <v>381</v>
      </c>
      <c r="J654" s="46">
        <f>J655</f>
        <v>39000</v>
      </c>
      <c r="K654" s="10"/>
      <c r="L654" s="46">
        <f>L655</f>
        <v>39000</v>
      </c>
      <c r="M654" s="10"/>
      <c r="N654" s="46">
        <f>N655</f>
        <v>39000</v>
      </c>
    </row>
    <row r="655" spans="1:14" ht="21.75" customHeight="1">
      <c r="A655" s="1" t="s">
        <v>332</v>
      </c>
      <c r="B655" s="10" t="s">
        <v>242</v>
      </c>
      <c r="C655" s="10" t="s">
        <v>11</v>
      </c>
      <c r="D655" s="10" t="s">
        <v>306</v>
      </c>
      <c r="E655" s="10" t="s">
        <v>331</v>
      </c>
      <c r="F655" s="46"/>
      <c r="G655" s="10" t="s">
        <v>519</v>
      </c>
      <c r="H655" s="46">
        <f>F655+G655</f>
        <v>39000</v>
      </c>
      <c r="I655" s="10" t="s">
        <v>381</v>
      </c>
      <c r="J655" s="46">
        <f>H655+I655</f>
        <v>39000</v>
      </c>
      <c r="K655" s="10"/>
      <c r="L655" s="46">
        <f>J655+K655</f>
        <v>39000</v>
      </c>
      <c r="M655" s="10"/>
      <c r="N655" s="46">
        <f>L655+M655</f>
        <v>39000</v>
      </c>
    </row>
    <row r="656" spans="1:14" ht="15.75">
      <c r="A656" s="1" t="s">
        <v>142</v>
      </c>
      <c r="B656" s="10" t="s">
        <v>242</v>
      </c>
      <c r="C656" s="10" t="s">
        <v>217</v>
      </c>
      <c r="D656" s="10"/>
      <c r="E656" s="10"/>
      <c r="F656" s="46">
        <f>F657</f>
        <v>0</v>
      </c>
      <c r="G656" s="10"/>
      <c r="H656" s="46">
        <f>H657</f>
        <v>2066900</v>
      </c>
      <c r="I656" s="10" t="s">
        <v>381</v>
      </c>
      <c r="J656" s="46">
        <f>J657</f>
        <v>7543000</v>
      </c>
      <c r="K656" s="10"/>
      <c r="L656" s="46">
        <f>L657</f>
        <v>7672000</v>
      </c>
      <c r="M656" s="10"/>
      <c r="N656" s="46">
        <f>N657</f>
        <v>12434033</v>
      </c>
    </row>
    <row r="657" spans="1:14" ht="63">
      <c r="A657" s="1" t="s">
        <v>110</v>
      </c>
      <c r="B657" s="10" t="s">
        <v>242</v>
      </c>
      <c r="C657" s="10" t="s">
        <v>217</v>
      </c>
      <c r="D657" s="10" t="s">
        <v>13</v>
      </c>
      <c r="E657" s="10"/>
      <c r="F657" s="45">
        <f>F658</f>
        <v>0</v>
      </c>
      <c r="G657" s="10"/>
      <c r="H657" s="45">
        <f>H658</f>
        <v>2066900</v>
      </c>
      <c r="I657" s="10"/>
      <c r="J657" s="45">
        <f>J658</f>
        <v>7543000</v>
      </c>
      <c r="K657" s="10"/>
      <c r="L657" s="45">
        <f>L658</f>
        <v>7672000</v>
      </c>
      <c r="M657" s="10"/>
      <c r="N657" s="45">
        <f>N658</f>
        <v>12434033</v>
      </c>
    </row>
    <row r="658" spans="1:14" ht="47.25">
      <c r="A658" s="1" t="s">
        <v>96</v>
      </c>
      <c r="B658" s="10" t="s">
        <v>242</v>
      </c>
      <c r="C658" s="10" t="s">
        <v>217</v>
      </c>
      <c r="D658" s="10" t="s">
        <v>14</v>
      </c>
      <c r="E658" s="10"/>
      <c r="F658" s="45">
        <f>F659</f>
        <v>0</v>
      </c>
      <c r="G658" s="10"/>
      <c r="H658" s="45">
        <f>H659</f>
        <v>2066900</v>
      </c>
      <c r="I658" s="10"/>
      <c r="J658" s="45">
        <f>J659</f>
        <v>7543000</v>
      </c>
      <c r="K658" s="10"/>
      <c r="L658" s="45">
        <f>L659</f>
        <v>7672000</v>
      </c>
      <c r="M658" s="10"/>
      <c r="N658" s="45">
        <f>N659</f>
        <v>12434033</v>
      </c>
    </row>
    <row r="659" spans="1:14" ht="31.5">
      <c r="A659" s="5" t="s">
        <v>239</v>
      </c>
      <c r="B659" s="12" t="s">
        <v>242</v>
      </c>
      <c r="C659" s="10" t="s">
        <v>217</v>
      </c>
      <c r="D659" s="12" t="s">
        <v>240</v>
      </c>
      <c r="E659" s="12"/>
      <c r="F659" s="45">
        <f>F660</f>
        <v>0</v>
      </c>
      <c r="G659" s="12"/>
      <c r="H659" s="45">
        <f>H660</f>
        <v>2066900</v>
      </c>
      <c r="I659" s="12"/>
      <c r="J659" s="45">
        <f>J660</f>
        <v>7543000</v>
      </c>
      <c r="K659" s="12"/>
      <c r="L659" s="45">
        <f>L660</f>
        <v>7672000</v>
      </c>
      <c r="M659" s="12"/>
      <c r="N659" s="45">
        <f>N660</f>
        <v>12434033</v>
      </c>
    </row>
    <row r="660" spans="1:14" ht="36" customHeight="1">
      <c r="A660" s="5" t="s">
        <v>239</v>
      </c>
      <c r="B660" s="12" t="s">
        <v>242</v>
      </c>
      <c r="C660" s="10" t="s">
        <v>217</v>
      </c>
      <c r="D660" s="12" t="s">
        <v>240</v>
      </c>
      <c r="E660" s="12" t="s">
        <v>356</v>
      </c>
      <c r="F660" s="46">
        <v>0</v>
      </c>
      <c r="G660" s="12" t="s">
        <v>533</v>
      </c>
      <c r="H660" s="46">
        <f>F660+G660</f>
        <v>2066900</v>
      </c>
      <c r="I660" s="12" t="s">
        <v>591</v>
      </c>
      <c r="J660" s="46">
        <f>H660+I660</f>
        <v>7543000</v>
      </c>
      <c r="K660" s="12" t="s">
        <v>633</v>
      </c>
      <c r="L660" s="46">
        <f>J660+K660</f>
        <v>7672000</v>
      </c>
      <c r="M660" s="105">
        <f>4757064+4969</f>
        <v>4762033</v>
      </c>
      <c r="N660" s="46">
        <f>L660+M660</f>
        <v>12434033</v>
      </c>
    </row>
    <row r="661" spans="1:14" ht="31.5">
      <c r="A661" s="3" t="s">
        <v>141</v>
      </c>
      <c r="B661" s="8" t="s">
        <v>242</v>
      </c>
      <c r="C661" s="8" t="s">
        <v>235</v>
      </c>
      <c r="D661" s="8"/>
      <c r="E661" s="8"/>
      <c r="F661" s="49">
        <f>F662</f>
        <v>0</v>
      </c>
      <c r="G661" s="8"/>
      <c r="H661" s="49">
        <f>H662</f>
        <v>2987900</v>
      </c>
      <c r="I661" s="8"/>
      <c r="J661" s="49">
        <f>J662</f>
        <v>2987900</v>
      </c>
      <c r="K661" s="8"/>
      <c r="L661" s="49">
        <f>L662</f>
        <v>2987900</v>
      </c>
      <c r="M661" s="8"/>
      <c r="N661" s="49">
        <f>N662</f>
        <v>2987900</v>
      </c>
    </row>
    <row r="662" spans="1:14" ht="31.5">
      <c r="A662" s="3" t="s">
        <v>375</v>
      </c>
      <c r="B662" s="8" t="s">
        <v>242</v>
      </c>
      <c r="C662" s="8" t="s">
        <v>236</v>
      </c>
      <c r="D662" s="8" t="s">
        <v>12</v>
      </c>
      <c r="E662" s="8"/>
      <c r="F662" s="49">
        <f>F663</f>
        <v>0</v>
      </c>
      <c r="G662" s="8"/>
      <c r="H662" s="49">
        <f>H663</f>
        <v>2987900</v>
      </c>
      <c r="I662" s="8"/>
      <c r="J662" s="49">
        <f>J663</f>
        <v>2987900</v>
      </c>
      <c r="K662" s="8"/>
      <c r="L662" s="49">
        <f>L663</f>
        <v>2987900</v>
      </c>
      <c r="M662" s="8"/>
      <c r="N662" s="49">
        <f>N663</f>
        <v>2987900</v>
      </c>
    </row>
    <row r="663" spans="1:14" ht="31.5" customHeight="1">
      <c r="A663" s="3" t="s">
        <v>270</v>
      </c>
      <c r="B663" s="8" t="s">
        <v>242</v>
      </c>
      <c r="C663" s="8" t="s">
        <v>236</v>
      </c>
      <c r="D663" s="8" t="s">
        <v>95</v>
      </c>
      <c r="E663" s="8" t="s">
        <v>359</v>
      </c>
      <c r="F663" s="45">
        <v>0</v>
      </c>
      <c r="G663" s="8" t="s">
        <v>534</v>
      </c>
      <c r="H663" s="45">
        <f>F663+G663</f>
        <v>2987900</v>
      </c>
      <c r="I663" s="8" t="s">
        <v>381</v>
      </c>
      <c r="J663" s="45">
        <f>H663+I663</f>
        <v>2987900</v>
      </c>
      <c r="K663" s="8"/>
      <c r="L663" s="45">
        <f>J663+K663</f>
        <v>2987900</v>
      </c>
      <c r="M663" s="8"/>
      <c r="N663" s="45">
        <f>L663+M663</f>
        <v>2987900</v>
      </c>
    </row>
    <row r="664" spans="1:14" ht="48" customHeight="1" hidden="1">
      <c r="A664" s="20"/>
      <c r="B664" s="38"/>
      <c r="C664" s="38"/>
      <c r="D664" s="38"/>
      <c r="E664" s="38"/>
      <c r="F664" s="60"/>
      <c r="G664" s="38"/>
      <c r="H664" s="60"/>
      <c r="I664" s="38"/>
      <c r="J664" s="60"/>
      <c r="K664" s="38"/>
      <c r="L664" s="60"/>
      <c r="M664" s="38"/>
      <c r="N664" s="60"/>
    </row>
    <row r="665" spans="1:14" ht="15.75" hidden="1">
      <c r="A665" s="3"/>
      <c r="B665" s="39"/>
      <c r="C665" s="39"/>
      <c r="D665" s="39"/>
      <c r="E665" s="39"/>
      <c r="F665" s="45"/>
      <c r="G665" s="39"/>
      <c r="H665" s="45"/>
      <c r="I665" s="39"/>
      <c r="J665" s="45"/>
      <c r="K665" s="39"/>
      <c r="L665" s="45"/>
      <c r="M665" s="39"/>
      <c r="N665" s="45"/>
    </row>
    <row r="666" spans="1:14" ht="15.75" hidden="1">
      <c r="A666" s="3"/>
      <c r="B666" s="39"/>
      <c r="C666" s="39"/>
      <c r="D666" s="39"/>
      <c r="E666" s="39"/>
      <c r="F666" s="45"/>
      <c r="G666" s="39"/>
      <c r="H666" s="45"/>
      <c r="I666" s="39"/>
      <c r="J666" s="45"/>
      <c r="K666" s="39"/>
      <c r="L666" s="45"/>
      <c r="M666" s="39"/>
      <c r="N666" s="45"/>
    </row>
    <row r="667" spans="1:14" ht="15.75" hidden="1">
      <c r="A667" s="3"/>
      <c r="B667" s="39"/>
      <c r="C667" s="39"/>
      <c r="D667" s="39"/>
      <c r="E667" s="39"/>
      <c r="F667" s="45"/>
      <c r="G667" s="39"/>
      <c r="H667" s="45"/>
      <c r="I667" s="39"/>
      <c r="J667" s="45"/>
      <c r="K667" s="39"/>
      <c r="L667" s="45"/>
      <c r="M667" s="39"/>
      <c r="N667" s="45"/>
    </row>
    <row r="668" spans="1:14" ht="15.75" hidden="1">
      <c r="A668" s="3"/>
      <c r="B668" s="39"/>
      <c r="C668" s="39"/>
      <c r="D668" s="39"/>
      <c r="E668" s="39"/>
      <c r="F668" s="45"/>
      <c r="G668" s="39"/>
      <c r="H668" s="45"/>
      <c r="I668" s="39"/>
      <c r="J668" s="45"/>
      <c r="K668" s="39"/>
      <c r="L668" s="45"/>
      <c r="M668" s="39"/>
      <c r="N668" s="45"/>
    </row>
    <row r="669" spans="1:14" ht="15.75" hidden="1">
      <c r="A669" s="3"/>
      <c r="B669" s="39"/>
      <c r="C669" s="39"/>
      <c r="D669" s="39"/>
      <c r="E669" s="39"/>
      <c r="F669" s="45"/>
      <c r="G669" s="39"/>
      <c r="H669" s="45"/>
      <c r="I669" s="39"/>
      <c r="J669" s="45"/>
      <c r="K669" s="39"/>
      <c r="L669" s="45"/>
      <c r="M669" s="39"/>
      <c r="N669" s="45"/>
    </row>
    <row r="670" spans="1:14" ht="15.75" hidden="1">
      <c r="A670" s="3"/>
      <c r="B670" s="39"/>
      <c r="C670" s="39"/>
      <c r="D670" s="39"/>
      <c r="E670" s="39"/>
      <c r="F670" s="45"/>
      <c r="G670" s="39"/>
      <c r="H670" s="45"/>
      <c r="I670" s="39"/>
      <c r="J670" s="45"/>
      <c r="K670" s="39"/>
      <c r="L670" s="45"/>
      <c r="M670" s="39"/>
      <c r="N670" s="45"/>
    </row>
    <row r="671" spans="1:14" ht="15.75">
      <c r="A671" s="20" t="s">
        <v>178</v>
      </c>
      <c r="B671" s="23"/>
      <c r="C671" s="23"/>
      <c r="D671" s="23"/>
      <c r="E671" s="23"/>
      <c r="F671" s="42" t="e">
        <f>F12+F318+F369+F514+F593+F621+F639+F634</f>
        <v>#REF!</v>
      </c>
      <c r="G671" s="23"/>
      <c r="H671" s="42" t="e">
        <f>H12+H318+H369+H514+H593+H621+H639+H634</f>
        <v>#REF!</v>
      </c>
      <c r="I671" s="23"/>
      <c r="J671" s="42">
        <f>J12+J318+J369+J514+J593+J621+J639+J634</f>
        <v>780464700</v>
      </c>
      <c r="K671" s="23"/>
      <c r="L671" s="42">
        <f>L12+L318+L369+L514+L593+L621+L639+L634</f>
        <v>823895099</v>
      </c>
      <c r="M671" s="23"/>
      <c r="N671" s="42">
        <f>N12+N318+N369+N514+N593+N621+N639+N634</f>
        <v>875087255.4199998</v>
      </c>
    </row>
    <row r="672" spans="1:13" ht="15.75">
      <c r="A672" s="2"/>
      <c r="B672" s="14"/>
      <c r="C672" s="14"/>
      <c r="D672" s="14"/>
      <c r="E672" s="14"/>
      <c r="G672" s="14"/>
      <c r="I672" s="14"/>
      <c r="K672" s="14"/>
      <c r="M672" s="14"/>
    </row>
  </sheetData>
  <sheetProtection/>
  <mergeCells count="3">
    <mergeCell ref="D2:E5"/>
    <mergeCell ref="A7:E9"/>
    <mergeCell ref="D6:L6"/>
  </mergeCells>
  <hyperlinks>
    <hyperlink ref="A509" r:id="rId1" display="consultantplus://offline/ref=EDEB0128DA12F6A991391BB484C27676828F870A827893936F6B74385748C936DB7C0C672286FF87B0AC43AEb9ZEG"/>
  </hyperlinks>
  <printOptions/>
  <pageMargins left="0.7874015748031497" right="0.7874015748031497" top="0" bottom="0" header="0.5118110236220472" footer="0.5118110236220472"/>
  <pageSetup fitToHeight="32" fitToWidth="1" horizontalDpi="600" verticalDpi="600" orientation="portrait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минфин</dc:creator>
  <cp:keywords/>
  <dc:description/>
  <cp:lastModifiedBy>Admin</cp:lastModifiedBy>
  <cp:lastPrinted>2013-05-06T05:39:13Z</cp:lastPrinted>
  <dcterms:created xsi:type="dcterms:W3CDTF">2007-07-11T08:12:53Z</dcterms:created>
  <dcterms:modified xsi:type="dcterms:W3CDTF">2013-05-06T05:39:17Z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