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<sst xmlns="http://schemas.openxmlformats.org/spreadsheetml/2006/main" count="123" uniqueCount="123">
  <si>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</si>
  <si>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</si>
  <si>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</si>
  <si>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</si>
  <si>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</si>
  <si>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</si>
  <si>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</si>
  <si>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</si>
  <si>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</si>
  <si>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</si>
  <si>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</si>
  <si>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</si>
  <si>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</si>
  <si>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</si>
  <si>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</si>
  <si>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</si>
  <si>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</si>
  <si>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</si>
  <si>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</si>
  <si>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</si>
  <si>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</si>
  <si>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</si>
  <si>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</si>
  <si>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</si>
  <si>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</si>
  <si>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</si>
  <si>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</si>
  <si>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</si>
  <si>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</si>
  <si>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</si>
  <si>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</si>
  <si>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</si>
  <si>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</si>
  <si>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</si>
  <si>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</si>
  <si>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</si>
  <si>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</si>
  <si>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</si>
  <si>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</si>
  <si>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</si>
  <si>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</si>
  <si>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</si>
  <si>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</si>
  <si>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</si>
  <si>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</si>
  <si>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</si>
  <si>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</si>
  <si>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</si>
  <si>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</si>
  <si>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Подпрограмма "Развитие транспорта и транспортной инфраструктуры в МО Красноуфимский округ"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</si>
  <si>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</si>
  <si>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</si>
  <si>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</si>
  <si>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</si>
  <si>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</si>
  <si>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</si>
  <si>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</si>
  <si>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</si>
  <si>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</si>
  <si>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Подпрограмма "Улучшение жилищных условий граждан, проживающих на территории МО Красноуфимский округ"</t>
  </si>
  <si>
    <t>0100000000</t>
  </si>
  <si>
    <t>0110000000</t>
  </si>
  <si>
    <t>0120000000</t>
  </si>
  <si>
    <t>0130000000</t>
  </si>
  <si>
    <t>0140000000</t>
  </si>
  <si>
    <t>0200000000</t>
  </si>
  <si>
    <t>0210000000</t>
  </si>
  <si>
    <t>0220000000</t>
  </si>
  <si>
    <t>0230000000</t>
  </si>
  <si>
    <t>0240000000</t>
  </si>
  <si>
    <t>0250000000</t>
  </si>
  <si>
    <t>0260000000</t>
  </si>
  <si>
    <t>0300000000</t>
  </si>
  <si>
    <t>0310000000</t>
  </si>
  <si>
    <t>0320000000</t>
  </si>
  <si>
    <t>0330000000</t>
  </si>
  <si>
    <t>0400000000</t>
  </si>
  <si>
    <t>0500000000</t>
  </si>
  <si>
    <t>0510000000</t>
  </si>
  <si>
    <t>0520000000</t>
  </si>
  <si>
    <t>0530000000</t>
  </si>
  <si>
    <t>0540000000</t>
  </si>
  <si>
    <t>0550000000</t>
  </si>
  <si>
    <t>0600000000</t>
  </si>
  <si>
    <t>0610000000</t>
  </si>
  <si>
    <t>0620000000</t>
  </si>
  <si>
    <t>0700000000</t>
  </si>
  <si>
    <t>0710000000</t>
  </si>
  <si>
    <t>0720000000</t>
  </si>
  <si>
    <t>0730000000</t>
  </si>
  <si>
    <t>0740000000</t>
  </si>
  <si>
    <t>0750000000</t>
  </si>
  <si>
    <t>0760000000</t>
  </si>
  <si>
    <t>0770000000</t>
  </si>
  <si>
    <t>0800000000</t>
  </si>
  <si>
    <t>0810000000</t>
  </si>
  <si>
    <t>0820000000</t>
  </si>
  <si>
    <t>0830000000</t>
  </si>
  <si>
    <t>0840000000</t>
  </si>
  <si>
    <t>0850000000</t>
  </si>
  <si>
    <t>0860000000</t>
  </si>
  <si>
    <t>0900000000</t>
  </si>
  <si>
    <t>0910000000</t>
  </si>
  <si>
    <t>0920000000</t>
  </si>
  <si>
    <t>0930000000</t>
  </si>
  <si>
    <t>0940000000</t>
  </si>
  <si>
    <t>0950000000</t>
  </si>
  <si>
    <t>0960000000</t>
  </si>
  <si>
    <t>0970000000</t>
  </si>
  <si>
    <t>0980000000</t>
  </si>
  <si>
    <t>1000000000</t>
  </si>
  <si>
    <t>1020000000</t>
  </si>
  <si>
    <t>1030000000</t>
  </si>
  <si>
    <t>1100000000</t>
  </si>
  <si>
    <t>1110000000</t>
  </si>
  <si>
    <t>1120000000</t>
  </si>
  <si>
    <t>Подпрограмма "Защита населения и территории МО Красноуфимский округ  от чрезвычайных ситуаций природного, техногенного и биолого-социального характера, гражданская оборона"</t>
  </si>
  <si>
    <t>Исполнено,              в рублях</t>
  </si>
  <si>
    <t>в %</t>
  </si>
  <si>
    <t>Исполнено за 1 квартал 2016г.</t>
  </si>
  <si>
    <t>Перечень муниципальных программ МО Красноуфимский округ, подлежащих реализации в 2016 году</t>
  </si>
  <si>
    <t xml:space="preserve">  </t>
  </si>
  <si>
    <t xml:space="preserve">Приложение № 5                                                                к постановлению АМО Красноуфимский округ от 00.04.2016 г. 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</si>
</sst>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  <numFmt numFmtId="170" formatCode="0.0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top"/>
    </xf>
    <xf numFmtId="170" fontId="5" fillId="0" borderId="10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4">
      <selection activeCell="F68" sqref="F68"/>
    </sheetView>
  </sheetViews>
  <sheetFormatPr defaultColWidth="9.00390625" defaultRowHeight="15.75"/>
  <cols>
    <col min="1" max="1" width="3.625" style="0" customWidth="1"/>
    <col min="2" max="2" width="60.25390625" style="1" customWidth="1"/>
    <col min="3" max="3" width="11.625" style="1" customWidth="1"/>
    <col min="4" max="5" width="17.625" style="1" customWidth="1"/>
    <col min="6" max="6" width="8.375" style="0" customWidth="1"/>
  </cols>
  <sheetData>
    <row r="1" ht="15" hidden="1">
      <c r="B1" s="2"/>
    </row>
    <row r="2" spans="2:5" ht="15.75" customHeight="1" hidden="1">
      <c r="B2" s="2"/>
      <c r="C2" s="36" t="s">
        <v>121</v>
      </c>
      <c r="D2" s="36"/>
      <c r="E2" s="36"/>
    </row>
    <row r="3" spans="2:5" ht="2.25" customHeight="1" hidden="1">
      <c r="B3" s="2"/>
      <c r="C3" s="36"/>
      <c r="D3" s="36"/>
      <c r="E3" s="36"/>
    </row>
    <row r="4" spans="2:6" ht="58.5" customHeight="1">
      <c r="B4" s="3"/>
      <c r="C4" s="36"/>
      <c r="D4" s="60" t="s">
        <v>122</v>
      </c>
      <c r="E4" s="61"/>
      <c r="F4" s="61"/>
    </row>
    <row r="5" spans="1:6" ht="15.75" customHeight="1">
      <c r="A5" s="55" t="s">
        <v>120</v>
      </c>
      <c r="B5" s="55"/>
      <c r="C5" s="55"/>
      <c r="D5" s="55"/>
      <c r="E5" s="56"/>
      <c r="F5" s="56"/>
    </row>
    <row r="6" spans="1:6" ht="21" customHeight="1">
      <c r="A6" s="57"/>
      <c r="B6" s="57"/>
      <c r="C6" s="57"/>
      <c r="D6" s="57"/>
      <c r="E6" s="58"/>
      <c r="F6" s="58"/>
    </row>
    <row r="7" spans="1:6" ht="28.5" customHeight="1">
      <c r="A7" s="48" t="s">
        <v>5</v>
      </c>
      <c r="B7" s="66" t="s">
        <v>2</v>
      </c>
      <c r="C7" s="48" t="s">
        <v>0</v>
      </c>
      <c r="D7" s="48" t="s">
        <v>3</v>
      </c>
      <c r="E7" s="63" t="s">
        <v>119</v>
      </c>
      <c r="F7" s="64"/>
    </row>
    <row r="8" spans="1:6" ht="30.75">
      <c r="A8" s="65"/>
      <c r="B8" s="67"/>
      <c r="C8" s="49"/>
      <c r="D8" s="49"/>
      <c r="E8" s="42" t="s">
        <v>117</v>
      </c>
      <c r="F8" s="43" t="s">
        <v>118</v>
      </c>
    </row>
    <row r="9" spans="1:6" ht="15">
      <c r="A9" s="10">
        <v>1</v>
      </c>
      <c r="B9" s="10">
        <v>2</v>
      </c>
      <c r="C9" s="12">
        <v>3</v>
      </c>
      <c r="D9" s="12">
        <v>4</v>
      </c>
      <c r="E9" s="12">
        <v>4</v>
      </c>
      <c r="F9" s="45">
        <v>6</v>
      </c>
    </row>
    <row r="10" spans="1:6" ht="51" customHeight="1">
      <c r="A10" s="52">
        <v>1</v>
      </c>
      <c r="B10" s="62" t="s">
        <v>4</v>
      </c>
      <c r="C10" s="54" t="s">
        <v>60</v>
      </c>
      <c r="D10" s="59">
        <f>D12+D13+D14+D15</f>
        <v>6099180</v>
      </c>
      <c r="E10" s="59">
        <f>E12+E13+E14+E15</f>
        <v>554728.03</v>
      </c>
      <c r="F10" s="47">
        <f aca="true" t="shared" si="0" ref="F10:F68">IF(D10=0,"-",IF(E10/D10*100&gt;110,"свыше 100",ROUND((E10/D10*100),1)))</f>
        <v>9.1</v>
      </c>
    </row>
    <row r="11" spans="1:6" ht="3" customHeight="1" hidden="1">
      <c r="A11" s="52"/>
      <c r="B11" s="62"/>
      <c r="C11" s="54"/>
      <c r="D11" s="59"/>
      <c r="E11" s="59"/>
      <c r="F11" s="44"/>
    </row>
    <row r="12" spans="1:6" ht="30.75">
      <c r="A12" s="5">
        <v>2</v>
      </c>
      <c r="B12" s="13" t="s">
        <v>6</v>
      </c>
      <c r="C12" s="17" t="s">
        <v>61</v>
      </c>
      <c r="D12" s="27">
        <v>180000</v>
      </c>
      <c r="E12" s="27">
        <v>5000</v>
      </c>
      <c r="F12" s="46">
        <f t="shared" si="0"/>
        <v>2.8</v>
      </c>
    </row>
    <row r="13" spans="1:6" ht="30.75">
      <c r="A13" s="5">
        <v>3</v>
      </c>
      <c r="B13" s="13" t="s">
        <v>7</v>
      </c>
      <c r="C13" s="18" t="s">
        <v>62</v>
      </c>
      <c r="D13" s="28">
        <f>2880000-289650</f>
        <v>2590350</v>
      </c>
      <c r="E13" s="28">
        <v>159162.59</v>
      </c>
      <c r="F13" s="46">
        <f t="shared" si="0"/>
        <v>6.1</v>
      </c>
    </row>
    <row r="14" spans="1:6" ht="52.5" customHeight="1">
      <c r="A14" s="5">
        <v>4</v>
      </c>
      <c r="B14" s="13" t="s">
        <v>8</v>
      </c>
      <c r="C14" s="18" t="s">
        <v>63</v>
      </c>
      <c r="D14" s="27">
        <v>2837700</v>
      </c>
      <c r="E14" s="27">
        <v>389917.88</v>
      </c>
      <c r="F14" s="46">
        <f t="shared" si="0"/>
        <v>13.7</v>
      </c>
    </row>
    <row r="15" spans="1:6" ht="31.5" customHeight="1">
      <c r="A15" s="16">
        <v>5</v>
      </c>
      <c r="B15" s="13" t="s">
        <v>59</v>
      </c>
      <c r="C15" s="18" t="s">
        <v>64</v>
      </c>
      <c r="D15" s="27">
        <f>491130</f>
        <v>491130</v>
      </c>
      <c r="E15" s="27">
        <v>647.56</v>
      </c>
      <c r="F15" s="46">
        <f t="shared" si="0"/>
        <v>0.1</v>
      </c>
    </row>
    <row r="16" spans="1:6" ht="46.5">
      <c r="A16" s="14">
        <v>6</v>
      </c>
      <c r="B16" s="15" t="s">
        <v>9</v>
      </c>
      <c r="C16" s="19" t="s">
        <v>65</v>
      </c>
      <c r="D16" s="29">
        <f>D17+D18+D19+D20+D21+D22</f>
        <v>602027144.34</v>
      </c>
      <c r="E16" s="29">
        <f>E17+E18+E19+E20+E21+E22</f>
        <v>120694383.26</v>
      </c>
      <c r="F16" s="47">
        <f t="shared" si="0"/>
        <v>20</v>
      </c>
    </row>
    <row r="17" spans="1:6" ht="36" customHeight="1">
      <c r="A17" s="16">
        <v>7</v>
      </c>
      <c r="B17" s="7" t="s">
        <v>19</v>
      </c>
      <c r="C17" s="23" t="s">
        <v>66</v>
      </c>
      <c r="D17" s="28">
        <f>145694295.55+299334.34</f>
        <v>145993629.89000002</v>
      </c>
      <c r="E17" s="28">
        <v>36660820.77</v>
      </c>
      <c r="F17" s="46">
        <f t="shared" si="0"/>
        <v>25.1</v>
      </c>
    </row>
    <row r="18" spans="1:6" ht="35.25" customHeight="1">
      <c r="A18" s="16">
        <v>8</v>
      </c>
      <c r="B18" s="7" t="s">
        <v>20</v>
      </c>
      <c r="C18" s="23" t="s">
        <v>67</v>
      </c>
      <c r="D18" s="28">
        <f>412803586.76+33000</f>
        <v>412836586.76</v>
      </c>
      <c r="E18" s="28">
        <v>79055953.25</v>
      </c>
      <c r="F18" s="46">
        <f t="shared" si="0"/>
        <v>19.1</v>
      </c>
    </row>
    <row r="19" spans="1:6" ht="33.75" customHeight="1">
      <c r="A19" s="16">
        <v>9</v>
      </c>
      <c r="B19" s="7" t="s">
        <v>21</v>
      </c>
      <c r="C19" s="23" t="s">
        <v>68</v>
      </c>
      <c r="D19" s="28">
        <v>16656951.69</v>
      </c>
      <c r="E19" s="28">
        <v>2634747.89</v>
      </c>
      <c r="F19" s="46">
        <f t="shared" si="0"/>
        <v>15.8</v>
      </c>
    </row>
    <row r="20" spans="1:6" ht="46.5">
      <c r="A20" s="16">
        <v>10</v>
      </c>
      <c r="B20" s="7" t="s">
        <v>22</v>
      </c>
      <c r="C20" s="23" t="s">
        <v>69</v>
      </c>
      <c r="D20" s="28">
        <v>12495308</v>
      </c>
      <c r="E20" s="28">
        <v>598800</v>
      </c>
      <c r="F20" s="46">
        <f t="shared" si="0"/>
        <v>4.8</v>
      </c>
    </row>
    <row r="21" spans="1:6" ht="46.5">
      <c r="A21" s="16">
        <v>11</v>
      </c>
      <c r="B21" s="7" t="s">
        <v>23</v>
      </c>
      <c r="C21" s="23" t="s">
        <v>70</v>
      </c>
      <c r="D21" s="28">
        <v>3350000</v>
      </c>
      <c r="E21" s="28">
        <v>0</v>
      </c>
      <c r="F21" s="46">
        <f t="shared" si="0"/>
        <v>0</v>
      </c>
    </row>
    <row r="22" spans="1:6" ht="62.25">
      <c r="A22" s="16">
        <v>12</v>
      </c>
      <c r="B22" s="7" t="s">
        <v>24</v>
      </c>
      <c r="C22" s="23" t="s">
        <v>71</v>
      </c>
      <c r="D22" s="28">
        <f>10686418+8250</f>
        <v>10694668</v>
      </c>
      <c r="E22" s="28">
        <v>1744061.35</v>
      </c>
      <c r="F22" s="46">
        <f t="shared" si="0"/>
        <v>16.3</v>
      </c>
    </row>
    <row r="23" spans="1:6" ht="35.25" customHeight="1">
      <c r="A23" s="52">
        <v>13</v>
      </c>
      <c r="B23" s="53" t="s">
        <v>10</v>
      </c>
      <c r="C23" s="50" t="s">
        <v>72</v>
      </c>
      <c r="D23" s="38">
        <f>D25+D26+D27</f>
        <v>109247380</v>
      </c>
      <c r="E23" s="38">
        <f>E25+E26+E27</f>
        <v>23613211.39</v>
      </c>
      <c r="F23" s="47">
        <f t="shared" si="0"/>
        <v>21.6</v>
      </c>
    </row>
    <row r="24" spans="1:6" ht="15.75" customHeight="1" hidden="1">
      <c r="A24" s="52"/>
      <c r="B24" s="53"/>
      <c r="C24" s="51"/>
      <c r="D24" s="26"/>
      <c r="E24" s="26"/>
      <c r="F24" s="46" t="str">
        <f t="shared" si="0"/>
        <v>-</v>
      </c>
    </row>
    <row r="25" spans="1:6" ht="30.75">
      <c r="A25" s="16">
        <v>14</v>
      </c>
      <c r="B25" s="7" t="s">
        <v>12</v>
      </c>
      <c r="C25" s="17" t="s">
        <v>73</v>
      </c>
      <c r="D25" s="27">
        <f>102482400+180000</f>
        <v>102662400</v>
      </c>
      <c r="E25" s="27">
        <v>22139007.85</v>
      </c>
      <c r="F25" s="46">
        <f t="shared" si="0"/>
        <v>21.6</v>
      </c>
    </row>
    <row r="26" spans="1:6" ht="30.75">
      <c r="A26" s="16">
        <v>15</v>
      </c>
      <c r="B26" s="7" t="s">
        <v>11</v>
      </c>
      <c r="C26" s="17" t="s">
        <v>74</v>
      </c>
      <c r="D26" s="28">
        <f>5040000+1065100</f>
        <v>6105100</v>
      </c>
      <c r="E26" s="28">
        <v>1371296</v>
      </c>
      <c r="F26" s="46">
        <f t="shared" si="0"/>
        <v>22.5</v>
      </c>
    </row>
    <row r="27" spans="1:6" ht="46.5">
      <c r="A27" s="16">
        <v>16</v>
      </c>
      <c r="B27" s="7" t="s">
        <v>13</v>
      </c>
      <c r="C27" s="17" t="s">
        <v>75</v>
      </c>
      <c r="D27" s="27">
        <v>479880</v>
      </c>
      <c r="E27" s="27">
        <v>102907.54</v>
      </c>
      <c r="F27" s="46">
        <f t="shared" si="0"/>
        <v>21.4</v>
      </c>
    </row>
    <row r="28" spans="1:6" ht="52.5" customHeight="1">
      <c r="A28" s="14">
        <v>17</v>
      </c>
      <c r="B28" s="32" t="s">
        <v>27</v>
      </c>
      <c r="C28" s="33" t="s">
        <v>76</v>
      </c>
      <c r="D28" s="29">
        <f>1310040+9999</f>
        <v>1320039</v>
      </c>
      <c r="E28" s="29">
        <v>0</v>
      </c>
      <c r="F28" s="47">
        <f t="shared" si="0"/>
        <v>0</v>
      </c>
    </row>
    <row r="29" spans="1:6" ht="51" customHeight="1">
      <c r="A29" s="34">
        <v>18</v>
      </c>
      <c r="B29" s="35" t="s">
        <v>14</v>
      </c>
      <c r="C29" s="37" t="s">
        <v>77</v>
      </c>
      <c r="D29" s="38">
        <f>D31+D32+D33+D30+D34</f>
        <v>3641871</v>
      </c>
      <c r="E29" s="38">
        <f>E31+E32+E33+E30+E34</f>
        <v>720045</v>
      </c>
      <c r="F29" s="47">
        <f t="shared" si="0"/>
        <v>19.8</v>
      </c>
    </row>
    <row r="30" spans="1:6" ht="47.25" customHeight="1">
      <c r="A30" s="16">
        <v>20</v>
      </c>
      <c r="B30" s="11" t="s">
        <v>57</v>
      </c>
      <c r="C30" s="21" t="s">
        <v>78</v>
      </c>
      <c r="D30" s="28">
        <f>2085500-9999</f>
        <v>2075501</v>
      </c>
      <c r="E30" s="28">
        <v>606005.47</v>
      </c>
      <c r="F30" s="46">
        <f t="shared" si="0"/>
        <v>29.2</v>
      </c>
    </row>
    <row r="31" spans="1:6" ht="30.75">
      <c r="A31" s="5">
        <v>21</v>
      </c>
      <c r="B31" s="11" t="s">
        <v>28</v>
      </c>
      <c r="C31" s="21" t="s">
        <v>79</v>
      </c>
      <c r="D31" s="28">
        <v>884870</v>
      </c>
      <c r="E31" s="28">
        <v>94704.53</v>
      </c>
      <c r="F31" s="46">
        <f t="shared" si="0"/>
        <v>10.7</v>
      </c>
    </row>
    <row r="32" spans="1:6" ht="30.75">
      <c r="A32" s="5">
        <v>22</v>
      </c>
      <c r="B32" s="11" t="s">
        <v>29</v>
      </c>
      <c r="C32" s="21" t="s">
        <v>80</v>
      </c>
      <c r="D32" s="28">
        <v>34500</v>
      </c>
      <c r="E32" s="28">
        <v>19335</v>
      </c>
      <c r="F32" s="46">
        <f t="shared" si="0"/>
        <v>56</v>
      </c>
    </row>
    <row r="33" spans="1:6" ht="30.75">
      <c r="A33" s="5">
        <v>23</v>
      </c>
      <c r="B33" s="11" t="s">
        <v>30</v>
      </c>
      <c r="C33" s="21" t="s">
        <v>81</v>
      </c>
      <c r="D33" s="28">
        <v>250000</v>
      </c>
      <c r="E33" s="28">
        <v>0</v>
      </c>
      <c r="F33" s="46">
        <f t="shared" si="0"/>
        <v>0</v>
      </c>
    </row>
    <row r="34" spans="1:6" ht="30.75">
      <c r="A34" s="5">
        <v>24</v>
      </c>
      <c r="B34" s="11" t="s">
        <v>58</v>
      </c>
      <c r="C34" s="21" t="s">
        <v>82</v>
      </c>
      <c r="D34" s="30">
        <f>397000</f>
        <v>397000</v>
      </c>
      <c r="E34" s="30">
        <v>0</v>
      </c>
      <c r="F34" s="46">
        <f t="shared" si="0"/>
        <v>0</v>
      </c>
    </row>
    <row r="35" spans="1:6" ht="78" customHeight="1">
      <c r="A35" s="14">
        <v>25</v>
      </c>
      <c r="B35" s="15" t="s">
        <v>31</v>
      </c>
      <c r="C35" s="33" t="s">
        <v>83</v>
      </c>
      <c r="D35" s="39">
        <f>D36+D37</f>
        <v>589500</v>
      </c>
      <c r="E35" s="39">
        <f>E36+E37</f>
        <v>45000</v>
      </c>
      <c r="F35" s="47">
        <f t="shared" si="0"/>
        <v>7.6</v>
      </c>
    </row>
    <row r="36" spans="1:6" ht="46.5">
      <c r="A36" s="5">
        <v>26</v>
      </c>
      <c r="B36" s="11" t="s">
        <v>55</v>
      </c>
      <c r="C36" s="17" t="s">
        <v>84</v>
      </c>
      <c r="D36" s="27">
        <f>180000</f>
        <v>180000</v>
      </c>
      <c r="E36" s="27">
        <v>5000</v>
      </c>
      <c r="F36" s="46">
        <f t="shared" si="0"/>
        <v>2.8</v>
      </c>
    </row>
    <row r="37" spans="1:6" ht="46.5">
      <c r="A37" s="5">
        <v>27</v>
      </c>
      <c r="B37" s="11" t="s">
        <v>56</v>
      </c>
      <c r="C37" s="17" t="s">
        <v>85</v>
      </c>
      <c r="D37" s="28">
        <f>166500+243000</f>
        <v>409500</v>
      </c>
      <c r="E37" s="28">
        <v>40000</v>
      </c>
      <c r="F37" s="46">
        <f t="shared" si="0"/>
        <v>9.8</v>
      </c>
    </row>
    <row r="38" spans="1:8" ht="46.5">
      <c r="A38" s="5">
        <v>29</v>
      </c>
      <c r="B38" s="8" t="s">
        <v>15</v>
      </c>
      <c r="C38" s="19" t="s">
        <v>86</v>
      </c>
      <c r="D38" s="31">
        <f>SUM(D39:D45)</f>
        <v>7717520</v>
      </c>
      <c r="E38" s="31">
        <f>SUM(E39:E45)</f>
        <v>509159.31000000006</v>
      </c>
      <c r="F38" s="47">
        <f t="shared" si="0"/>
        <v>6.6</v>
      </c>
      <c r="G38" s="6"/>
      <c r="H38" s="6"/>
    </row>
    <row r="39" spans="1:8" ht="62.25">
      <c r="A39" s="5">
        <v>30</v>
      </c>
      <c r="B39" s="4" t="s">
        <v>116</v>
      </c>
      <c r="C39" s="17" t="s">
        <v>87</v>
      </c>
      <c r="D39" s="27">
        <f>616100+464400</f>
        <v>1080500</v>
      </c>
      <c r="E39" s="27">
        <v>0</v>
      </c>
      <c r="F39" s="46">
        <f t="shared" si="0"/>
        <v>0</v>
      </c>
      <c r="G39" s="6"/>
      <c r="H39" s="6"/>
    </row>
    <row r="40" spans="1:8" ht="30.75">
      <c r="A40" s="5">
        <v>31</v>
      </c>
      <c r="B40" s="4" t="s">
        <v>43</v>
      </c>
      <c r="C40" s="17" t="s">
        <v>88</v>
      </c>
      <c r="D40" s="27">
        <f>1152900</f>
        <v>1152900</v>
      </c>
      <c r="E40" s="27">
        <v>61196.58</v>
      </c>
      <c r="F40" s="46">
        <f t="shared" si="0"/>
        <v>5.3</v>
      </c>
      <c r="G40" s="6"/>
      <c r="H40" s="6"/>
    </row>
    <row r="41" spans="1:8" ht="30.75">
      <c r="A41" s="5">
        <v>32</v>
      </c>
      <c r="B41" s="4" t="s">
        <v>44</v>
      </c>
      <c r="C41" s="17" t="s">
        <v>89</v>
      </c>
      <c r="D41" s="27">
        <f>270000-8250</f>
        <v>261750</v>
      </c>
      <c r="E41" s="27">
        <v>10300</v>
      </c>
      <c r="F41" s="46">
        <f t="shared" si="0"/>
        <v>3.9</v>
      </c>
      <c r="G41" s="6"/>
      <c r="H41" s="6"/>
    </row>
    <row r="42" spans="1:8" ht="62.25">
      <c r="A42" s="5">
        <v>33</v>
      </c>
      <c r="B42" s="4" t="s">
        <v>48</v>
      </c>
      <c r="C42" s="17" t="s">
        <v>90</v>
      </c>
      <c r="D42" s="27">
        <v>282600</v>
      </c>
      <c r="E42" s="27">
        <v>0</v>
      </c>
      <c r="F42" s="46">
        <f t="shared" si="0"/>
        <v>0</v>
      </c>
      <c r="G42" s="6"/>
      <c r="H42" s="6"/>
    </row>
    <row r="43" spans="1:8" ht="30.75">
      <c r="A43" s="5">
        <v>34</v>
      </c>
      <c r="B43" s="24" t="s">
        <v>45</v>
      </c>
      <c r="C43" s="22" t="s">
        <v>91</v>
      </c>
      <c r="D43" s="28">
        <f>170000+53200</f>
        <v>223200</v>
      </c>
      <c r="E43" s="28">
        <v>180000</v>
      </c>
      <c r="F43" s="46">
        <f t="shared" si="0"/>
        <v>80.6</v>
      </c>
      <c r="G43" s="6"/>
      <c r="H43" s="6"/>
    </row>
    <row r="44" spans="1:8" ht="39" customHeight="1">
      <c r="A44" s="5">
        <v>35</v>
      </c>
      <c r="B44" s="24" t="s">
        <v>46</v>
      </c>
      <c r="C44" s="22" t="s">
        <v>92</v>
      </c>
      <c r="D44" s="28">
        <f>2960270+321500-12575-40625</f>
        <v>3228570</v>
      </c>
      <c r="E44" s="28">
        <v>6457</v>
      </c>
      <c r="F44" s="46">
        <f t="shared" si="0"/>
        <v>0.2</v>
      </c>
      <c r="G44" s="6"/>
      <c r="H44" s="6"/>
    </row>
    <row r="45" spans="1:8" ht="46.5">
      <c r="A45" s="5">
        <v>36</v>
      </c>
      <c r="B45" s="11" t="s">
        <v>47</v>
      </c>
      <c r="C45" s="22" t="s">
        <v>93</v>
      </c>
      <c r="D45" s="27">
        <v>1488000</v>
      </c>
      <c r="E45" s="27">
        <v>251205.73</v>
      </c>
      <c r="F45" s="46">
        <f t="shared" si="0"/>
        <v>16.9</v>
      </c>
      <c r="G45" s="6"/>
      <c r="H45" s="6"/>
    </row>
    <row r="46" spans="1:6" ht="51" customHeight="1">
      <c r="A46" s="14">
        <v>37</v>
      </c>
      <c r="B46" s="15" t="s">
        <v>51</v>
      </c>
      <c r="C46" s="41" t="s">
        <v>94</v>
      </c>
      <c r="D46" s="39">
        <f>D47+D48+D49+D50+D51+D52</f>
        <v>64757330</v>
      </c>
      <c r="E46" s="39">
        <f>E47+E48+E49+E50+E51+E52</f>
        <v>10980302.52</v>
      </c>
      <c r="F46" s="47">
        <f t="shared" si="0"/>
        <v>17</v>
      </c>
    </row>
    <row r="47" spans="1:6" ht="46.5">
      <c r="A47" s="5">
        <v>38</v>
      </c>
      <c r="B47" s="7" t="s">
        <v>52</v>
      </c>
      <c r="C47" s="17" t="s">
        <v>95</v>
      </c>
      <c r="D47" s="27">
        <v>27849330</v>
      </c>
      <c r="E47" s="27">
        <v>4578303.81</v>
      </c>
      <c r="F47" s="46">
        <f t="shared" si="0"/>
        <v>16.4</v>
      </c>
    </row>
    <row r="48" spans="1:6" ht="30.75">
      <c r="A48" s="5">
        <v>39</v>
      </c>
      <c r="B48" s="7" t="s">
        <v>54</v>
      </c>
      <c r="C48" s="17" t="s">
        <v>96</v>
      </c>
      <c r="D48" s="27">
        <f>17400+1216200-180000</f>
        <v>1053600</v>
      </c>
      <c r="E48" s="27">
        <v>230683.53</v>
      </c>
      <c r="F48" s="46">
        <f t="shared" si="0"/>
        <v>21.9</v>
      </c>
    </row>
    <row r="49" spans="1:6" ht="33.75" customHeight="1">
      <c r="A49" s="5">
        <v>40</v>
      </c>
      <c r="B49" s="7" t="s">
        <v>16</v>
      </c>
      <c r="C49" s="17" t="s">
        <v>97</v>
      </c>
      <c r="D49" s="27">
        <v>45000</v>
      </c>
      <c r="E49" s="27">
        <v>0</v>
      </c>
      <c r="F49" s="46">
        <f t="shared" si="0"/>
        <v>0</v>
      </c>
    </row>
    <row r="50" spans="1:6" ht="62.25">
      <c r="A50" s="5">
        <v>41</v>
      </c>
      <c r="B50" s="7" t="s">
        <v>18</v>
      </c>
      <c r="C50" s="17" t="s">
        <v>98</v>
      </c>
      <c r="D50" s="27">
        <v>235000</v>
      </c>
      <c r="E50" s="27">
        <v>0</v>
      </c>
      <c r="F50" s="46">
        <f t="shared" si="0"/>
        <v>0</v>
      </c>
    </row>
    <row r="51" spans="1:6" ht="30.75">
      <c r="A51" s="5">
        <v>42</v>
      </c>
      <c r="B51" s="7" t="s">
        <v>17</v>
      </c>
      <c r="C51" s="17" t="s">
        <v>99</v>
      </c>
      <c r="D51" s="28">
        <v>90000</v>
      </c>
      <c r="E51" s="28">
        <v>0</v>
      </c>
      <c r="F51" s="46">
        <f t="shared" si="0"/>
        <v>0</v>
      </c>
    </row>
    <row r="52" spans="1:6" ht="46.5">
      <c r="A52" s="5">
        <v>43</v>
      </c>
      <c r="B52" s="7" t="s">
        <v>53</v>
      </c>
      <c r="C52" s="17" t="s">
        <v>100</v>
      </c>
      <c r="D52" s="27">
        <v>35484400</v>
      </c>
      <c r="E52" s="27">
        <v>6171315.18</v>
      </c>
      <c r="F52" s="46">
        <f t="shared" si="0"/>
        <v>17.4</v>
      </c>
    </row>
    <row r="53" spans="1:6" ht="63" customHeight="1">
      <c r="A53" s="14">
        <v>44</v>
      </c>
      <c r="B53" s="40" t="s">
        <v>33</v>
      </c>
      <c r="C53" s="20" t="s">
        <v>101</v>
      </c>
      <c r="D53" s="39">
        <f>D54+D55+D56+D57+D58+D59+D60+D61</f>
        <v>140217280.66</v>
      </c>
      <c r="E53" s="39">
        <f>E54+E55+E56+E57+E58+E59+E60+E61</f>
        <v>33106164.12</v>
      </c>
      <c r="F53" s="47">
        <f t="shared" si="0"/>
        <v>23.6</v>
      </c>
    </row>
    <row r="54" spans="1:6" ht="30.75">
      <c r="A54" s="5">
        <v>45</v>
      </c>
      <c r="B54" s="11" t="s">
        <v>34</v>
      </c>
      <c r="C54" s="21" t="s">
        <v>102</v>
      </c>
      <c r="D54" s="27">
        <f>4177800</f>
        <v>4177800</v>
      </c>
      <c r="E54" s="27">
        <v>0</v>
      </c>
      <c r="F54" s="46">
        <f t="shared" si="0"/>
        <v>0</v>
      </c>
    </row>
    <row r="55" spans="1:6" ht="30.75">
      <c r="A55" s="5">
        <v>46</v>
      </c>
      <c r="B55" s="11" t="s">
        <v>35</v>
      </c>
      <c r="C55" s="21" t="s">
        <v>103</v>
      </c>
      <c r="D55" s="27">
        <v>2603610</v>
      </c>
      <c r="E55" s="27">
        <v>114965.65</v>
      </c>
      <c r="F55" s="46">
        <f t="shared" si="0"/>
        <v>4.4</v>
      </c>
    </row>
    <row r="56" spans="1:6" ht="30.75">
      <c r="A56" s="5">
        <v>47</v>
      </c>
      <c r="B56" s="11" t="s">
        <v>36</v>
      </c>
      <c r="C56" s="21" t="s">
        <v>104</v>
      </c>
      <c r="D56" s="27">
        <f>4082400</f>
        <v>4082400</v>
      </c>
      <c r="E56" s="27">
        <v>0</v>
      </c>
      <c r="F56" s="46">
        <f t="shared" si="0"/>
        <v>0</v>
      </c>
    </row>
    <row r="57" spans="1:6" ht="30.75">
      <c r="A57" s="5">
        <v>48</v>
      </c>
      <c r="B57" s="11" t="s">
        <v>37</v>
      </c>
      <c r="C57" s="21" t="s">
        <v>105</v>
      </c>
      <c r="D57" s="27">
        <f>11542680-3200</f>
        <v>11539480</v>
      </c>
      <c r="E57" s="27">
        <v>2670811.03</v>
      </c>
      <c r="F57" s="46">
        <f t="shared" si="0"/>
        <v>23.1</v>
      </c>
    </row>
    <row r="58" spans="1:6" ht="46.5">
      <c r="A58" s="5">
        <v>49</v>
      </c>
      <c r="B58" s="11" t="s">
        <v>38</v>
      </c>
      <c r="C58" s="21" t="s">
        <v>106</v>
      </c>
      <c r="D58" s="27">
        <f>16179000+2462000.66</f>
        <v>18641000.66</v>
      </c>
      <c r="E58" s="27">
        <v>2307383.26</v>
      </c>
      <c r="F58" s="46">
        <f t="shared" si="0"/>
        <v>12.4</v>
      </c>
    </row>
    <row r="59" spans="1:6" ht="62.25">
      <c r="A59" s="5">
        <v>50</v>
      </c>
      <c r="B59" s="11" t="s">
        <v>50</v>
      </c>
      <c r="C59" s="21" t="s">
        <v>107</v>
      </c>
      <c r="D59" s="27">
        <f>360000+88574700+21000-744345.34</f>
        <v>88211354.66</v>
      </c>
      <c r="E59" s="27">
        <v>26453623.74</v>
      </c>
      <c r="F59" s="46">
        <f t="shared" si="0"/>
        <v>30</v>
      </c>
    </row>
    <row r="60" spans="1:6" ht="33" customHeight="1">
      <c r="A60" s="5">
        <v>51</v>
      </c>
      <c r="B60" s="11" t="s">
        <v>49</v>
      </c>
      <c r="C60" s="21" t="s">
        <v>108</v>
      </c>
      <c r="D60" s="28">
        <v>360000</v>
      </c>
      <c r="E60" s="28">
        <v>88022</v>
      </c>
      <c r="F60" s="46">
        <f t="shared" si="0"/>
        <v>24.5</v>
      </c>
    </row>
    <row r="61" spans="1:6" ht="62.25">
      <c r="A61" s="5">
        <v>52</v>
      </c>
      <c r="B61" s="11" t="s">
        <v>39</v>
      </c>
      <c r="C61" s="21" t="s">
        <v>109</v>
      </c>
      <c r="D61" s="27">
        <f>1942200+5162300+2749590+744345.34+3200</f>
        <v>10601635.34</v>
      </c>
      <c r="E61" s="27">
        <v>1471358.44</v>
      </c>
      <c r="F61" s="46">
        <f t="shared" si="0"/>
        <v>13.9</v>
      </c>
    </row>
    <row r="62" spans="1:6" ht="48" customHeight="1">
      <c r="A62" s="14">
        <v>53</v>
      </c>
      <c r="B62" s="15" t="s">
        <v>26</v>
      </c>
      <c r="C62" s="19" t="s">
        <v>110</v>
      </c>
      <c r="D62" s="39">
        <f>D63+D64</f>
        <v>7051500</v>
      </c>
      <c r="E62" s="39">
        <f>E63+E64</f>
        <v>1412877.34</v>
      </c>
      <c r="F62" s="47">
        <f t="shared" si="0"/>
        <v>20</v>
      </c>
    </row>
    <row r="63" spans="1:6" ht="15">
      <c r="A63" s="5">
        <v>54</v>
      </c>
      <c r="B63" s="7" t="s">
        <v>25</v>
      </c>
      <c r="C63" s="17" t="s">
        <v>111</v>
      </c>
      <c r="D63" s="27">
        <v>4050</v>
      </c>
      <c r="E63" s="27">
        <v>488.35</v>
      </c>
      <c r="F63" s="46">
        <f t="shared" si="0"/>
        <v>12.1</v>
      </c>
    </row>
    <row r="64" spans="1:6" ht="62.25">
      <c r="A64" s="5">
        <v>55</v>
      </c>
      <c r="B64" s="7" t="s">
        <v>32</v>
      </c>
      <c r="C64" s="17" t="s">
        <v>112</v>
      </c>
      <c r="D64" s="27">
        <v>7047450</v>
      </c>
      <c r="E64" s="27">
        <v>1412388.99</v>
      </c>
      <c r="F64" s="46">
        <f t="shared" si="0"/>
        <v>20</v>
      </c>
    </row>
    <row r="65" spans="1:6" ht="46.5">
      <c r="A65" s="14">
        <v>56</v>
      </c>
      <c r="B65" s="15" t="s">
        <v>41</v>
      </c>
      <c r="C65" s="19" t="s">
        <v>113</v>
      </c>
      <c r="D65" s="31">
        <f>D66+D67</f>
        <v>25803470</v>
      </c>
      <c r="E65" s="31">
        <f>E66+E67</f>
        <v>1232227.57</v>
      </c>
      <c r="F65" s="47">
        <f t="shared" si="0"/>
        <v>4.8</v>
      </c>
    </row>
    <row r="66" spans="1:6" ht="30.75">
      <c r="A66" s="5">
        <v>57</v>
      </c>
      <c r="B66" s="7" t="s">
        <v>40</v>
      </c>
      <c r="C66" s="17" t="s">
        <v>114</v>
      </c>
      <c r="D66" s="27">
        <f>17830890+7387580</f>
        <v>25218470</v>
      </c>
      <c r="E66" s="27">
        <v>1232227.57</v>
      </c>
      <c r="F66" s="46">
        <f t="shared" si="0"/>
        <v>4.9</v>
      </c>
    </row>
    <row r="67" spans="1:6" ht="46.5">
      <c r="A67" s="5">
        <v>58</v>
      </c>
      <c r="B67" s="7" t="s">
        <v>42</v>
      </c>
      <c r="C67" s="17" t="s">
        <v>115</v>
      </c>
      <c r="D67" s="27">
        <f>585000</f>
        <v>585000</v>
      </c>
      <c r="E67" s="27">
        <v>0</v>
      </c>
      <c r="F67" s="46">
        <f t="shared" si="0"/>
        <v>0</v>
      </c>
    </row>
    <row r="68" spans="1:6" ht="15">
      <c r="A68" s="14">
        <v>59</v>
      </c>
      <c r="B68" s="8" t="s">
        <v>1</v>
      </c>
      <c r="C68" s="20"/>
      <c r="D68" s="31">
        <f>D65+D62+D53+D46+D38+D35+D29+D28+D23+D16+D10</f>
        <v>968472215</v>
      </c>
      <c r="E68" s="31">
        <f>E65+E62+E53+E46+E38+E35+E29+E28+E23+E16+E10</f>
        <v>192868098.54</v>
      </c>
      <c r="F68" s="47">
        <f t="shared" si="0"/>
        <v>19.9</v>
      </c>
    </row>
    <row r="69" ht="15" hidden="1">
      <c r="C69" s="9"/>
    </row>
    <row r="70" spans="4:5" ht="15">
      <c r="D70" s="25"/>
      <c r="E70" s="25"/>
    </row>
  </sheetData>
  <sheetProtection selectLockedCells="1" selectUnlockedCells="1"/>
  <mergeCells count="15">
    <mergeCell ref="D4:F4"/>
    <mergeCell ref="B10:B11"/>
    <mergeCell ref="A10:A11"/>
    <mergeCell ref="E7:F7"/>
    <mergeCell ref="A7:A8"/>
    <mergeCell ref="E10:E11"/>
    <mergeCell ref="B7:B8"/>
    <mergeCell ref="C7:C8"/>
    <mergeCell ref="D7:D8"/>
    <mergeCell ref="C23:C24"/>
    <mergeCell ref="A23:A24"/>
    <mergeCell ref="B23:B24"/>
    <mergeCell ref="C10:C11"/>
    <mergeCell ref="A5:F6"/>
    <mergeCell ref="D10:D11"/>
  </mergeCells>
  <printOptions/>
  <pageMargins left="0.7874015748031497" right="0.1968503937007874" top="0.1968503937007874" bottom="0.1968503937007874" header="0.5118110236220472" footer="0.5118110236220472"/>
  <pageSetup fitToHeight="3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2016-04-25T09:10:38Z</cp:lastPrinted>
  <dcterms:created xsi:type="dcterms:W3CDTF">2007-07-11T08:12:53Z</dcterms:created>
  <dcterms:modified xsi:type="dcterms:W3CDTF">2016-04-25T09:15:42Z</dcterms:modified>
  <cp:category/>
  <cp:version/>
  <cp:contentType/>
  <cp:contentStatus/>
</cp:coreProperties>
</file>