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5895" activeTab="0"/>
  </bookViews>
  <sheets>
    <sheet name="МО Красноуфимский округ" sheetId="1" r:id="rId1"/>
  </sheets>
  <definedNames/>
  <calcPr fullCalcOnLoad="1"/>
</workbook>
</file>

<file path=xl/sharedStrings.xml><?xml version="1.0" encoding="utf-8"?>
<sst xmlns="http://schemas.openxmlformats.org/spreadsheetml/2006/main" count="94" uniqueCount="54">
  <si>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</si>
  <si>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</si>
  <si>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</si>
  <si>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</si>
  <si>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2014 г.</t>
  </si>
  <si>
    <t>2015 г.</t>
  </si>
  <si>
    <t>2016 г.</t>
  </si>
  <si>
    <t>2017 г.</t>
  </si>
  <si>
    <t>2018 г.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</si>
  <si>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</si>
  <si>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</si>
  <si>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</si>
  <si>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</si>
  <si>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</si>
  <si>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</si>
  <si>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</si>
  <si>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</si>
  <si>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</si>
  <si>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</si>
  <si>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</si>
  <si>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</si>
  <si>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</si>
  <si>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</si>
  <si>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</si>
  <si>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</si>
  <si>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</si>
  <si>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</si>
  <si>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</si>
  <si>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</si>
  <si>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</si>
  <si>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</si>
  <si>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</si>
  <si>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</si>
  <si>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</si>
  <si>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</si>
  <si>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2014г.- 2018 г.</t>
  </si>
  <si>
    <t>работники учреждений культуры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</si>
  <si>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</si>
  <si>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</si>
  <si>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</si>
  <si>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</si>
  <si>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</si>
  <si>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</si>
  <si>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</si>
  <si>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</si>
  <si>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</si>
  <si>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</si>
  <si>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</si>
  <si>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 xml:space="preserve"> Красноуфимский округ</t>
  </si>
  <si>
    <t>по плану мероприятий ("дорожной карте") "Изменения в отраслях социальной сферы, направленные на повышение эффективности сферы культуры в Свердловской области", %</t>
  </si>
  <si>
    <t>за счет средств бюджета Муниципального образования Красноуфимский округ, млн. руб.</t>
  </si>
  <si>
    <t>Приложение № 1</t>
  </si>
  <si>
    <t>Таблица 12</t>
  </si>
  <si>
    <t>к постановлению Администрации Муниципального образования "О внесении изменений в План мероприятий («дорожную карту»)  "Изменения в учреждениях культуры и дополнительного образования отдела культуры и туризма, направленные на повышение эффективности сферы культуры в МО  Красноуфимский округ", утвержденный постановлением администрации МО Красноуфимский округ от  09.07.2013 г. № 872" от 23.09.2016 года № 813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</si>
</sst>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"/>
    <numFmt numFmtId="171" formatCode="0.0000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168" fontId="8" fillId="33" borderId="12" xfId="0" applyNumberFormat="1" applyFont="1" applyFill="1" applyBorder="1" applyAlignment="1">
      <alignment horizontal="center" vertical="center" wrapText="1"/>
    </xf>
    <xf numFmtId="168" fontId="8" fillId="33" borderId="13" xfId="0" applyNumberFormat="1" applyFont="1" applyFill="1" applyBorder="1" applyAlignment="1">
      <alignment horizontal="center" vertical="center"/>
    </xf>
    <xf numFmtId="168" fontId="8" fillId="33" borderId="13" xfId="0" applyNumberFormat="1" applyFont="1" applyFill="1" applyBorder="1" applyAlignment="1">
      <alignment horizontal="center" vertical="center" wrapText="1"/>
    </xf>
    <xf numFmtId="169" fontId="8" fillId="33" borderId="13" xfId="0" applyNumberFormat="1" applyFont="1" applyFill="1" applyBorder="1" applyAlignment="1">
      <alignment horizontal="center" vertical="center"/>
    </xf>
    <xf numFmtId="169" fontId="8" fillId="33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8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9" fontId="8" fillId="33" borderId="11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9" fontId="8" fillId="33" borderId="11" xfId="0" applyNumberFormat="1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168" fontId="8" fillId="33" borderId="13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9" fontId="8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85" zoomScaleNormal="85" zoomScaleSheetLayoutView="70" workbookViewId="0" topLeftCell="C1">
      <selection activeCell="M6" sqref="M6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17.57421875" style="0" customWidth="1"/>
    <col min="4" max="4" width="17.57421875" style="2" customWidth="1"/>
    <col min="5" max="5" width="18.00390625" style="54" customWidth="1"/>
    <col min="6" max="6" width="17.57421875" style="0" customWidth="1"/>
    <col min="7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71" t="s">
        <v>51</v>
      </c>
      <c r="I1" s="71"/>
      <c r="J1" s="71"/>
      <c r="K1" s="71"/>
    </row>
    <row r="2" spans="1:11" s="6" customFormat="1" ht="137.25" customHeight="1">
      <c r="A2" s="7"/>
      <c r="B2" s="7"/>
      <c r="C2" s="7"/>
      <c r="D2" s="7"/>
      <c r="E2" s="7"/>
      <c r="F2" s="7"/>
      <c r="G2" s="7"/>
      <c r="H2" s="71" t="s">
        <v>53</v>
      </c>
      <c r="I2" s="71"/>
      <c r="J2" s="71"/>
      <c r="K2" s="71"/>
    </row>
    <row r="3" spans="1:11" s="6" customFormat="1" ht="18.75">
      <c r="A3" s="8"/>
      <c r="B3" s="72" t="s">
        <v>40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s="6" customFormat="1" ht="18.75">
      <c r="A4" s="9"/>
      <c r="B4" s="31" t="s">
        <v>46</v>
      </c>
      <c r="C4" s="73" t="s">
        <v>48</v>
      </c>
      <c r="D4" s="73"/>
      <c r="E4" s="73"/>
      <c r="F4" s="32"/>
      <c r="G4" s="9"/>
      <c r="H4" s="9"/>
      <c r="I4" s="9"/>
      <c r="J4" s="9"/>
      <c r="K4" s="9"/>
    </row>
    <row r="5" spans="1:11" s="6" customFormat="1" ht="24" customHeight="1">
      <c r="A5" s="9"/>
      <c r="B5" s="33" t="s">
        <v>38</v>
      </c>
      <c r="C5" s="74" t="s">
        <v>36</v>
      </c>
      <c r="D5" s="74"/>
      <c r="E5" s="74"/>
      <c r="F5" s="74"/>
      <c r="G5" s="9"/>
      <c r="H5" s="9"/>
      <c r="I5" s="9"/>
      <c r="J5" s="9" t="s">
        <v>52</v>
      </c>
      <c r="K5" s="9"/>
    </row>
    <row r="6" spans="1:11" ht="18.75">
      <c r="A6" s="14" t="s">
        <v>39</v>
      </c>
      <c r="B6" s="15" t="s">
        <v>0</v>
      </c>
      <c r="C6" s="15" t="s">
        <v>15</v>
      </c>
      <c r="D6" s="15" t="s">
        <v>16</v>
      </c>
      <c r="E6" s="15" t="s">
        <v>4</v>
      </c>
      <c r="F6" s="15" t="s">
        <v>5</v>
      </c>
      <c r="G6" s="61" t="s">
        <v>6</v>
      </c>
      <c r="H6" s="15" t="s">
        <v>7</v>
      </c>
      <c r="I6" s="15" t="s">
        <v>8</v>
      </c>
      <c r="J6" s="15" t="s">
        <v>14</v>
      </c>
      <c r="K6" s="15" t="s">
        <v>35</v>
      </c>
    </row>
    <row r="7" spans="1:11" ht="37.5">
      <c r="A7" s="34">
        <v>1</v>
      </c>
      <c r="B7" s="35" t="s">
        <v>27</v>
      </c>
      <c r="C7" s="16">
        <f>ROUND(C8/C9,0)</f>
        <v>110</v>
      </c>
      <c r="D7" s="16">
        <f aca="true" t="shared" si="0" ref="D7:I7">ROUND(D8/D9,0)</f>
        <v>126</v>
      </c>
      <c r="E7" s="16">
        <f t="shared" si="0"/>
        <v>126</v>
      </c>
      <c r="F7" s="55">
        <f t="shared" si="0"/>
        <v>125</v>
      </c>
      <c r="G7" s="65">
        <f t="shared" si="0"/>
        <v>128</v>
      </c>
      <c r="H7" s="16">
        <f t="shared" si="0"/>
        <v>132</v>
      </c>
      <c r="I7" s="16">
        <f t="shared" si="0"/>
        <v>140</v>
      </c>
      <c r="J7" s="34" t="s">
        <v>30</v>
      </c>
      <c r="K7" s="34" t="s">
        <v>30</v>
      </c>
    </row>
    <row r="8" spans="1:11" ht="18.75">
      <c r="A8" s="34">
        <v>2</v>
      </c>
      <c r="B8" s="27" t="s">
        <v>17</v>
      </c>
      <c r="C8" s="17">
        <v>27408</v>
      </c>
      <c r="D8" s="17">
        <f aca="true" t="shared" si="1" ref="D8:I8">D10</f>
        <v>26837</v>
      </c>
      <c r="E8" s="17">
        <v>26633</v>
      </c>
      <c r="F8" s="56">
        <v>26563</v>
      </c>
      <c r="G8" s="66">
        <f t="shared" si="1"/>
        <v>26800</v>
      </c>
      <c r="H8" s="17">
        <f t="shared" si="1"/>
        <v>26800</v>
      </c>
      <c r="I8" s="17">
        <f t="shared" si="1"/>
        <v>26800</v>
      </c>
      <c r="J8" s="34" t="s">
        <v>30</v>
      </c>
      <c r="K8" s="34" t="s">
        <v>30</v>
      </c>
    </row>
    <row r="9" spans="1:11" ht="37.5">
      <c r="A9" s="34">
        <v>3</v>
      </c>
      <c r="B9" s="27" t="s">
        <v>41</v>
      </c>
      <c r="C9" s="17">
        <v>250</v>
      </c>
      <c r="D9" s="17">
        <v>213</v>
      </c>
      <c r="E9" s="17">
        <v>212</v>
      </c>
      <c r="F9" s="56">
        <v>212</v>
      </c>
      <c r="G9" s="66">
        <v>210</v>
      </c>
      <c r="H9" s="17">
        <v>203</v>
      </c>
      <c r="I9" s="17">
        <v>192</v>
      </c>
      <c r="J9" s="34" t="s">
        <v>30</v>
      </c>
      <c r="K9" s="34" t="s">
        <v>30</v>
      </c>
    </row>
    <row r="10" spans="1:11" ht="21" customHeight="1">
      <c r="A10" s="34">
        <v>4</v>
      </c>
      <c r="B10" s="27" t="s">
        <v>42</v>
      </c>
      <c r="C10" s="17">
        <v>27408</v>
      </c>
      <c r="D10" s="17">
        <v>26837</v>
      </c>
      <c r="E10" s="17">
        <v>26633</v>
      </c>
      <c r="F10" s="56">
        <v>26563</v>
      </c>
      <c r="G10" s="66">
        <v>26800</v>
      </c>
      <c r="H10" s="17">
        <v>26800</v>
      </c>
      <c r="I10" s="17">
        <v>26800</v>
      </c>
      <c r="J10" s="34" t="s">
        <v>30</v>
      </c>
      <c r="K10" s="34" t="s">
        <v>30</v>
      </c>
    </row>
    <row r="11" spans="1:11" ht="56.25">
      <c r="A11" s="34">
        <f>A10+1</f>
        <v>5</v>
      </c>
      <c r="B11" s="27" t="s">
        <v>29</v>
      </c>
      <c r="C11" s="36"/>
      <c r="D11" s="37"/>
      <c r="E11" s="48"/>
      <c r="F11" s="57"/>
      <c r="G11" s="67"/>
      <c r="H11" s="37"/>
      <c r="I11" s="37"/>
      <c r="J11" s="37"/>
      <c r="K11" s="38"/>
    </row>
    <row r="12" spans="1:11" ht="50.25" customHeight="1">
      <c r="A12" s="34">
        <f aca="true" t="shared" si="2" ref="A12:A39">A11+1</f>
        <v>6</v>
      </c>
      <c r="B12" s="27" t="s">
        <v>31</v>
      </c>
      <c r="C12" s="34" t="s">
        <v>30</v>
      </c>
      <c r="D12" s="20">
        <v>53</v>
      </c>
      <c r="E12" s="49">
        <v>59</v>
      </c>
      <c r="F12" s="58">
        <v>65</v>
      </c>
      <c r="G12" s="68">
        <v>74</v>
      </c>
      <c r="H12" s="46">
        <v>85</v>
      </c>
      <c r="I12" s="46">
        <v>100</v>
      </c>
      <c r="J12" s="34" t="s">
        <v>30</v>
      </c>
      <c r="K12" s="34" t="s">
        <v>30</v>
      </c>
    </row>
    <row r="13" spans="1:11" ht="59.25" customHeight="1">
      <c r="A13" s="34">
        <f t="shared" si="2"/>
        <v>7</v>
      </c>
      <c r="B13" s="27" t="s">
        <v>49</v>
      </c>
      <c r="C13" s="34" t="s">
        <v>30</v>
      </c>
      <c r="D13" s="20">
        <v>63.9</v>
      </c>
      <c r="E13" s="49">
        <v>78.9</v>
      </c>
      <c r="F13" s="58">
        <v>78.9</v>
      </c>
      <c r="G13" s="68">
        <v>82.4</v>
      </c>
      <c r="H13" s="20">
        <v>100</v>
      </c>
      <c r="I13" s="20">
        <v>100</v>
      </c>
      <c r="J13" s="34" t="s">
        <v>30</v>
      </c>
      <c r="K13" s="34" t="s">
        <v>30</v>
      </c>
    </row>
    <row r="14" spans="1:11" ht="28.5" customHeight="1">
      <c r="A14" s="34">
        <f t="shared" si="2"/>
        <v>8</v>
      </c>
      <c r="B14" s="27" t="s">
        <v>43</v>
      </c>
      <c r="C14" s="34" t="s">
        <v>30</v>
      </c>
      <c r="D14" s="20">
        <v>54.6598</v>
      </c>
      <c r="E14" s="49">
        <v>70.4</v>
      </c>
      <c r="F14" s="58">
        <v>78.9</v>
      </c>
      <c r="G14" s="68">
        <v>82.4</v>
      </c>
      <c r="H14" s="20">
        <v>100</v>
      </c>
      <c r="I14" s="20">
        <v>100</v>
      </c>
      <c r="J14" s="34" t="s">
        <v>30</v>
      </c>
      <c r="K14" s="34" t="s">
        <v>30</v>
      </c>
    </row>
    <row r="15" spans="1:11" ht="37.5">
      <c r="A15" s="34">
        <f t="shared" si="2"/>
        <v>9</v>
      </c>
      <c r="B15" s="27" t="s">
        <v>9</v>
      </c>
      <c r="C15" s="18">
        <v>25138.8</v>
      </c>
      <c r="D15" s="18">
        <v>27978.5</v>
      </c>
      <c r="E15" s="50">
        <v>29744</v>
      </c>
      <c r="F15" s="59">
        <v>27685.7</v>
      </c>
      <c r="G15" s="59">
        <v>28149</v>
      </c>
      <c r="H15" s="18">
        <v>28543</v>
      </c>
      <c r="I15" s="18">
        <v>28971</v>
      </c>
      <c r="J15" s="34" t="s">
        <v>30</v>
      </c>
      <c r="K15" s="34" t="s">
        <v>30</v>
      </c>
    </row>
    <row r="16" spans="1:11" ht="18.75">
      <c r="A16" s="34">
        <f t="shared" si="2"/>
        <v>10</v>
      </c>
      <c r="B16" s="27" t="s">
        <v>1</v>
      </c>
      <c r="C16" s="34" t="s">
        <v>30</v>
      </c>
      <c r="D16" s="20">
        <f aca="true" t="shared" si="3" ref="D16:I16">D15/C15*100</f>
        <v>111.29608414085</v>
      </c>
      <c r="E16" s="20">
        <f t="shared" si="3"/>
        <v>106.3102024769019</v>
      </c>
      <c r="F16" s="60">
        <f t="shared" si="3"/>
        <v>93.0799488972566</v>
      </c>
      <c r="G16" s="60">
        <f t="shared" si="3"/>
        <v>101.67342707607176</v>
      </c>
      <c r="H16" s="20">
        <f t="shared" si="3"/>
        <v>101.39969448293012</v>
      </c>
      <c r="I16" s="20">
        <f t="shared" si="3"/>
        <v>101.49949199453457</v>
      </c>
      <c r="J16" s="34" t="s">
        <v>30</v>
      </c>
      <c r="K16" s="34" t="s">
        <v>30</v>
      </c>
    </row>
    <row r="17" spans="1:11" ht="37.5">
      <c r="A17" s="34">
        <f t="shared" si="2"/>
        <v>11</v>
      </c>
      <c r="B17" s="27" t="s">
        <v>44</v>
      </c>
      <c r="C17" s="19">
        <v>7709</v>
      </c>
      <c r="D17" s="20">
        <f aca="true" t="shared" si="4" ref="D17:I17">ROUND(D15*D14/100,1)</f>
        <v>15293</v>
      </c>
      <c r="E17" s="20">
        <v>20930</v>
      </c>
      <c r="F17" s="60">
        <v>23474</v>
      </c>
      <c r="G17" s="60">
        <v>26206.72</v>
      </c>
      <c r="H17" s="20">
        <f t="shared" si="4"/>
        <v>28543</v>
      </c>
      <c r="I17" s="20">
        <f t="shared" si="4"/>
        <v>28971</v>
      </c>
      <c r="J17" s="34" t="s">
        <v>30</v>
      </c>
      <c r="K17" s="34" t="s">
        <v>30</v>
      </c>
    </row>
    <row r="18" spans="1:11" ht="18" customHeight="1">
      <c r="A18" s="34">
        <f t="shared" si="2"/>
        <v>12</v>
      </c>
      <c r="B18" s="27" t="s">
        <v>1</v>
      </c>
      <c r="C18" s="34" t="s">
        <v>30</v>
      </c>
      <c r="D18" s="20">
        <f aca="true" t="shared" si="5" ref="D18:I18">D17/C17*100</f>
        <v>198.37851861460632</v>
      </c>
      <c r="E18" s="20">
        <f t="shared" si="5"/>
        <v>136.86000130778788</v>
      </c>
      <c r="F18" s="60">
        <f t="shared" si="5"/>
        <v>112.15480172001911</v>
      </c>
      <c r="G18" s="60">
        <f t="shared" si="5"/>
        <v>111.64147567521513</v>
      </c>
      <c r="H18" s="20">
        <f t="shared" si="5"/>
        <v>108.91481268926442</v>
      </c>
      <c r="I18" s="20">
        <f t="shared" si="5"/>
        <v>101.49949199453457</v>
      </c>
      <c r="J18" s="34" t="s">
        <v>30</v>
      </c>
      <c r="K18" s="34" t="s">
        <v>30</v>
      </c>
    </row>
    <row r="19" spans="1:11" ht="37.5">
      <c r="A19" s="34">
        <f t="shared" si="2"/>
        <v>13</v>
      </c>
      <c r="B19" s="27" t="s">
        <v>32</v>
      </c>
      <c r="C19" s="34" t="s">
        <v>30</v>
      </c>
      <c r="D19" s="19">
        <v>0</v>
      </c>
      <c r="E19" s="19">
        <v>0</v>
      </c>
      <c r="F19" s="61">
        <v>0</v>
      </c>
      <c r="G19" s="61">
        <v>0</v>
      </c>
      <c r="H19" s="19">
        <v>0</v>
      </c>
      <c r="I19" s="19">
        <v>0</v>
      </c>
      <c r="J19" s="34" t="s">
        <v>30</v>
      </c>
      <c r="K19" s="34" t="s">
        <v>30</v>
      </c>
    </row>
    <row r="20" spans="1:11" ht="24.75" customHeight="1">
      <c r="A20" s="34">
        <f t="shared" si="2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61">
        <v>1.302</v>
      </c>
      <c r="G20" s="61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4">
        <f t="shared" si="2"/>
        <v>15</v>
      </c>
      <c r="B21" s="27" t="s">
        <v>3</v>
      </c>
      <c r="C21" s="21">
        <v>30.1</v>
      </c>
      <c r="D21" s="21">
        <f aca="true" t="shared" si="6" ref="D21:I21">ROUND(D17*D9*12*D20/1000000,1)</f>
        <v>50.9</v>
      </c>
      <c r="E21" s="21">
        <v>69.3</v>
      </c>
      <c r="F21" s="62">
        <f t="shared" si="6"/>
        <v>77.8</v>
      </c>
      <c r="G21" s="62">
        <f t="shared" si="6"/>
        <v>86</v>
      </c>
      <c r="H21" s="21">
        <f t="shared" si="6"/>
        <v>90.5</v>
      </c>
      <c r="I21" s="21">
        <f t="shared" si="6"/>
        <v>86.9</v>
      </c>
      <c r="J21" s="21">
        <f>ROUND(E21+F21+G21,1)</f>
        <v>233.1</v>
      </c>
      <c r="K21" s="21">
        <f>SUM(E21:I21)</f>
        <v>410.5</v>
      </c>
    </row>
    <row r="22" spans="1:11" ht="41.25" customHeight="1">
      <c r="A22" s="34">
        <f t="shared" si="2"/>
        <v>16</v>
      </c>
      <c r="B22" s="27" t="s">
        <v>33</v>
      </c>
      <c r="C22" s="34" t="s">
        <v>30</v>
      </c>
      <c r="D22" s="21">
        <f>ROUND(D21-C21,1)</f>
        <v>20.8</v>
      </c>
      <c r="E22" s="19">
        <f>ROUND(E21-$D$21,1)</f>
        <v>18.4</v>
      </c>
      <c r="F22" s="61">
        <f>ROUND(F21-$D$21,1)</f>
        <v>26.9</v>
      </c>
      <c r="G22" s="61">
        <f>ROUND(G21-$D$21,1)</f>
        <v>35.1</v>
      </c>
      <c r="H22" s="19">
        <f>ROUND(H21-$D$21,1)</f>
        <v>39.6</v>
      </c>
      <c r="I22" s="19">
        <f>ROUND(I21-$D$21,1)</f>
        <v>36</v>
      </c>
      <c r="J22" s="21">
        <f>ROUND(E22+F22+G22,1)</f>
        <v>80.4</v>
      </c>
      <c r="K22" s="21">
        <f>SUM(E22:I22)</f>
        <v>156</v>
      </c>
    </row>
    <row r="23" spans="1:11" s="10" customFormat="1" ht="18.75">
      <c r="A23" s="39">
        <v>17</v>
      </c>
      <c r="B23" s="40" t="s">
        <v>37</v>
      </c>
      <c r="C23" s="22"/>
      <c r="D23" s="23"/>
      <c r="E23" s="24"/>
      <c r="F23" s="63"/>
      <c r="G23" s="63"/>
      <c r="H23" s="24"/>
      <c r="I23" s="24"/>
      <c r="J23" s="25"/>
      <c r="K23" s="26"/>
    </row>
    <row r="24" spans="1:11" ht="37.5">
      <c r="A24" s="34">
        <f t="shared" si="2"/>
        <v>18</v>
      </c>
      <c r="B24" s="27" t="s">
        <v>50</v>
      </c>
      <c r="C24" s="34" t="s">
        <v>30</v>
      </c>
      <c r="D24" s="20">
        <v>20.8</v>
      </c>
      <c r="E24" s="20">
        <f>ROUND(E22-E29,1)</f>
        <v>18.4</v>
      </c>
      <c r="F24" s="60">
        <f>ROUND(F22-F29,1)</f>
        <v>26.9</v>
      </c>
      <c r="G24" s="60">
        <f>ROUND(G22-G29,1)</f>
        <v>35.1</v>
      </c>
      <c r="H24" s="28">
        <f>ROUND(H22-H29,1)</f>
        <v>39.6</v>
      </c>
      <c r="I24" s="28">
        <f>ROUND(I22-I29,1)</f>
        <v>36</v>
      </c>
      <c r="J24" s="21">
        <f>ROUND(E24+F24+G24,1)</f>
        <v>80.4</v>
      </c>
      <c r="K24" s="21">
        <f>SUM(E24:I24)</f>
        <v>156</v>
      </c>
    </row>
    <row r="25" spans="1:11" s="5" customFormat="1" ht="36.75" customHeight="1">
      <c r="A25" s="39">
        <v>19</v>
      </c>
      <c r="B25" s="35" t="s">
        <v>10</v>
      </c>
      <c r="C25" s="34" t="s">
        <v>30</v>
      </c>
      <c r="D25" s="28">
        <f aca="true" t="shared" si="7" ref="D25:I25">ROUND(D26+D27+D28,1)</f>
        <v>0</v>
      </c>
      <c r="E25" s="20">
        <v>0</v>
      </c>
      <c r="F25" s="60">
        <f t="shared" si="7"/>
        <v>8.1</v>
      </c>
      <c r="G25" s="60">
        <f t="shared" si="7"/>
        <v>10.5</v>
      </c>
      <c r="H25" s="28">
        <f t="shared" si="7"/>
        <v>11.9</v>
      </c>
      <c r="I25" s="28">
        <f t="shared" si="7"/>
        <v>10.8</v>
      </c>
      <c r="J25" s="21">
        <f aca="true" t="shared" si="8" ref="J25:J31">ROUND(E25+F25+G25,1)</f>
        <v>18.6</v>
      </c>
      <c r="K25" s="21">
        <f aca="true" t="shared" si="9" ref="K25:K31">SUM(E25:I25)</f>
        <v>41.3</v>
      </c>
    </row>
    <row r="26" spans="1:11" s="5" customFormat="1" ht="31.5" customHeight="1">
      <c r="A26" s="34">
        <f t="shared" si="2"/>
        <v>20</v>
      </c>
      <c r="B26" s="35" t="s">
        <v>11</v>
      </c>
      <c r="C26" s="34" t="s">
        <v>30</v>
      </c>
      <c r="D26" s="28">
        <v>0</v>
      </c>
      <c r="E26" s="20">
        <v>0</v>
      </c>
      <c r="F26" s="60">
        <f>ROUND(F22*0.557/100,1)</f>
        <v>0.1</v>
      </c>
      <c r="G26" s="60">
        <f>ROUND(G22*0.557/100,1)</f>
        <v>0.2</v>
      </c>
      <c r="H26" s="20">
        <f>ROUND(H22*0.557/100,1)</f>
        <v>0.2</v>
      </c>
      <c r="I26" s="20">
        <f>ROUND(I22*0.557/100,1)</f>
        <v>0.2</v>
      </c>
      <c r="J26" s="21">
        <f t="shared" si="8"/>
        <v>0.3</v>
      </c>
      <c r="K26" s="21">
        <f t="shared" si="9"/>
        <v>0.7</v>
      </c>
    </row>
    <row r="27" spans="1:11" s="5" customFormat="1" ht="36" customHeight="1">
      <c r="A27" s="39">
        <v>21</v>
      </c>
      <c r="B27" s="35" t="s">
        <v>12</v>
      </c>
      <c r="C27" s="34" t="s">
        <v>30</v>
      </c>
      <c r="D27" s="28">
        <v>0</v>
      </c>
      <c r="E27" s="20">
        <v>0</v>
      </c>
      <c r="F27" s="60">
        <f>ROUND(($D$9-F9)*F17*12*F20/1000000,1)</f>
        <v>0.4</v>
      </c>
      <c r="G27" s="60">
        <f>ROUND(($D$9-G9)*G17*12*G20/1000000,1)</f>
        <v>1.2</v>
      </c>
      <c r="H27" s="28">
        <f>ROUND(($D$9-H9)*H17*12*H20/1000000,1)</f>
        <v>4.5</v>
      </c>
      <c r="I27" s="28">
        <f>ROUND(($D$9-I9)*I17*12*I20/1000000,1)</f>
        <v>9.5</v>
      </c>
      <c r="J27" s="21">
        <f t="shared" si="8"/>
        <v>1.6</v>
      </c>
      <c r="K27" s="21">
        <f t="shared" si="9"/>
        <v>15.6</v>
      </c>
    </row>
    <row r="28" spans="1:11" s="5" customFormat="1" ht="38.25" customHeight="1">
      <c r="A28" s="34">
        <f t="shared" si="2"/>
        <v>22</v>
      </c>
      <c r="B28" s="35" t="s">
        <v>13</v>
      </c>
      <c r="C28" s="34" t="s">
        <v>30</v>
      </c>
      <c r="D28" s="28">
        <v>0</v>
      </c>
      <c r="E28" s="20">
        <v>0</v>
      </c>
      <c r="F28" s="60">
        <f>ROUND(F22*0.3-F26-F27,1)</f>
        <v>7.6</v>
      </c>
      <c r="G28" s="60">
        <f>ROUND(G22*0.3-G26-G27,1)</f>
        <v>9.1</v>
      </c>
      <c r="H28" s="28">
        <f>ROUND(H22*0.3-H26-H27,1)</f>
        <v>7.2</v>
      </c>
      <c r="I28" s="28">
        <f>ROUND(I22*0.3-I26-I27,1)</f>
        <v>1.1</v>
      </c>
      <c r="J28" s="21">
        <f t="shared" si="8"/>
        <v>16.7</v>
      </c>
      <c r="K28" s="21">
        <f t="shared" si="9"/>
        <v>25</v>
      </c>
    </row>
    <row r="29" spans="1:11" ht="23.25" customHeight="1">
      <c r="A29" s="39">
        <v>23</v>
      </c>
      <c r="B29" s="27" t="s">
        <v>24</v>
      </c>
      <c r="C29" s="34" t="s">
        <v>30</v>
      </c>
      <c r="D29" s="20">
        <f aca="true" t="shared" si="10" ref="D29:I29">ROUND(D22*D19/100,1)</f>
        <v>0</v>
      </c>
      <c r="E29" s="20">
        <f t="shared" si="10"/>
        <v>0</v>
      </c>
      <c r="F29" s="60">
        <f t="shared" si="10"/>
        <v>0</v>
      </c>
      <c r="G29" s="60">
        <f t="shared" si="10"/>
        <v>0</v>
      </c>
      <c r="H29" s="20">
        <f t="shared" si="10"/>
        <v>0</v>
      </c>
      <c r="I29" s="20">
        <f t="shared" si="10"/>
        <v>0</v>
      </c>
      <c r="J29" s="21">
        <f t="shared" si="8"/>
        <v>0</v>
      </c>
      <c r="K29" s="21">
        <f t="shared" si="9"/>
        <v>0</v>
      </c>
    </row>
    <row r="30" spans="1:11" ht="37.5">
      <c r="A30" s="34">
        <f t="shared" si="2"/>
        <v>24</v>
      </c>
      <c r="B30" s="35" t="s">
        <v>45</v>
      </c>
      <c r="C30" s="34" t="s">
        <v>30</v>
      </c>
      <c r="D30" s="28">
        <v>0</v>
      </c>
      <c r="E30" s="20">
        <v>0</v>
      </c>
      <c r="F30" s="60">
        <f>F22-F24-F29</f>
        <v>0</v>
      </c>
      <c r="G30" s="60">
        <f>G22-G24-G29</f>
        <v>0</v>
      </c>
      <c r="H30" s="28">
        <f>H22-H24-H29</f>
        <v>0</v>
      </c>
      <c r="I30" s="28">
        <f>I22-I24-I29</f>
        <v>0</v>
      </c>
      <c r="J30" s="21">
        <f t="shared" si="8"/>
        <v>0</v>
      </c>
      <c r="K30" s="21">
        <f>SUM(E30:I30)</f>
        <v>0</v>
      </c>
    </row>
    <row r="31" spans="1:11" ht="37.5">
      <c r="A31" s="39">
        <v>25</v>
      </c>
      <c r="B31" s="35" t="s">
        <v>34</v>
      </c>
      <c r="C31" s="34" t="s">
        <v>30</v>
      </c>
      <c r="D31" s="28">
        <f aca="true" t="shared" si="11" ref="D31:I31">ROUND(D24+D29+D30,1)</f>
        <v>20.8</v>
      </c>
      <c r="E31" s="20">
        <f t="shared" si="11"/>
        <v>18.4</v>
      </c>
      <c r="F31" s="60">
        <f t="shared" si="11"/>
        <v>26.9</v>
      </c>
      <c r="G31" s="60">
        <f t="shared" si="11"/>
        <v>35.1</v>
      </c>
      <c r="H31" s="28">
        <f t="shared" si="11"/>
        <v>39.6</v>
      </c>
      <c r="I31" s="28">
        <f t="shared" si="11"/>
        <v>36</v>
      </c>
      <c r="J31" s="21">
        <f t="shared" si="8"/>
        <v>80.4</v>
      </c>
      <c r="K31" s="21">
        <f t="shared" si="9"/>
        <v>156</v>
      </c>
    </row>
    <row r="32" spans="1:11" ht="59.25" customHeight="1">
      <c r="A32" s="34">
        <f t="shared" si="2"/>
        <v>26</v>
      </c>
      <c r="B32" s="41" t="s">
        <v>47</v>
      </c>
      <c r="C32" s="34" t="s">
        <v>30</v>
      </c>
      <c r="D32" s="30">
        <f>ROUND(D25/D31*100,1)</f>
        <v>0</v>
      </c>
      <c r="E32" s="51">
        <f>ROUND(E25/E31*100,0)</f>
        <v>0</v>
      </c>
      <c r="F32" s="64">
        <f>ROUND(F25/F31*100,0)</f>
        <v>30</v>
      </c>
      <c r="G32" s="69">
        <f>ROUND(G25/G31*100,0)</f>
        <v>30</v>
      </c>
      <c r="H32" s="30">
        <f>ROUND(H25/H31*100,0)</f>
        <v>30</v>
      </c>
      <c r="I32" s="30">
        <f>ROUND(I25/I31*100,1)</f>
        <v>30</v>
      </c>
      <c r="J32" s="30">
        <f>ROUND(J25/J31*100,0)</f>
        <v>23</v>
      </c>
      <c r="K32" s="30">
        <f>ROUND(K25/K31*100,1)</f>
        <v>26.5</v>
      </c>
    </row>
    <row r="33" spans="1:11" ht="32.25" customHeight="1" hidden="1">
      <c r="A33" s="14">
        <f t="shared" si="2"/>
        <v>27</v>
      </c>
      <c r="B33" s="29" t="s">
        <v>25</v>
      </c>
      <c r="C33" s="19" t="s">
        <v>28</v>
      </c>
      <c r="D33" s="42">
        <v>0</v>
      </c>
      <c r="E33" s="5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s="3" customFormat="1" ht="25.5" customHeight="1" hidden="1">
      <c r="A34" s="14">
        <f t="shared" si="2"/>
        <v>28</v>
      </c>
      <c r="B34" s="70" t="s">
        <v>21</v>
      </c>
      <c r="C34" s="70"/>
      <c r="D34" s="70"/>
      <c r="E34" s="70"/>
      <c r="F34" s="70"/>
      <c r="G34" s="70"/>
      <c r="H34" s="70"/>
      <c r="I34" s="70"/>
      <c r="J34" s="70"/>
      <c r="K34" s="70"/>
    </row>
    <row r="35" spans="1:11" s="3" customFormat="1" ht="24" customHeight="1" hidden="1">
      <c r="A35" s="14">
        <f t="shared" si="2"/>
        <v>29</v>
      </c>
      <c r="B35" s="70" t="s">
        <v>22</v>
      </c>
      <c r="C35" s="70"/>
      <c r="D35" s="70"/>
      <c r="E35" s="70"/>
      <c r="F35" s="70"/>
      <c r="G35" s="70"/>
      <c r="H35" s="70"/>
      <c r="I35" s="70"/>
      <c r="J35" s="70"/>
      <c r="K35" s="70"/>
    </row>
    <row r="36" spans="1:11" s="3" customFormat="1" ht="18.75" customHeight="1" hidden="1">
      <c r="A36" s="14">
        <f t="shared" si="2"/>
        <v>30</v>
      </c>
      <c r="B36" s="70" t="s">
        <v>23</v>
      </c>
      <c r="C36" s="70"/>
      <c r="D36" s="70"/>
      <c r="E36" s="70"/>
      <c r="F36" s="70"/>
      <c r="G36" s="70"/>
      <c r="H36" s="70"/>
      <c r="I36" s="70"/>
      <c r="J36" s="70"/>
      <c r="K36" s="70"/>
    </row>
    <row r="37" spans="1:11" s="3" customFormat="1" ht="19.5" customHeight="1" hidden="1">
      <c r="A37" s="14">
        <f t="shared" si="2"/>
        <v>31</v>
      </c>
      <c r="B37" s="70" t="s">
        <v>18</v>
      </c>
      <c r="C37" s="70"/>
      <c r="D37" s="70"/>
      <c r="E37" s="70"/>
      <c r="F37" s="70"/>
      <c r="G37" s="70"/>
      <c r="H37" s="70"/>
      <c r="I37" s="70"/>
      <c r="J37" s="70"/>
      <c r="K37" s="70"/>
    </row>
    <row r="38" spans="1:11" s="3" customFormat="1" ht="20.25" customHeight="1" hidden="1">
      <c r="A38" s="14">
        <f t="shared" si="2"/>
        <v>32</v>
      </c>
      <c r="B38" s="70" t="s">
        <v>19</v>
      </c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21.75" customHeight="1" hidden="1">
      <c r="A39" s="14">
        <f t="shared" si="2"/>
        <v>33</v>
      </c>
      <c r="B39" s="70" t="s">
        <v>20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1:11" ht="18.75">
      <c r="A40" s="43"/>
      <c r="B40" s="44"/>
      <c r="C40" s="44"/>
      <c r="D40" s="45"/>
      <c r="E40" s="53"/>
      <c r="F40" s="44"/>
      <c r="G40" s="44"/>
      <c r="H40" s="44"/>
      <c r="I40" s="44"/>
      <c r="J40" s="44"/>
      <c r="K40" s="44"/>
    </row>
    <row r="41" ht="24.75" customHeight="1">
      <c r="B41" s="4" t="s">
        <v>26</v>
      </c>
    </row>
    <row r="42" ht="18.75" customHeight="1">
      <c r="B42" s="47"/>
    </row>
  </sheetData>
  <sheetProtection/>
  <mergeCells count="11">
    <mergeCell ref="B37:K37"/>
    <mergeCell ref="B38:K38"/>
    <mergeCell ref="B39:K39"/>
    <mergeCell ref="H1:K1"/>
    <mergeCell ref="H2:K2"/>
    <mergeCell ref="B3:K3"/>
    <mergeCell ref="C4:E4"/>
    <mergeCell ref="C5:F5"/>
    <mergeCell ref="B34:K34"/>
    <mergeCell ref="B35:K35"/>
    <mergeCell ref="B36:K36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Clerk</cp:lastModifiedBy>
  <cp:lastPrinted>2016-10-04T05:05:00Z</cp:lastPrinted>
  <dcterms:created xsi:type="dcterms:W3CDTF">2014-03-14T11:43:12Z</dcterms:created>
  <dcterms:modified xsi:type="dcterms:W3CDTF">2016-10-04T05:05:03Z</dcterms:modified>
  <cp:category/>
  <cp:version/>
  <cp:contentType/>
  <cp:contentStatus/>
</cp:coreProperties>
</file>