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1"/>
  </bookViews>
  <sheets>
    <sheet name="Лист1" sheetId="1" r:id="rId1"/>
    <sheet name="прил.3 (2)" sheetId="2" r:id="rId2"/>
  </sheets>
  <definedNames/>
  <calcPr fullCalcOnLoad="1"/>
</workbook>
</file>

<file path=xl/sharedStrings.xml><?xml version="1.0" encoding="utf-8"?>
<sst xmlns="http://schemas.openxmlformats.org/spreadsheetml/2006/main" count="4118" uniqueCount="558">
  <si>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</si>
  <si>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</si>
  <si>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</si>
  <si>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</si>
  <si>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</si>
  <si>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</si>
  <si>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</si>
  <si>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0010000</t>
  </si>
  <si>
    <t>0103</t>
  </si>
  <si>
    <t>Центральный аппарат</t>
  </si>
  <si>
    <t>005</t>
  </si>
  <si>
    <t>0104</t>
  </si>
  <si>
    <t>Территориальные органы</t>
  </si>
  <si>
    <t>Судебная система</t>
  </si>
  <si>
    <t>0106</t>
  </si>
  <si>
    <t>Обслуживание государственного и муниципального долга</t>
  </si>
  <si>
    <t>0650000</t>
  </si>
  <si>
    <t>Процентные платежи по муниципальному долгу</t>
  </si>
  <si>
    <t>Другие общегосударственные вопросы</t>
  </si>
  <si>
    <t>0900000</t>
  </si>
  <si>
    <t>0920000</t>
  </si>
  <si>
    <t>Выполнение других обязательств государства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</si>
  <si>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</si>
  <si>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</si>
  <si>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</si>
  <si>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</si>
  <si>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</si>
  <si>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</si>
  <si>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</si>
  <si>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</si>
  <si>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</si>
  <si>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</si>
  <si>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</si>
  <si>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Водохозяйственные мероприятия</t>
  </si>
  <si>
    <t>2800300</t>
  </si>
  <si>
    <t>Мероприятия</t>
  </si>
  <si>
    <t>022</t>
  </si>
  <si>
    <t>Выполнение функций органами местного самоуправления</t>
  </si>
  <si>
    <t>500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</si>
  <si>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</si>
  <si>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</si>
  <si>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</si>
  <si>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</si>
  <si>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</si>
  <si>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</si>
  <si>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Поддержка жилищного хозяйства </t>
  </si>
  <si>
    <t>3500000</t>
  </si>
  <si>
    <t>Капитальный ремонт государственного жилищного фонда субъектов РФ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</si>
  <si>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</si>
  <si>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</si>
  <si>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</si>
  <si>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Мероприятия  по сносу ветхого жилищного фонда</t>
  </si>
  <si>
    <t>3500302</t>
  </si>
  <si>
    <t>5210115</t>
  </si>
  <si>
    <t>Бюджетные инвестиции</t>
  </si>
  <si>
    <t>003</t>
  </si>
  <si>
    <t>Коммунальное хозяйство</t>
  </si>
  <si>
    <t>0502</t>
  </si>
  <si>
    <t xml:space="preserve">Мероприятия в области коммунального хозяйства </t>
  </si>
  <si>
    <t>3510500</t>
  </si>
  <si>
    <t>0503</t>
  </si>
  <si>
    <t>Благоустройство</t>
  </si>
  <si>
    <t>6000000</t>
  </si>
  <si>
    <t xml:space="preserve">Уличное освещение </t>
  </si>
  <si>
    <t>6000100</t>
  </si>
  <si>
    <t>Организация и содержание мест захоронения</t>
  </si>
  <si>
    <t>6000400</t>
  </si>
  <si>
    <t xml:space="preserve">Прочие мероприятия по благоустройству городских округов </t>
  </si>
  <si>
    <t>6000500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</si>
  <si>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</si>
  <si>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</si>
  <si>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</si>
  <si>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</si>
  <si>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</si>
  <si>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</si>
  <si>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</si>
  <si>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</si>
  <si>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</si>
  <si>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</si>
  <si>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</si>
  <si>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</si>
  <si>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</si>
  <si>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</si>
  <si>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5200000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</si>
  <si>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</si>
  <si>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</si>
  <si>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</si>
  <si>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</si>
  <si>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Оздоровление детей и подростков</t>
  </si>
  <si>
    <t>Другие вопросы в области образования</t>
  </si>
  <si>
    <t>0709</t>
  </si>
  <si>
    <t>0800</t>
  </si>
  <si>
    <t>Культура</t>
  </si>
  <si>
    <t>0801</t>
  </si>
  <si>
    <t>Библиотеки</t>
  </si>
  <si>
    <t>Театры, цирки, концертные и другие организации исполнительских искусств</t>
  </si>
  <si>
    <t>Физкультурно-оздоровительная работа и спортивные мероприятия</t>
  </si>
  <si>
    <t>Социальная политика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</si>
  <si>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</si>
  <si>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</si>
  <si>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</si>
  <si>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</si>
  <si>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                                   Всего  расходов:                                                                                        </t>
  </si>
  <si>
    <t>Процентные платежи по долговым обязательствам</t>
  </si>
  <si>
    <t>Пенсионное обеспечение</t>
  </si>
  <si>
    <t>Выполнение функций бюджетными учреждениями</t>
  </si>
  <si>
    <t>001</t>
  </si>
  <si>
    <t>7950000</t>
  </si>
  <si>
    <t>Физическая культура и спорт</t>
  </si>
  <si>
    <t>5129700</t>
  </si>
  <si>
    <t>1001</t>
  </si>
  <si>
    <t>Доплаты к пенсиям государственных служащих субъектов Российской Федерации и муниципальных служащих</t>
  </si>
  <si>
    <t>Доплаты к пенсиям , дополнительное пенсионное обеспечение</t>
  </si>
  <si>
    <t>4910000</t>
  </si>
  <si>
    <t>4910100</t>
  </si>
  <si>
    <t>5140100</t>
  </si>
  <si>
    <t>Прочие расходы</t>
  </si>
  <si>
    <t>013</t>
  </si>
  <si>
    <t>Целевые программы муниципальных образований</t>
  </si>
  <si>
    <t>4409900</t>
  </si>
  <si>
    <t>4420000</t>
  </si>
  <si>
    <t>4430000</t>
  </si>
  <si>
    <t>Руководство и управление в сфере установленных функций органов  государственной власти субъектов РФ и органов местного самоуправления</t>
  </si>
  <si>
    <t>0020000</t>
  </si>
  <si>
    <t>0020400</t>
  </si>
  <si>
    <t>4520000</t>
  </si>
  <si>
    <t>4230000</t>
  </si>
  <si>
    <t>Ежемесячное  денежное вознаграждение за классное руководство</t>
  </si>
  <si>
    <t>5200900</t>
  </si>
  <si>
    <t>Проведение мероприятий  для детей и молодежи</t>
  </si>
  <si>
    <t xml:space="preserve">Мероприятия в области образования </t>
  </si>
  <si>
    <t>4360000</t>
  </si>
  <si>
    <t>4360900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</si>
  <si>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</si>
  <si>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4310100</t>
  </si>
  <si>
    <t>4320200</t>
  </si>
  <si>
    <t>Дошкольное образование</t>
  </si>
  <si>
    <t>0701</t>
  </si>
  <si>
    <t>Детские дошкольные учреждения</t>
  </si>
  <si>
    <t>4200000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</si>
  <si>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</si>
  <si>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</si>
  <si>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</si>
  <si>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</si>
  <si>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</si>
  <si>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</si>
  <si>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</si>
  <si>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0020800</t>
  </si>
  <si>
    <t>0021500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</si>
  <si>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</si>
  <si>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</si>
  <si>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0022500</t>
  </si>
  <si>
    <t>0111</t>
  </si>
  <si>
    <t>0650300</t>
  </si>
  <si>
    <t>прочие расходы</t>
  </si>
  <si>
    <t xml:space="preserve">Реализация государственной политики в  области приватизации и управления государственной и муниципальной  собственностью </t>
  </si>
  <si>
    <t>Реализация государственных функций, связанных с  общегосударственным управлением</t>
  </si>
  <si>
    <t>0920300</t>
  </si>
  <si>
    <t>Учреждения по обеспечению хозяйственного обслуживания</t>
  </si>
  <si>
    <t>Мобилизационная вневойсковая подготовка</t>
  </si>
  <si>
    <t>0203</t>
  </si>
  <si>
    <t>Осуществление первичного воинского учета на территория, где отсутствуют военные комиссариаты</t>
  </si>
  <si>
    <t>0013600</t>
  </si>
  <si>
    <t xml:space="preserve">Национальная безопасность  и правоохранительная деятельность 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</si>
  <si>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</si>
  <si>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чрезвычайных ситуаций природного и техногенного характера</t>
  </si>
  <si>
    <t>2180100</t>
  </si>
  <si>
    <t>Обеспечение пожарной безопасности</t>
  </si>
  <si>
    <t>Мероприятия по обеспечению жильем молодых семей и молодых специалистов , проживающих и работающих в сельской местности</t>
  </si>
  <si>
    <t>Транспорт</t>
  </si>
  <si>
    <t>0408</t>
  </si>
  <si>
    <t>Автомобильный транспорт</t>
  </si>
  <si>
    <t>3030000</t>
  </si>
  <si>
    <t>3030200</t>
  </si>
  <si>
    <t>Мероприятия по обеспечению жильем  отдельных категорий граждан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</si>
  <si>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</si>
  <si>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</si>
  <si>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</si>
  <si>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</si>
  <si>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</si>
  <si>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</si>
  <si>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Прочие выплаты по обязательствам государства</t>
  </si>
  <si>
    <t>0920305</t>
  </si>
  <si>
    <t xml:space="preserve">              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</si>
  <si>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</si>
  <si>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</si>
  <si>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Проведение мероприятий по обеспечению жильем граждан, проживающих в сельской местности</t>
  </si>
  <si>
    <t>Осуществление мероприятий по организации питания в муниципальных образовательных учреждениях</t>
  </si>
  <si>
    <t>3510000</t>
  </si>
  <si>
    <t>Предоставление гражданам субсидий на оплату жилого помещения и коммунальных услуг</t>
  </si>
  <si>
    <t>0105</t>
  </si>
  <si>
    <t>0014000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</si>
  <si>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</si>
  <si>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</si>
  <si>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</si>
  <si>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</si>
  <si>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902</t>
  </si>
  <si>
    <t>5210129</t>
  </si>
  <si>
    <t xml:space="preserve">Межевание территории земельных участков и (или) паспортизация автомобильных дорог для осуществления дорожной деятельности в отношении  автомобильных дорог местного значения </t>
  </si>
  <si>
    <t>Осуществление кап. ремонта гтс, находящихся в собственности субъектов РФ, муниципальной собственности и безхозяйных гтс</t>
  </si>
  <si>
    <t>3500312</t>
  </si>
  <si>
    <t>5210600</t>
  </si>
  <si>
    <t>5140000</t>
  </si>
  <si>
    <t>Целевая программа муниципального образования</t>
  </si>
  <si>
    <t>Федеральная целевая программа "Социальное развитие села до 2012 года"</t>
  </si>
  <si>
    <t>901</t>
  </si>
  <si>
    <t>Социальная помощь</t>
  </si>
  <si>
    <t>1001101</t>
  </si>
  <si>
    <t>0602</t>
  </si>
  <si>
    <t>Оплата жилищно-коммунальных услуг отдельным категориям граждан</t>
  </si>
  <si>
    <t>5054600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</si>
  <si>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</si>
  <si>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099</t>
  </si>
  <si>
    <t>Субсидии на осуществление мероприятий по обеспечению жильем граждан, проживающих в сельской местности</t>
  </si>
  <si>
    <t>5140101</t>
  </si>
  <si>
    <t>0700000</t>
  </si>
  <si>
    <t>0700400</t>
  </si>
  <si>
    <t xml:space="preserve">Резервный фонд </t>
  </si>
  <si>
    <t>Резервный фонд исполнительных органов государственной власти субъектов РФ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</si>
  <si>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</si>
  <si>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1001102</t>
  </si>
  <si>
    <t>0014300</t>
  </si>
  <si>
    <t>Осуществление полномочий по подготовке проведения статистических переписей</t>
  </si>
  <si>
    <t>0920303</t>
  </si>
  <si>
    <t>0113</t>
  </si>
  <si>
    <t>0804</t>
  </si>
  <si>
    <t>Мероприятия в области  физической культуры и спорта</t>
  </si>
  <si>
    <t xml:space="preserve">Другие вопросы в области культуры, кинематографии </t>
  </si>
  <si>
    <t xml:space="preserve">Культура, кинематография </t>
  </si>
  <si>
    <t xml:space="preserve">Дворцы и дома культуры, другие учреждения культуры </t>
  </si>
  <si>
    <t>Расходы, связанные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</si>
  <si>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Ежемесячное денежное вознаграждение за классное руководство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</si>
  <si>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</si>
  <si>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</si>
  <si>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Мероприятия по организации оздоровительной кампании детей</t>
  </si>
  <si>
    <t>Оздоровление детей</t>
  </si>
  <si>
    <t>906</t>
  </si>
  <si>
    <t>5210100</t>
  </si>
  <si>
    <t>5210000</t>
  </si>
  <si>
    <t>5210153</t>
  </si>
  <si>
    <t>Межбюджетные трансферты местным бюджетам</t>
  </si>
  <si>
    <t>Субсидии местным бюджетам</t>
  </si>
  <si>
    <t>1100</t>
  </si>
  <si>
    <t>Связь и информатика</t>
  </si>
  <si>
    <t>0410</t>
  </si>
  <si>
    <t>Патриотическое воспитание граждан Свердловской области на 2011-2015 годы</t>
  </si>
  <si>
    <t>5222100</t>
  </si>
  <si>
    <t>1300</t>
  </si>
  <si>
    <t>1301</t>
  </si>
  <si>
    <t>Областная целевая программа "Информационное общество СО на 2011-2015 г.г"</t>
  </si>
  <si>
    <t>Областная целевая программа «Развитие жилищного комплекса в Свердловской области» на 2011-2015 годы</t>
  </si>
  <si>
    <t>5220400</t>
  </si>
  <si>
    <t>Исполнение судебных актов по искам к бюджету округа</t>
  </si>
  <si>
    <t>0920100</t>
  </si>
  <si>
    <t>Массовый спорт</t>
  </si>
  <si>
    <t>1102</t>
  </si>
  <si>
    <t>Подпрограмма «Обеспечение жильем молодых семей» на 2011-2015 годы</t>
  </si>
  <si>
    <t>5220450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</si>
  <si>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 ,и иным категориям несовершеннолетних граждан,нуждающихсяв социальной поддержке.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</si>
  <si>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 ,и иным категориям несовершеннолетних граждан,нуждающихся в социальной поддержке.</t>
  </si>
  <si>
    <t>Содержание и обеспечение деятельности вновь создаваемых финансовых органов муниципальных образований в Свердловской области</t>
  </si>
  <si>
    <t>4409901</t>
  </si>
  <si>
    <t>4230001</t>
  </si>
  <si>
    <t>4200006</t>
  </si>
  <si>
    <t>Другие вопросы в области социальной политики</t>
  </si>
  <si>
    <t>1006</t>
  </si>
  <si>
    <t>7950101</t>
  </si>
  <si>
    <t>7950201</t>
  </si>
  <si>
    <t>7950103</t>
  </si>
  <si>
    <t>7950301</t>
  </si>
  <si>
    <t>7950401</t>
  </si>
  <si>
    <t>7950501</t>
  </si>
  <si>
    <t>7950601</t>
  </si>
  <si>
    <t>7950701</t>
  </si>
  <si>
    <t>7950801</t>
  </si>
  <si>
    <t>7951001</t>
  </si>
  <si>
    <t>7951101</t>
  </si>
  <si>
    <t>4320201</t>
  </si>
  <si>
    <t>СВОД</t>
  </si>
  <si>
    <t>расходов  бюджета МО Красноуфимский округ по разделам, подразделам, целевым статьям и видам расходов</t>
  </si>
  <si>
    <t>Капитальный ремонт общего имущества муниципального жилищного фонда</t>
  </si>
  <si>
    <t>Процентые платежи по  муниципальному долгу</t>
  </si>
  <si>
    <t>Меропрития в области коммунального хозяйства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</si>
  <si>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</si>
  <si>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</si>
  <si>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</si>
  <si>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</si>
  <si>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</si>
  <si>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</si>
  <si>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</si>
  <si>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</si>
  <si>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оплатужилого помещения и коммунальных услуг</t>
  </si>
  <si>
    <t>Муниципальна программа "Развитие  культуры на территории  Муниципального образования Красноуфимский округ на 2012-2014гг"</t>
  </si>
  <si>
    <t>7951501</t>
  </si>
  <si>
    <t>7952001</t>
  </si>
  <si>
    <t>8170003</t>
  </si>
  <si>
    <t>7951701</t>
  </si>
  <si>
    <t>7951901</t>
  </si>
  <si>
    <t>7951401</t>
  </si>
  <si>
    <t>7951301</t>
  </si>
  <si>
    <t>7952301</t>
  </si>
  <si>
    <t>7952201</t>
  </si>
  <si>
    <t>8250101</t>
  </si>
  <si>
    <t>8250102</t>
  </si>
  <si>
    <t>7952101</t>
  </si>
  <si>
    <t>МЦП "Обеспечение жильем молодых семей на территории Муниципального образования Красноуфимский округ на 2011-2015 годы"</t>
  </si>
  <si>
    <t>8150000</t>
  </si>
  <si>
    <t>МЦП "Восстановление пожарного водоснабжения на территории Муниципального образования Красноуфимский округ на 2012 - 2014 годы"</t>
  </si>
  <si>
    <t>МЦП "Молодежь Муниципального образования Красноуфимский округ на 2011-2015 годы"</t>
  </si>
  <si>
    <t>МЦП  "Патриотическое воспитание молодежи Муниципального образования Красноуфимский округ на 2011 - 2015 годы"</t>
  </si>
  <si>
    <t>МЦП 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2010-2012 годы"</t>
  </si>
  <si>
    <t>МЦП "Развитие физической культуры, спорта и формирования здорового  образа жизни населения МО Красноуфимский округ " на 2012-2015гг.</t>
  </si>
  <si>
    <t>7952401</t>
  </si>
  <si>
    <t>7950102</t>
  </si>
  <si>
    <t>Муниципальная целевая программа</t>
  </si>
  <si>
    <t>Мероприятия по МЦП "Развитие муниципальной службы в МО Красноуфимский округ на 2012-2014 годы"</t>
  </si>
  <si>
    <t>7952501</t>
  </si>
  <si>
    <t>Резервные фонды</t>
  </si>
  <si>
    <t>0700500</t>
  </si>
  <si>
    <t xml:space="preserve">Резервные фонды местных администраций </t>
  </si>
  <si>
    <t>Капремонт зданий и помещений, в которых размещаются  МУ культуры и оснащение  учреждений специальным оборудованием, музыкальным оборудованием, инвентарем и музыкальными инструментами</t>
  </si>
  <si>
    <t>МЦП " Информатизация МО Красноуфимский округ на 2011-2015 годы"</t>
  </si>
  <si>
    <t>МЦП "Информатизация МО Красноуфимский округ на 2011-2015 годы"</t>
  </si>
  <si>
    <t>Муниципальные целевые программы</t>
  </si>
  <si>
    <t>МЦП "Комплексная программа профилактики правонарушений на территории Муниципального образования Красноуфимский округ на 2012-2014 годы"</t>
  </si>
  <si>
    <t>МЦП "Совершенствование организации питания учащихся в образовательных учреждениях Муниципального образования Красноуфимский округ на 2011-2015 г. "</t>
  </si>
  <si>
    <t>МЦП  "Совершенствование организации подвоза обучающихся в общеобразовательные учреждения Муниципального образования Красноуфимский округ на 2011-2015 годы"</t>
  </si>
  <si>
    <t>МЦП «Народосбережение»</t>
  </si>
  <si>
    <t>МЦП "Молодежь Муниципального образования Красноуфимский округ на 2011-2015 годы",</t>
  </si>
  <si>
    <t>8040600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</si>
  <si>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</si>
  <si>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</si>
  <si>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</si>
  <si>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</si>
  <si>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</si>
  <si>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</si>
  <si>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</si>
  <si>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</si>
  <si>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</si>
  <si>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</si>
  <si>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5260200</t>
  </si>
  <si>
    <t>243</t>
  </si>
  <si>
    <t>Закупка товаров, работ, услуг в целях капитального ремонта</t>
  </si>
  <si>
    <t>4210000</t>
  </si>
  <si>
    <t>Специальные расходы</t>
  </si>
  <si>
    <t>880</t>
  </si>
  <si>
    <t>5240200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</si>
  <si>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</si>
  <si>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</si>
  <si>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расходов, направляемых на мордернизацию системы общего образования</t>
  </si>
  <si>
    <t>5250100</t>
  </si>
  <si>
    <t>5250110</t>
  </si>
  <si>
    <t>5250120</t>
  </si>
  <si>
    <t>5250130</t>
  </si>
  <si>
    <t>5260300</t>
  </si>
  <si>
    <t>Меры социальной поддержки населения по публичным нормативным обязательствам</t>
  </si>
  <si>
    <t>5260400</t>
  </si>
  <si>
    <t>314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</si>
  <si>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</si>
  <si>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4329900</t>
  </si>
  <si>
    <t>611</t>
  </si>
  <si>
    <t>Субсидии бюджетным учреждениям на иные цели</t>
  </si>
  <si>
    <t>612</t>
  </si>
  <si>
    <t>121</t>
  </si>
  <si>
    <t>122</t>
  </si>
  <si>
    <t>Уплата прочих налогов, сборов и иных платежей</t>
  </si>
  <si>
    <t>7950104</t>
  </si>
  <si>
    <t>870</t>
  </si>
  <si>
    <t>831</t>
  </si>
  <si>
    <t>Субсидии юридическим лицам (кроме гос.учреждений) и физическим лицам- производителям товаров, работ и услуг</t>
  </si>
  <si>
    <t>810</t>
  </si>
  <si>
    <t>730</t>
  </si>
  <si>
    <t>919</t>
  </si>
  <si>
    <t>Пенсии, выплачиваемые организациями сектора государственного управления</t>
  </si>
  <si>
    <t>312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</si>
  <si>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</si>
  <si>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</si>
  <si>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</si>
  <si>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</si>
  <si>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МЦП "Развитие муниципальной службы в МО Красноуфимский округ на 2012-2014 годы"</t>
  </si>
  <si>
    <t>5250200</t>
  </si>
  <si>
    <t>5250600</t>
  </si>
  <si>
    <t>5250700</t>
  </si>
  <si>
    <t>5250300</t>
  </si>
  <si>
    <t>5250500</t>
  </si>
  <si>
    <t>912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</si>
  <si>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</si>
  <si>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 нужд</t>
  </si>
  <si>
    <t>Субсидии юридическим лицам (кроме государственных учреждений) и физическим лицам - производителям товаров, работ, услуг</t>
  </si>
  <si>
    <t>Закупка товаров, работ, услуг, в целях капитального ремонта муниципального имущества</t>
  </si>
  <si>
    <t>Прочая закупка товаров, работ и услуг для муниципвльных нужд</t>
  </si>
  <si>
    <t>Субсидии юридическим лицам (кроме государственных учреждений) и физическим лицам- производителям товаров, работ и услуг</t>
  </si>
  <si>
    <t>Прочая закупка товаров, работ и услуг для муниципальных нужд</t>
  </si>
  <si>
    <t>411</t>
  </si>
  <si>
    <t xml:space="preserve">Бюджетные инвестиции в объекты
муниципальной собственности казенным  учреждениям </t>
  </si>
  <si>
    <t xml:space="preserve">Подпрограмма "Подготовка документов территориального планирования, градостроительного зонирования и документации по планировке территорий" </t>
  </si>
  <si>
    <t>4100200</t>
  </si>
  <si>
    <t xml:space="preserve">Составление (изменение и дополнение) списков  кандидатов в присяжные заседатели  федеральных судов общей юрисдикции в РФ </t>
  </si>
  <si>
    <t>Процентые платежи по  долговым обязательствам</t>
  </si>
  <si>
    <t>Исполнение судебных актов</t>
  </si>
  <si>
    <t xml:space="preserve">Исполнение судебных актов </t>
  </si>
  <si>
    <t>МЦП "Содействие развитию малого и среднего предпринимательства в МО Красноуфимский округ на 2012 - 2014 годы"</t>
  </si>
  <si>
    <t>Строительство объектов социальной и коммунальной инфраструктуры</t>
  </si>
  <si>
    <t>5220012</t>
  </si>
  <si>
    <t>Прочая закупка товаров, работ и услуг для муниципальных  нужд</t>
  </si>
  <si>
    <t xml:space="preserve">Прочая закупка товаров, работ и услуг для муниципальных нужд </t>
  </si>
  <si>
    <t>МЦП  "Развитие образования в муниципальном образовании Красноуфимский округ ("Наша новая школа") на 2012-2015 годы"</t>
  </si>
  <si>
    <t>7952601</t>
  </si>
  <si>
    <t>«Капитальный ремонт и ремонт автомобильных дорог общего пользования местного значения населенных пунктов»</t>
  </si>
  <si>
    <t>8030209</t>
  </si>
  <si>
    <t>Подпрограмма "Развитие и обеспечение сохранности сети автомобильных дорог на территории Свердловской области"</t>
  </si>
  <si>
    <t>8030200</t>
  </si>
  <si>
    <t>0</t>
  </si>
  <si>
    <t>Дорожное хозяйство (дорожные фонды)</t>
  </si>
  <si>
    <t>0409</t>
  </si>
  <si>
    <t>3150000</t>
  </si>
  <si>
    <t>Дорожное хозяйство</t>
  </si>
  <si>
    <t>Управление дорожным хозяйством</t>
  </si>
  <si>
    <t>3150100</t>
  </si>
  <si>
    <t>3150103</t>
  </si>
  <si>
    <t>МЦП Комплексное благоустройство дворовых территорий Муниципального образования Красноуфимский округ на 2011-2015 год</t>
  </si>
  <si>
    <t>3150104</t>
  </si>
  <si>
    <t>3150105</t>
  </si>
  <si>
    <t>Ремонт и содержание автомобильных дорог местного значения</t>
  </si>
  <si>
    <t>3030201</t>
  </si>
  <si>
    <t>3030202</t>
  </si>
  <si>
    <t>Ремонт автомобильных дорог общего пользования местного значения населенных пунктов</t>
  </si>
  <si>
    <t xml:space="preserve">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</si>
  <si>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Ремонт  дворовых территорий многоквартирных домов, проездов к дворовым территориям многоквартирных домов населенных пунктов </t>
  </si>
  <si>
    <t>Инженерное обустройство земель для ведения коллективного садоводства</t>
  </si>
  <si>
    <t>3400200</t>
  </si>
  <si>
    <t>Субсидии на проведение отдельных мероприятий в области автомобильного транспорта</t>
  </si>
  <si>
    <t>Субсидии на возмещение затрат транспортным организациям, связанных с обеспечением равной доступности транспортных услуг</t>
  </si>
  <si>
    <t>Водное хозяйство</t>
  </si>
  <si>
    <t>МЦП "Программа по реализации мер по реконструкции и развитию материальной базы Загородного оздоровительного лагеря для детей "Черкасово" Муниципального образования Красноуфимский округ на 2011-2015 годы"</t>
  </si>
  <si>
    <t>Содержание и ремонт объектов недвижимости, находящихся в муниципальной собственности</t>
  </si>
  <si>
    <t>6000300</t>
  </si>
  <si>
    <t>Озеленение</t>
  </si>
  <si>
    <t>0900300</t>
  </si>
  <si>
    <t>00200400</t>
  </si>
  <si>
    <t>2180500</t>
  </si>
  <si>
    <t xml:space="preserve">Содержание и развитие системы по предупреждению и ликвидации чрезвычайных ситуаций и стихийных бедствий </t>
  </si>
  <si>
    <t>4200005</t>
  </si>
  <si>
    <t>Школы -детские сады, школы начальные, неполные средние и средние</t>
  </si>
  <si>
    <t>4210005</t>
  </si>
  <si>
    <t>МЦП "Градостроительное развитие территории Муниципального образования Красноуфимский округ на 2012 - 2015 годы"</t>
  </si>
  <si>
    <t>Мероприятия по МЦП "Комплексная программа профилактики правонарушений на территории Муниципального образования Красноуфимский округ на 2012-2014 годы"</t>
  </si>
  <si>
    <t>Комплектование книжных фондов библиотек муниципальных образований</t>
  </si>
  <si>
    <t>4400200</t>
  </si>
  <si>
    <t>МЦП "Оснащение многоквартирных домов и муниципальных учреждений на территории Муниципального образования Красноуфимский округ приборами учета потребления энергетических ресурсов в 2011-2012 годах</t>
  </si>
  <si>
    <t>МЦП "Газификация МО Красноуфимский округ на 2012-2015 годы</t>
  </si>
  <si>
    <t>Областная целевая программа «Комплексное благоустройство дворовых территорий в муниципальных образованиях в Свердловской области – «Тысяча дворов» на 2011-2015 годы</t>
  </si>
  <si>
    <t>8220000</t>
  </si>
  <si>
    <t>Приобретение имущества, подлежащего зачислению в муниципальную казну</t>
  </si>
  <si>
    <t>0900400</t>
  </si>
  <si>
    <t>МЦП "Повышение безопасности дорожного движения на территории МО Красноуфимский округ на период 2012-2016 годы</t>
  </si>
  <si>
    <t xml:space="preserve"> </t>
  </si>
  <si>
    <t>Расходы на повышение  размера минимальной заработной платы платы работникам муниципальных учреждений (за исключением  муниципальных общеообразовательных учреждений)</t>
  </si>
  <si>
    <t>5240400</t>
  </si>
  <si>
    <t>908</t>
  </si>
  <si>
    <t>Расходы на оплату коммунальных услуг муниципальными учреждениями</t>
  </si>
  <si>
    <t>5240500</t>
  </si>
  <si>
    <t>Субсидии на возмещение затрат транспортным организациям и индивидуальным предпринимателям, осуществляющим перевозку по субсидируемым маршрутам</t>
  </si>
  <si>
    <t>Целевая программа муниципального образования "Информатизация МО Красноуфимский округ на 2011-2015 годы"</t>
  </si>
  <si>
    <t>МЦП "Энергосбережение и повышение энергетической эффективности МО Красноуфимский округ Свердловской области на 2010-2020 годы"</t>
  </si>
  <si>
    <t>7952701</t>
  </si>
  <si>
    <t>Резервный фонд субъектов РФ</t>
  </si>
  <si>
    <t xml:space="preserve">Резервный фонд местных администраций </t>
  </si>
  <si>
    <t>Осуществление государственного полномочия по созданию административных комиссий.</t>
  </si>
  <si>
    <t>5260100</t>
  </si>
  <si>
    <t>Расходы на содействие  достижения и поощрения  достижения наилучших значений показателей  деятельности органов местного самоуправления</t>
  </si>
  <si>
    <t>Расходы на содействие достижения и поощрения наулучших значений показателей деятельности органов местного самоуправления</t>
  </si>
  <si>
    <t>МЦП  «Народосбережение» на 2013 год</t>
  </si>
  <si>
    <t>МЦП"Программа приватизации  муниципального имущества  Муниципального образования Красноуфимский округ на 2013год"</t>
  </si>
  <si>
    <t xml:space="preserve"> МЦП "Развитие муниципальной службы в МО Красноуфимский округ на 2012-2014 годы"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</si>
  <si>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</si>
  <si>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300000</t>
  </si>
  <si>
    <t>415600</t>
  </si>
  <si>
    <t>30000</t>
  </si>
  <si>
    <t>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</si>
  <si>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841</t>
  </si>
  <si>
    <t xml:space="preserve"> Исполнение муниципальных гарантий </t>
  </si>
  <si>
    <t>Муниципальные гарантии РФ</t>
  </si>
  <si>
    <t xml:space="preserve">Муниципальные гарантии </t>
  </si>
  <si>
    <t>7951201</t>
  </si>
  <si>
    <t>МЦП " Информатизация  Муниципального образования Красноуфимский округ на 2011-2015 годы"</t>
  </si>
  <si>
    <t>7950901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</si>
  <si>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2013 год</t>
  </si>
  <si>
    <t>МЦП 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2013 годы</t>
  </si>
  <si>
    <t>МЦП "Программа по реализации приоритетного национального проекта "Доступное и комфортное жильё гражданам России" в Муниципальном образовании Красноуфимский округ на 2012-2015 годы"</t>
  </si>
  <si>
    <t>МЦП "Программа по реализации приоритетного национального проекта "Доступное и комфортное жильё гражданам России" в Муниципальном образовании Красноуфимский округ на 2012 - 2015 годы"</t>
  </si>
  <si>
    <t>Развитие и обеспечение сохранности сети автомобильных дорог местного значения на территории Муниципального образования Красноуфимский округ на 2012-2016 годы.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</si>
  <si>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2013 год</t>
  </si>
  <si>
    <t>7951601</t>
  </si>
  <si>
    <t>Защита населения и территории от чрезвычайных ситуаций природного и техногенного характера, гражданская оборона</t>
  </si>
  <si>
    <t>МЦП "Народосбережение на 2013 год"</t>
  </si>
  <si>
    <t>Сбор, удаление отходов и очистка сточных вод</t>
  </si>
  <si>
    <t>7951801</t>
  </si>
  <si>
    <t>МЦП "Создание системы кадастра недвижимости в Муниципальном образовании  Красноуфимский округ" на 2013 год</t>
  </si>
  <si>
    <t>Муниципальная программа "Народосбережение на 2013 год"</t>
  </si>
  <si>
    <t>7950105</t>
  </si>
  <si>
    <t>МЦП "Охрана окружающей среды в МО Красноуфимский округ" на 2013 год</t>
  </si>
  <si>
    <t>50000</t>
  </si>
  <si>
    <t>200000</t>
  </si>
  <si>
    <t>Муниципальная программа "Народосбережение на 2013"</t>
  </si>
  <si>
    <t>Муниципальная программа "Народосбережение  на 2013год"</t>
  </si>
  <si>
    <t>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 и бесхозяйных гидротехнических сооружений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</si>
  <si>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</si>
  <si>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4209900</t>
  </si>
  <si>
    <t>Областная государственная целевая программа «Развитие сети дошкольных образовательных учреждений в Свердловской области» на 2010-2014 годы</t>
  </si>
  <si>
    <t>8200010</t>
  </si>
  <si>
    <t>0710</t>
  </si>
  <si>
    <t>"Развитие сети дошкольных образовательных учреждений Муниципального образования Красноуфимский округ на 2012-2014 годы "</t>
  </si>
  <si>
    <t>2033620</t>
  </si>
  <si>
    <t>2000</t>
  </si>
  <si>
    <t>19690,9</t>
  </si>
  <si>
    <t>400</t>
  </si>
  <si>
    <t>8260299</t>
  </si>
  <si>
    <t>Проведение мероприятий по развитию газификации</t>
  </si>
  <si>
    <t>8260200</t>
  </si>
  <si>
    <t>Подпрограмма "Развитие газификации"</t>
  </si>
  <si>
    <t xml:space="preserve">Подпрограмма "Обеспечение жильем   ¦молодых семей" 
</t>
  </si>
  <si>
    <t>8040500</t>
  </si>
  <si>
    <t>8040000</t>
  </si>
  <si>
    <t xml:space="preserve">ОЦП "Развитие жилищного комплекса в Свердловской области" на 2011 - 2015 годы"
</t>
  </si>
  <si>
    <t xml:space="preserve">Другие вопросы в области национальной безопасности и правоохранительной деятельности
Другие вопросы в области национальной безопасности и правоохранительной деятельности
</t>
  </si>
  <si>
    <t>0314</t>
  </si>
  <si>
    <t xml:space="preserve">Другие вопросы в области национальной безопасности и правоохранительной деятельности
</t>
  </si>
  <si>
    <t xml:space="preserve">"Реализация других функций, связанных с обеспечением национальной безопасности и правоохранительной деятельности".
</t>
  </si>
  <si>
    <t>2470000</t>
  </si>
  <si>
    <t xml:space="preserve">"Обеспечение первичных мер пожарной безопасности"
</t>
  </si>
  <si>
    <t>2471000</t>
  </si>
  <si>
    <t>«Капитальный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</si>
  <si>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8030210</t>
  </si>
  <si>
    <t>Областная целевая программа "Развитие транспортного комплекса Свердловской области " на 2011-2016 г.</t>
  </si>
  <si>
    <t>8030000</t>
  </si>
  <si>
    <t>4464000</t>
  </si>
  <si>
    <t>ОЦП "Развитие жилищного комплекса в Свердловской области " на 2011 - 2015 годы</t>
  </si>
  <si>
    <t>Подготовка документации по планировке территории муниципальных образований в Свердловской области</t>
  </si>
  <si>
    <t>8040601</t>
  </si>
  <si>
    <t>8190000</t>
  </si>
  <si>
    <t xml:space="preserve">Областная целевая программа "Энергосбережение в Свердловской области" на 2011 - 2015 годы"
</t>
  </si>
  <si>
    <t>Региональные целевые программы</t>
  </si>
  <si>
    <t>8000000</t>
  </si>
  <si>
    <t>Областная целевая программа "Совершенствование оказания медицинской помощи населению, предупреждение и борьба с социально значимыми заболеваниями на территории Свердловской области" на 2011 - 2015 годы"</t>
  </si>
  <si>
    <t>Направление "Совершенствование организации медицинской помощи учащимся общеобразовательных учреждений и детско-юношеских спортивных школ Свердловской области" на 2011-2015 годы</t>
  </si>
  <si>
    <t>Областная целевая программа «Развитие образования в Свердловской области» («Наша новая школа») на 2011-2015 годы</t>
  </si>
  <si>
    <t>8090000</t>
  </si>
  <si>
    <t>8090999</t>
  </si>
  <si>
    <t>8110000</t>
  </si>
  <si>
    <t>8110020</t>
  </si>
  <si>
    <t>8110010</t>
  </si>
  <si>
    <t xml:space="preserve">     Приложение № 3                                                         к решению Думы МО Красноуфимский округ от 28.02.2013 г. № 92</t>
  </si>
  <si>
    <t xml:space="preserve">Областная целевая программа"Информационное общество Свердловской области" 2011 - 2015 годы   </t>
  </si>
  <si>
    <t>ОЦП "Информационное общество Свердловской области" на 2011 - 2015 годы</t>
  </si>
  <si>
    <t>321</t>
  </si>
  <si>
    <t>Резервные фонды  местных администраций</t>
  </si>
  <si>
    <t>Пособия и компенсации гражданам и иные социальные выплаты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</si>
</sst>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26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53">
      <alignment/>
      <protection/>
    </xf>
    <xf numFmtId="49" fontId="2" fillId="0" borderId="10" xfId="53" applyNumberFormat="1" applyFont="1" applyBorder="1" applyAlignment="1">
      <alignment horizontal="center" vertical="top" wrapText="1"/>
      <protection/>
    </xf>
    <xf numFmtId="0" fontId="2" fillId="0" borderId="10" xfId="53" applyBorder="1">
      <alignment/>
      <protection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24" borderId="10" xfId="53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4" fillId="24" borderId="10" xfId="53" applyNumberFormat="1" applyFont="1" applyFill="1" applyBorder="1" applyAlignment="1">
      <alignment horizontal="center" vertical="top" wrapText="1"/>
      <protection/>
    </xf>
    <xf numFmtId="49" fontId="4" fillId="24" borderId="10" xfId="0" applyNumberFormat="1" applyFont="1" applyFill="1" applyBorder="1" applyAlignment="1">
      <alignment horizontal="center" vertical="top" wrapText="1"/>
    </xf>
    <xf numFmtId="49" fontId="2" fillId="24" borderId="10" xfId="53" applyNumberFormat="1" applyFont="1" applyFill="1" applyBorder="1" applyAlignment="1">
      <alignment vertical="top" wrapText="1"/>
      <protection/>
    </xf>
    <xf numFmtId="49" fontId="2" fillId="0" borderId="10" xfId="53" applyNumberFormat="1" applyFont="1" applyBorder="1" applyAlignment="1">
      <alignment vertical="top" wrapText="1"/>
      <protection/>
    </xf>
    <xf numFmtId="49" fontId="2" fillId="0" borderId="10" xfId="53" applyNumberFormat="1" applyBorder="1">
      <alignment/>
      <protection/>
    </xf>
    <xf numFmtId="49" fontId="2" fillId="0" borderId="10" xfId="53" applyNumberForma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53" applyNumberFormat="1" applyFont="1" applyBorder="1" applyAlignment="1">
      <alignment horizontal="left" vertical="top" wrapText="1"/>
      <protection/>
    </xf>
    <xf numFmtId="49" fontId="2" fillId="24" borderId="10" xfId="53" applyNumberFormat="1" applyFont="1" applyFill="1" applyBorder="1" applyAlignment="1">
      <alignment horizontal="left" vertical="top" wrapText="1"/>
      <protection/>
    </xf>
    <xf numFmtId="49" fontId="2" fillId="0" borderId="10" xfId="53" applyNumberFormat="1" applyFont="1" applyBorder="1">
      <alignment/>
      <protection/>
    </xf>
    <xf numFmtId="49" fontId="4" fillId="0" borderId="0" xfId="53" applyNumberFormat="1" applyFont="1" applyBorder="1">
      <alignment/>
      <protection/>
    </xf>
    <xf numFmtId="49" fontId="2" fillId="0" borderId="0" xfId="53" applyNumberFormat="1" applyFont="1" applyBorder="1">
      <alignment/>
      <protection/>
    </xf>
    <xf numFmtId="49" fontId="2" fillId="0" borderId="10" xfId="53" applyNumberFormat="1" applyFont="1" applyBorder="1">
      <alignment/>
      <protection/>
    </xf>
    <xf numFmtId="49" fontId="2" fillId="0" borderId="10" xfId="53" applyNumberFormat="1" applyFont="1" applyFill="1" applyBorder="1" applyAlignment="1">
      <alignment vertical="top" wrapText="1"/>
      <protection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0" xfId="53" applyNumberFormat="1" applyFont="1" applyBorder="1" applyAlignment="1">
      <alignment horizontal="center"/>
      <protection/>
    </xf>
    <xf numFmtId="49" fontId="2" fillId="0" borderId="0" xfId="53" applyNumberFormat="1" applyFont="1" applyBorder="1">
      <alignment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0" xfId="53" applyNumberFormat="1" applyBorder="1">
      <alignment/>
      <protection/>
    </xf>
    <xf numFmtId="49" fontId="2" fillId="0" borderId="0" xfId="53" applyNumberFormat="1" applyBorder="1" applyAlignment="1">
      <alignment horizont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/>
      <protection/>
    </xf>
    <xf numFmtId="0" fontId="2" fillId="0" borderId="0" xfId="53" applyFill="1">
      <alignment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ill="1" applyBorder="1">
      <alignment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0" xfId="53" applyNumberFormat="1" applyFill="1" applyBorder="1" applyAlignment="1">
      <alignment horizontal="center"/>
      <protection/>
    </xf>
    <xf numFmtId="49" fontId="2" fillId="0" borderId="10" xfId="53" applyNumberFormat="1" applyFill="1" applyBorder="1" applyAlignment="1">
      <alignment horizontal="center"/>
      <protection/>
    </xf>
    <xf numFmtId="0" fontId="2" fillId="0" borderId="10" xfId="53" applyFont="1" applyBorder="1" applyAlignment="1">
      <alignment vertical="top" wrapText="1"/>
      <protection/>
    </xf>
    <xf numFmtId="0" fontId="0" fillId="0" borderId="10" xfId="0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0" fontId="2" fillId="24" borderId="10" xfId="53" applyFont="1" applyFill="1" applyBorder="1" applyAlignment="1">
      <alignment horizontal="left" vertical="top" wrapText="1"/>
      <protection/>
    </xf>
    <xf numFmtId="49" fontId="2" fillId="24" borderId="10" xfId="0" applyNumberFormat="1" applyFont="1" applyFill="1" applyBorder="1" applyAlignment="1">
      <alignment horizontal="center" vertical="top"/>
    </xf>
    <xf numFmtId="0" fontId="2" fillId="0" borderId="10" xfId="53" applyNumberFormat="1" applyFont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2" fillId="0" borderId="10" xfId="54" applyNumberFormat="1" applyFont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>
      <alignment/>
      <protection/>
    </xf>
    <xf numFmtId="0" fontId="4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53" applyNumberFormat="1" applyFont="1" applyBorder="1" applyAlignment="1">
      <alignment horizontal="left" vertical="top" wrapText="1"/>
      <protection/>
    </xf>
    <xf numFmtId="49" fontId="4" fillId="0" borderId="10" xfId="53" applyNumberFormat="1" applyFont="1" applyBorder="1">
      <alignment/>
      <protection/>
    </xf>
    <xf numFmtId="49" fontId="4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" fontId="4" fillId="0" borderId="10" xfId="53" applyNumberFormat="1" applyFont="1" applyFill="1" applyBorder="1" applyAlignment="1">
      <alignment horizontal="right"/>
      <protection/>
    </xf>
    <xf numFmtId="0" fontId="4" fillId="0" borderId="10" xfId="53" applyFont="1" applyBorder="1">
      <alignment/>
      <protection/>
    </xf>
    <xf numFmtId="4" fontId="4" fillId="0" borderId="10" xfId="53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 applyAlignment="1">
      <alignment horizontal="right"/>
      <protection/>
    </xf>
    <xf numFmtId="4" fontId="2" fillId="0" borderId="11" xfId="53" applyNumberFormat="1" applyFont="1" applyFill="1" applyBorder="1">
      <alignment/>
      <protection/>
    </xf>
    <xf numFmtId="0" fontId="4" fillId="0" borderId="10" xfId="53" applyFont="1" applyFill="1" applyBorder="1">
      <alignment/>
      <protection/>
    </xf>
    <xf numFmtId="49" fontId="4" fillId="0" borderId="10" xfId="53" applyNumberFormat="1" applyFont="1" applyBorder="1" applyAlignment="1">
      <alignment vertical="top" wrapText="1"/>
      <protection/>
    </xf>
    <xf numFmtId="0" fontId="2" fillId="22" borderId="12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53" applyFont="1" applyFill="1" applyBorder="1" applyAlignment="1">
      <alignment vertical="top" wrapText="1"/>
      <protection/>
    </xf>
    <xf numFmtId="49" fontId="4" fillId="24" borderId="10" xfId="53" applyNumberFormat="1" applyFont="1" applyFill="1" applyBorder="1" applyAlignment="1">
      <alignment horizontal="left" vertical="top" wrapText="1"/>
      <protection/>
    </xf>
    <xf numFmtId="49" fontId="4" fillId="0" borderId="10" xfId="0" applyNumberFormat="1" applyFont="1" applyBorder="1" applyAlignment="1">
      <alignment vertical="top" wrapText="1"/>
    </xf>
    <xf numFmtId="49" fontId="4" fillId="0" borderId="10" xfId="53" applyNumberFormat="1" applyFont="1" applyFill="1" applyBorder="1" applyAlignment="1">
      <alignment vertical="top" wrapText="1"/>
      <protection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/>
    </xf>
    <xf numFmtId="49" fontId="2" fillId="25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Border="1" applyAlignment="1">
      <alignment vertical="top" wrapText="1"/>
    </xf>
    <xf numFmtId="0" fontId="2" fillId="0" borderId="10" xfId="53" applyFont="1" applyFill="1" applyBorder="1">
      <alignment/>
      <protection/>
    </xf>
    <xf numFmtId="0" fontId="2" fillId="0" borderId="14" xfId="0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2" fontId="2" fillId="0" borderId="0" xfId="53" applyNumberFormat="1" applyFont="1" applyFill="1" applyAlignment="1">
      <alignment vertical="center" wrapText="1"/>
      <protection/>
    </xf>
    <xf numFmtId="0" fontId="2" fillId="0" borderId="10" xfId="0" applyFont="1" applyBorder="1" applyAlignment="1">
      <alignment horizontal="justify" wrapText="1"/>
    </xf>
    <xf numFmtId="0" fontId="2" fillId="0" borderId="0" xfId="53" applyBorder="1">
      <alignment/>
      <protection/>
    </xf>
    <xf numFmtId="0" fontId="2" fillId="0" borderId="10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49" fontId="2" fillId="0" borderId="10" xfId="53" applyNumberFormat="1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49" fontId="2" fillId="24" borderId="10" xfId="53" applyNumberFormat="1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0" fontId="2" fillId="0" borderId="10" xfId="54" applyNumberFormat="1" applyFont="1" applyBorder="1" applyAlignment="1">
      <alignment horizontal="left" vertical="top" wrapText="1"/>
      <protection/>
    </xf>
    <xf numFmtId="49" fontId="2" fillId="0" borderId="10" xfId="53" applyNumberFormat="1" applyFont="1" applyBorder="1" applyAlignment="1">
      <alignment vertical="top" wrapText="1"/>
      <protection/>
    </xf>
    <xf numFmtId="0" fontId="2" fillId="25" borderId="10" xfId="53" applyFill="1" applyBorder="1">
      <alignment/>
      <protection/>
    </xf>
    <xf numFmtId="0" fontId="0" fillId="25" borderId="10" xfId="0" applyFill="1" applyBorder="1" applyAlignment="1">
      <alignment/>
    </xf>
    <xf numFmtId="0" fontId="2" fillId="24" borderId="10" xfId="53" applyFill="1" applyBorder="1">
      <alignment/>
      <protection/>
    </xf>
    <xf numFmtId="0" fontId="0" fillId="24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53" applyNumberFormat="1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vertical="top" wrapText="1"/>
      <protection/>
    </xf>
    <xf numFmtId="2" fontId="2" fillId="24" borderId="10" xfId="0" applyNumberFormat="1" applyFont="1" applyFill="1" applyBorder="1" applyAlignment="1">
      <alignment horizontal="center" vertical="top" wrapText="1"/>
    </xf>
    <xf numFmtId="4" fontId="2" fillId="0" borderId="10" xfId="53" applyNumberFormat="1" applyBorder="1">
      <alignment/>
      <protection/>
    </xf>
    <xf numFmtId="4" fontId="2" fillId="0" borderId="10" xfId="53" applyNumberFormat="1" applyFont="1" applyBorder="1">
      <alignment/>
      <protection/>
    </xf>
    <xf numFmtId="4" fontId="2" fillId="0" borderId="10" xfId="53" applyNumberFormat="1" applyFill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1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2" fillId="24" borderId="11" xfId="53" applyNumberFormat="1" applyFont="1" applyFill="1" applyBorder="1" applyAlignment="1">
      <alignment horizontal="center" vertical="top" wrapText="1"/>
      <protection/>
    </xf>
    <xf numFmtId="4" fontId="2" fillId="0" borderId="0" xfId="53" applyNumberFormat="1">
      <alignment/>
      <protection/>
    </xf>
    <xf numFmtId="4" fontId="2" fillId="24" borderId="10" xfId="0" applyNumberFormat="1" applyFont="1" applyFill="1" applyBorder="1" applyAlignment="1">
      <alignment horizontal="center" vertical="top" wrapText="1"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wrapText="1"/>
    </xf>
    <xf numFmtId="49" fontId="2" fillId="0" borderId="0" xfId="53" applyNumberFormat="1" applyFont="1" applyFill="1" applyBorder="1" applyAlignment="1">
      <alignment horizontal="center" wrapText="1"/>
      <protection/>
    </xf>
    <xf numFmtId="0" fontId="2" fillId="24" borderId="10" xfId="53" applyNumberFormat="1" applyFont="1" applyFill="1" applyBorder="1" applyAlignment="1">
      <alignment vertical="top" wrapText="1"/>
      <protection/>
    </xf>
    <xf numFmtId="0" fontId="2" fillId="0" borderId="0" xfId="53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24" borderId="10" xfId="53" applyFill="1" applyBorder="1" applyAlignment="1">
      <alignment horizontal="center"/>
      <protection/>
    </xf>
    <xf numFmtId="0" fontId="2" fillId="0" borderId="10" xfId="53" applyFill="1" applyBorder="1" applyAlignment="1">
      <alignment horizontal="center"/>
      <protection/>
    </xf>
    <xf numFmtId="0" fontId="2" fillId="25" borderId="10" xfId="53" applyFill="1" applyBorder="1" applyAlignment="1">
      <alignment horizontal="center"/>
      <protection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4" fontId="2" fillId="0" borderId="10" xfId="53" applyNumberFormat="1" applyBorder="1" applyAlignment="1">
      <alignment horizontal="center"/>
      <protection/>
    </xf>
    <xf numFmtId="4" fontId="2" fillId="0" borderId="10" xfId="53" applyNumberFormat="1" applyFont="1" applyFill="1" applyBorder="1" applyAlignment="1">
      <alignment horizontal="center"/>
      <protection/>
    </xf>
    <xf numFmtId="4" fontId="2" fillId="0" borderId="1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" fontId="2" fillId="0" borderId="10" xfId="53" applyNumberFormat="1" applyFill="1" applyBorder="1" applyAlignment="1">
      <alignment horizontal="center"/>
      <protection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2" fontId="2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center" wrapText="1"/>
      <protection/>
    </xf>
    <xf numFmtId="4" fontId="2" fillId="24" borderId="10" xfId="0" applyNumberFormat="1" applyFont="1" applyFill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2" fontId="2" fillId="24" borderId="10" xfId="53" applyNumberFormat="1" applyFill="1" applyBorder="1" applyAlignment="1">
      <alignment horizontal="center"/>
      <protection/>
    </xf>
    <xf numFmtId="2" fontId="2" fillId="0" borderId="10" xfId="53" applyNumberFormat="1" applyBorder="1" applyAlignment="1">
      <alignment horizontal="center"/>
      <protection/>
    </xf>
    <xf numFmtId="0" fontId="2" fillId="0" borderId="10" xfId="0" applyFont="1" applyBorder="1" applyAlignment="1">
      <alignment horizontal="left" vertical="top" wrapText="1"/>
    </xf>
    <xf numFmtId="2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vertical="top"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42" applyFont="1" applyAlignment="1" applyProtection="1">
      <alignment wrapText="1"/>
      <protection/>
    </xf>
    <xf numFmtId="4" fontId="4" fillId="0" borderId="13" xfId="53" applyNumberFormat="1" applyFont="1" applyFill="1" applyBorder="1" applyAlignment="1">
      <alignment horizontal="center" vertical="center"/>
      <protection/>
    </xf>
    <xf numFmtId="4" fontId="4" fillId="0" borderId="15" xfId="53" applyNumberFormat="1" applyFont="1" applyFill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 vertical="center"/>
      <protection/>
    </xf>
    <xf numFmtId="49" fontId="4" fillId="24" borderId="16" xfId="53" applyNumberFormat="1" applyFont="1" applyFill="1" applyBorder="1" applyAlignment="1">
      <alignment horizontal="center" vertical="top" wrapText="1"/>
      <protection/>
    </xf>
    <xf numFmtId="49" fontId="4" fillId="24" borderId="17" xfId="53" applyNumberFormat="1" applyFont="1" applyFill="1" applyBorder="1" applyAlignment="1">
      <alignment horizontal="center" vertical="top" wrapText="1"/>
      <protection/>
    </xf>
    <xf numFmtId="49" fontId="4" fillId="24" borderId="18" xfId="53" applyNumberFormat="1" applyFont="1" applyFill="1" applyBorder="1" applyAlignment="1">
      <alignment horizontal="center" vertical="top" wrapText="1"/>
      <protection/>
    </xf>
    <xf numFmtId="49" fontId="4" fillId="24" borderId="0" xfId="53" applyNumberFormat="1" applyFont="1" applyFill="1" applyBorder="1" applyAlignment="1">
      <alignment horizontal="center" vertical="top" wrapText="1"/>
      <protection/>
    </xf>
    <xf numFmtId="49" fontId="4" fillId="24" borderId="19" xfId="53" applyNumberFormat="1" applyFont="1" applyFill="1" applyBorder="1" applyAlignment="1">
      <alignment horizontal="center" vertical="top" wrapText="1"/>
      <protection/>
    </xf>
    <xf numFmtId="49" fontId="4" fillId="24" borderId="20" xfId="53" applyNumberFormat="1" applyFont="1" applyFill="1" applyBorder="1" applyAlignment="1">
      <alignment horizontal="center" vertical="top" wrapText="1"/>
      <protection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2" fontId="2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8-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DEB0128DA12F6A991391BB484C27676828F870A827893936F6B74385748C936DB7C0C672286FF87B0AC43AEb9ZEG" TargetMode="External" /><Relationship Id="rId2" Type="http://schemas.openxmlformats.org/officeDocument/2006/relationships/hyperlink" Target="consultantplus://offline/ref=EDEB0128DA12F6A991391BB484C27676828F870A827893936F6B74385748C936DB7C0C672286FF87B0AC43AEb9ZE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64"/>
  <sheetViews>
    <sheetView tabSelected="1" zoomScale="80" zoomScaleNormal="80" zoomScaleSheetLayoutView="90" zoomScalePageLayoutView="0" workbookViewId="0" topLeftCell="A1153">
      <selection activeCell="A5" sqref="A5:M1157"/>
    </sheetView>
  </sheetViews>
  <sheetFormatPr defaultColWidth="10.25390625" defaultRowHeight="12.75"/>
  <cols>
    <col min="1" max="1" width="4.625" style="1" customWidth="1"/>
    <col min="2" max="2" width="47.625" style="22" customWidth="1"/>
    <col min="3" max="3" width="0.12890625" style="13" hidden="1" customWidth="1"/>
    <col min="4" max="4" width="9.25390625" style="50" customWidth="1"/>
    <col min="5" max="5" width="10.125" style="14" customWidth="1"/>
    <col min="6" max="6" width="7.00390625" style="14" customWidth="1"/>
    <col min="7" max="7" width="7.75390625" style="38" hidden="1" customWidth="1"/>
    <col min="8" max="8" width="7.75390625" style="1" hidden="1" customWidth="1"/>
    <col min="9" max="9" width="10.125" style="38" hidden="1" customWidth="1"/>
    <col min="10" max="10" width="8.75390625" style="1" hidden="1" customWidth="1"/>
    <col min="11" max="11" width="12.875" style="38" hidden="1" customWidth="1"/>
    <col min="12" max="12" width="8.375" style="134" hidden="1" customWidth="1"/>
    <col min="13" max="13" width="18.125" style="38" customWidth="1"/>
    <col min="14" max="14" width="22.25390625" style="1" customWidth="1"/>
    <col min="15" max="15" width="11.375" style="1" bestFit="1" customWidth="1"/>
    <col min="16" max="16384" width="10.25390625" style="1" customWidth="1"/>
  </cols>
  <sheetData>
    <row r="1" spans="2:13" ht="15.75">
      <c r="B1" s="21"/>
      <c r="C1" s="21"/>
      <c r="D1" s="41"/>
      <c r="E1" s="25"/>
      <c r="F1" s="25"/>
      <c r="G1" s="57"/>
      <c r="I1" s="57"/>
      <c r="K1" s="57"/>
      <c r="M1" s="57"/>
    </row>
    <row r="2" spans="2:13" ht="15.75" customHeight="1">
      <c r="B2" s="21"/>
      <c r="C2" s="21"/>
      <c r="D2" s="41"/>
      <c r="E2" s="182"/>
      <c r="F2" s="182"/>
      <c r="G2" s="95"/>
      <c r="H2" s="95"/>
      <c r="I2" s="95"/>
      <c r="J2" s="95"/>
      <c r="K2" s="95"/>
      <c r="L2" s="135"/>
      <c r="M2" s="95"/>
    </row>
    <row r="3" spans="2:13" ht="15.75">
      <c r="B3" s="21"/>
      <c r="C3" s="21"/>
      <c r="D3" s="41"/>
      <c r="E3" s="182"/>
      <c r="F3" s="182"/>
      <c r="G3" s="95"/>
      <c r="H3" s="95"/>
      <c r="I3" s="95"/>
      <c r="J3" s="95"/>
      <c r="K3" s="95"/>
      <c r="L3" s="135"/>
      <c r="M3" s="95"/>
    </row>
    <row r="4" spans="2:13" ht="18.75" customHeight="1">
      <c r="B4" s="21"/>
      <c r="C4" s="21"/>
      <c r="D4" s="41"/>
      <c r="E4" s="182"/>
      <c r="F4" s="182"/>
      <c r="G4" s="95"/>
      <c r="H4" s="95"/>
      <c r="I4" s="95"/>
      <c r="J4" s="95"/>
      <c r="K4" s="95"/>
      <c r="L4" s="135"/>
      <c r="M4" s="95"/>
    </row>
    <row r="5" spans="2:13" ht="70.5" customHeight="1">
      <c r="B5" s="26" t="s">
        <v>0</v>
      </c>
      <c r="C5" s="20"/>
      <c r="D5" s="184" t="s">
        <v>552</v>
      </c>
      <c r="E5" s="184"/>
      <c r="F5" s="184"/>
      <c r="G5" s="184"/>
      <c r="H5" s="184"/>
      <c r="I5" s="184"/>
      <c r="J5" s="184"/>
      <c r="K5" s="184"/>
      <c r="L5" s="132"/>
      <c r="M5" s="132"/>
    </row>
    <row r="6" spans="2:13" ht="7.5" customHeight="1">
      <c r="B6" s="26"/>
      <c r="C6" s="21"/>
      <c r="D6" s="41"/>
      <c r="E6" s="93"/>
      <c r="F6" s="93"/>
      <c r="G6" s="1"/>
      <c r="I6" s="1"/>
      <c r="K6" s="1"/>
      <c r="M6" s="1"/>
    </row>
    <row r="7" spans="2:13" ht="18.75" customHeight="1">
      <c r="B7" s="183" t="s">
        <v>278</v>
      </c>
      <c r="C7" s="183"/>
      <c r="D7" s="183"/>
      <c r="E7" s="183"/>
      <c r="F7" s="183"/>
      <c r="G7" s="1"/>
      <c r="I7" s="1"/>
      <c r="K7" s="1"/>
      <c r="M7" s="1"/>
    </row>
    <row r="8" spans="2:13" ht="39" customHeight="1">
      <c r="B8" s="183" t="s">
        <v>279</v>
      </c>
      <c r="C8" s="183"/>
      <c r="D8" s="183"/>
      <c r="E8" s="183"/>
      <c r="F8" s="183"/>
      <c r="G8" s="1"/>
      <c r="I8" s="1"/>
      <c r="K8" s="1"/>
      <c r="M8" s="1"/>
    </row>
    <row r="9" spans="2:6" ht="9.75" customHeight="1" hidden="1">
      <c r="B9" s="27"/>
      <c r="C9" s="28"/>
      <c r="D9" s="42"/>
      <c r="E9" s="28"/>
      <c r="F9" s="28"/>
    </row>
    <row r="10" spans="2:6" ht="18.75" customHeight="1" hidden="1">
      <c r="B10" s="35"/>
      <c r="C10" s="36"/>
      <c r="D10" s="43"/>
      <c r="E10" s="36"/>
      <c r="F10" s="36"/>
    </row>
    <row r="11" spans="2:6" ht="15.75">
      <c r="B11" s="37"/>
      <c r="C11" s="21"/>
      <c r="D11" s="41"/>
      <c r="E11" s="25"/>
      <c r="F11" s="25"/>
    </row>
    <row r="12" spans="2:13" ht="66" customHeight="1">
      <c r="B12" s="2" t="s">
        <v>183</v>
      </c>
      <c r="C12" s="2" t="s">
        <v>2</v>
      </c>
      <c r="D12" s="44" t="s">
        <v>184</v>
      </c>
      <c r="E12" s="2" t="s">
        <v>176</v>
      </c>
      <c r="F12" s="2" t="s">
        <v>177</v>
      </c>
      <c r="G12" s="39" t="s">
        <v>178</v>
      </c>
      <c r="H12" s="3"/>
      <c r="I12" s="39" t="s">
        <v>178</v>
      </c>
      <c r="J12" s="3"/>
      <c r="K12" s="39" t="s">
        <v>178</v>
      </c>
      <c r="L12" s="136"/>
      <c r="M12" s="39" t="s">
        <v>178</v>
      </c>
    </row>
    <row r="13" spans="2:13" ht="18" customHeight="1">
      <c r="B13" s="83" t="s">
        <v>3</v>
      </c>
      <c r="C13" s="4" t="s">
        <v>4</v>
      </c>
      <c r="D13" s="45" t="s">
        <v>4</v>
      </c>
      <c r="E13" s="8"/>
      <c r="F13" s="8"/>
      <c r="G13" s="60" t="e">
        <f>SUM(G14+G19+G30+G62+G75+G92+G59+G85+G89)</f>
        <v>#REF!</v>
      </c>
      <c r="H13" s="3"/>
      <c r="I13" s="60">
        <f>SUM(I14+I19+I30+I62+I75+I92+I59+I85+I89)</f>
        <v>88691800</v>
      </c>
      <c r="J13" s="3"/>
      <c r="K13" s="60">
        <f>SUM(K14+K19+K30+K62+K75+K92+K59+K85+K89)</f>
        <v>78733400</v>
      </c>
      <c r="L13" s="136"/>
      <c r="M13" s="60">
        <f>SUM(M14+M19+M30+M62+M75+M92+M59+M85+M89)</f>
        <v>78313400</v>
      </c>
    </row>
    <row r="14" spans="2:13" ht="35.25" customHeight="1">
      <c r="B14" s="7" t="s">
        <v>140</v>
      </c>
      <c r="C14" s="5"/>
      <c r="D14" s="46" t="s">
        <v>5</v>
      </c>
      <c r="E14" s="10"/>
      <c r="F14" s="10"/>
      <c r="G14" s="60">
        <f>G15</f>
        <v>0</v>
      </c>
      <c r="H14" s="3"/>
      <c r="I14" s="60">
        <f>I15</f>
        <v>1211025</v>
      </c>
      <c r="J14" s="3"/>
      <c r="K14" s="60">
        <f>K15</f>
        <v>1211025</v>
      </c>
      <c r="L14" s="136"/>
      <c r="M14" s="60">
        <f>M15</f>
        <v>1211025</v>
      </c>
    </row>
    <row r="15" spans="2:13" ht="49.5" customHeight="1">
      <c r="B15" s="7" t="s">
        <v>141</v>
      </c>
      <c r="C15" s="4"/>
      <c r="D15" s="46" t="s">
        <v>5</v>
      </c>
      <c r="E15" s="8" t="s">
        <v>123</v>
      </c>
      <c r="F15" s="8"/>
      <c r="G15" s="60">
        <f>G16</f>
        <v>0</v>
      </c>
      <c r="H15" s="3"/>
      <c r="I15" s="60">
        <f>I16</f>
        <v>1211025</v>
      </c>
      <c r="J15" s="3"/>
      <c r="K15" s="60">
        <f>K16</f>
        <v>1211025</v>
      </c>
      <c r="L15" s="136"/>
      <c r="M15" s="60">
        <f>M16</f>
        <v>1211025</v>
      </c>
    </row>
    <row r="16" spans="2:13" ht="20.25" customHeight="1">
      <c r="B16" s="7" t="s">
        <v>142</v>
      </c>
      <c r="C16" s="4"/>
      <c r="D16" s="46" t="s">
        <v>5</v>
      </c>
      <c r="E16" s="8" t="s">
        <v>143</v>
      </c>
      <c r="F16" s="8"/>
      <c r="G16" s="60">
        <f>G17+G18</f>
        <v>0</v>
      </c>
      <c r="H16" s="3"/>
      <c r="I16" s="60">
        <f>I17+I18</f>
        <v>1211025</v>
      </c>
      <c r="J16" s="3"/>
      <c r="K16" s="60">
        <f>K17+K18</f>
        <v>1211025</v>
      </c>
      <c r="L16" s="136"/>
      <c r="M16" s="60">
        <f>M17+M18</f>
        <v>1211025</v>
      </c>
    </row>
    <row r="17" spans="2:13" ht="16.5" customHeight="1">
      <c r="B17" s="31" t="s">
        <v>330</v>
      </c>
      <c r="C17" s="4"/>
      <c r="D17" s="46" t="s">
        <v>5</v>
      </c>
      <c r="E17" s="8" t="s">
        <v>143</v>
      </c>
      <c r="F17" s="8" t="s">
        <v>363</v>
      </c>
      <c r="G17" s="79">
        <v>0</v>
      </c>
      <c r="H17" s="3">
        <v>1169925</v>
      </c>
      <c r="I17" s="79">
        <f>G17+H17</f>
        <v>1169925</v>
      </c>
      <c r="J17" s="3">
        <v>0</v>
      </c>
      <c r="K17" s="79">
        <f>I17+J17</f>
        <v>1169925</v>
      </c>
      <c r="L17" s="136"/>
      <c r="M17" s="79">
        <f>K17+L17</f>
        <v>1169925</v>
      </c>
    </row>
    <row r="18" spans="2:13" ht="32.25" customHeight="1">
      <c r="B18" s="31" t="s">
        <v>331</v>
      </c>
      <c r="C18" s="4"/>
      <c r="D18" s="46" t="s">
        <v>5</v>
      </c>
      <c r="E18" s="8" t="s">
        <v>143</v>
      </c>
      <c r="F18" s="8" t="s">
        <v>364</v>
      </c>
      <c r="G18" s="79">
        <v>0</v>
      </c>
      <c r="H18" s="3">
        <v>41100</v>
      </c>
      <c r="I18" s="79">
        <f>G18+H18</f>
        <v>41100</v>
      </c>
      <c r="J18" s="3">
        <v>0</v>
      </c>
      <c r="K18" s="79">
        <f>I18+J18</f>
        <v>41100</v>
      </c>
      <c r="L18" s="136"/>
      <c r="M18" s="79">
        <f>K18+L18</f>
        <v>41100</v>
      </c>
    </row>
    <row r="19" spans="2:13" ht="66" customHeight="1">
      <c r="B19" s="7" t="s">
        <v>144</v>
      </c>
      <c r="C19" s="5"/>
      <c r="D19" s="46" t="s">
        <v>8</v>
      </c>
      <c r="E19" s="10"/>
      <c r="F19" s="10"/>
      <c r="G19" s="60">
        <f>G20+G28</f>
        <v>0</v>
      </c>
      <c r="H19" s="3">
        <v>0</v>
      </c>
      <c r="I19" s="60">
        <f>I20+I28</f>
        <v>1631775</v>
      </c>
      <c r="J19" s="3">
        <v>0</v>
      </c>
      <c r="K19" s="60">
        <f>K20+K28</f>
        <v>1631775</v>
      </c>
      <c r="L19" s="136"/>
      <c r="M19" s="60">
        <f>M20+M28</f>
        <v>1416259</v>
      </c>
    </row>
    <row r="20" spans="2:13" ht="48.75" customHeight="1">
      <c r="B20" s="7" t="s">
        <v>141</v>
      </c>
      <c r="C20" s="4"/>
      <c r="D20" s="46" t="s">
        <v>8</v>
      </c>
      <c r="E20" s="8" t="s">
        <v>123</v>
      </c>
      <c r="F20" s="8"/>
      <c r="G20" s="60">
        <f>G21</f>
        <v>0</v>
      </c>
      <c r="H20" s="3"/>
      <c r="I20" s="60">
        <f>I21</f>
        <v>1618775</v>
      </c>
      <c r="J20" s="3"/>
      <c r="K20" s="60">
        <f>K21</f>
        <v>1618775</v>
      </c>
      <c r="L20" s="136"/>
      <c r="M20" s="60">
        <f>M21</f>
        <v>1403259</v>
      </c>
    </row>
    <row r="21" spans="2:13" ht="18.75" customHeight="1">
      <c r="B21" s="7" t="s">
        <v>9</v>
      </c>
      <c r="C21" s="4"/>
      <c r="D21" s="46" t="s">
        <v>8</v>
      </c>
      <c r="E21" s="8" t="s">
        <v>124</v>
      </c>
      <c r="F21" s="8"/>
      <c r="G21" s="60">
        <f>G24+G25+G26+G27+G22+G23</f>
        <v>0</v>
      </c>
      <c r="H21" s="3">
        <v>0</v>
      </c>
      <c r="I21" s="60">
        <f>I24+I25+I26+I27+I22+I23</f>
        <v>1618775</v>
      </c>
      <c r="J21" s="3">
        <v>0</v>
      </c>
      <c r="K21" s="60">
        <f>K24+K25+K26+K27+K22+K23</f>
        <v>1618775</v>
      </c>
      <c r="L21" s="136"/>
      <c r="M21" s="60">
        <f>M24+M25+M26+M27+M22+M23</f>
        <v>1403259</v>
      </c>
    </row>
    <row r="22" spans="2:13" ht="18.75" customHeight="1">
      <c r="B22" s="31" t="s">
        <v>330</v>
      </c>
      <c r="C22" s="8" t="s">
        <v>385</v>
      </c>
      <c r="D22" s="8" t="s">
        <v>8</v>
      </c>
      <c r="E22" s="8" t="s">
        <v>124</v>
      </c>
      <c r="F22" s="8" t="s">
        <v>335</v>
      </c>
      <c r="G22" s="79">
        <v>0</v>
      </c>
      <c r="H22" s="3">
        <v>141879</v>
      </c>
      <c r="I22" s="79">
        <f aca="true" t="shared" si="0" ref="I22:K27">G22+H22</f>
        <v>141879</v>
      </c>
      <c r="J22" s="3">
        <v>0</v>
      </c>
      <c r="K22" s="79">
        <f t="shared" si="0"/>
        <v>141879</v>
      </c>
      <c r="L22" s="136"/>
      <c r="M22" s="79">
        <f aca="true" t="shared" si="1" ref="M22:M27">K22+L22</f>
        <v>141879</v>
      </c>
    </row>
    <row r="23" spans="2:13" ht="18.75" customHeight="1">
      <c r="B23" s="31" t="s">
        <v>331</v>
      </c>
      <c r="C23" s="8" t="s">
        <v>385</v>
      </c>
      <c r="D23" s="8" t="s">
        <v>8</v>
      </c>
      <c r="E23" s="8" t="s">
        <v>124</v>
      </c>
      <c r="F23" s="8" t="s">
        <v>336</v>
      </c>
      <c r="G23" s="79">
        <v>0</v>
      </c>
      <c r="H23" s="3">
        <v>115</v>
      </c>
      <c r="I23" s="79">
        <f t="shared" si="0"/>
        <v>115</v>
      </c>
      <c r="J23" s="3">
        <v>0</v>
      </c>
      <c r="K23" s="79">
        <f t="shared" si="0"/>
        <v>115</v>
      </c>
      <c r="L23" s="136"/>
      <c r="M23" s="79">
        <f t="shared" si="1"/>
        <v>115</v>
      </c>
    </row>
    <row r="24" spans="2:13" ht="33" customHeight="1">
      <c r="B24" s="31" t="s">
        <v>330</v>
      </c>
      <c r="C24" s="4"/>
      <c r="D24" s="46" t="s">
        <v>8</v>
      </c>
      <c r="E24" s="8" t="s">
        <v>124</v>
      </c>
      <c r="F24" s="8" t="s">
        <v>363</v>
      </c>
      <c r="G24" s="79">
        <v>0</v>
      </c>
      <c r="H24" s="3">
        <v>1329958</v>
      </c>
      <c r="I24" s="79">
        <f t="shared" si="0"/>
        <v>1329958</v>
      </c>
      <c r="J24" s="3">
        <v>0</v>
      </c>
      <c r="K24" s="79">
        <f t="shared" si="0"/>
        <v>1329958</v>
      </c>
      <c r="L24" s="160">
        <f>-150000-215516</f>
        <v>-365516</v>
      </c>
      <c r="M24" s="79">
        <f t="shared" si="1"/>
        <v>964442</v>
      </c>
    </row>
    <row r="25" spans="2:13" ht="33" customHeight="1">
      <c r="B25" s="31" t="s">
        <v>331</v>
      </c>
      <c r="C25" s="4"/>
      <c r="D25" s="46" t="s">
        <v>8</v>
      </c>
      <c r="E25" s="8" t="s">
        <v>124</v>
      </c>
      <c r="F25" s="8" t="s">
        <v>364</v>
      </c>
      <c r="G25" s="79">
        <v>0</v>
      </c>
      <c r="H25" s="3">
        <v>10000</v>
      </c>
      <c r="I25" s="79">
        <f t="shared" si="0"/>
        <v>10000</v>
      </c>
      <c r="J25" s="3">
        <v>0</v>
      </c>
      <c r="K25" s="79">
        <f t="shared" si="0"/>
        <v>10000</v>
      </c>
      <c r="L25" s="136"/>
      <c r="M25" s="79">
        <f t="shared" si="1"/>
        <v>10000</v>
      </c>
    </row>
    <row r="26" spans="2:13" ht="33" customHeight="1">
      <c r="B26" s="31" t="s">
        <v>332</v>
      </c>
      <c r="C26" s="4"/>
      <c r="D26" s="46" t="s">
        <v>8</v>
      </c>
      <c r="E26" s="8" t="s">
        <v>124</v>
      </c>
      <c r="F26" s="8" t="s">
        <v>337</v>
      </c>
      <c r="G26" s="60">
        <v>0</v>
      </c>
      <c r="H26" s="3">
        <v>69823</v>
      </c>
      <c r="I26" s="60">
        <f t="shared" si="0"/>
        <v>69823</v>
      </c>
      <c r="J26" s="3">
        <v>0</v>
      </c>
      <c r="K26" s="60">
        <f t="shared" si="0"/>
        <v>69823</v>
      </c>
      <c r="L26" s="136">
        <v>150000</v>
      </c>
      <c r="M26" s="60">
        <f t="shared" si="1"/>
        <v>219823</v>
      </c>
    </row>
    <row r="27" spans="2:13" ht="33" customHeight="1">
      <c r="B27" s="31" t="s">
        <v>392</v>
      </c>
      <c r="C27" s="4"/>
      <c r="D27" s="46" t="s">
        <v>8</v>
      </c>
      <c r="E27" s="8" t="s">
        <v>124</v>
      </c>
      <c r="F27" s="8" t="s">
        <v>338</v>
      </c>
      <c r="G27" s="60">
        <v>0</v>
      </c>
      <c r="H27" s="3">
        <v>67000</v>
      </c>
      <c r="I27" s="60">
        <f t="shared" si="0"/>
        <v>67000</v>
      </c>
      <c r="J27" s="3"/>
      <c r="K27" s="60">
        <f t="shared" si="0"/>
        <v>67000</v>
      </c>
      <c r="L27" s="136"/>
      <c r="M27" s="60">
        <f t="shared" si="1"/>
        <v>67000</v>
      </c>
    </row>
    <row r="28" spans="2:13" ht="33" customHeight="1">
      <c r="B28" s="31" t="s">
        <v>379</v>
      </c>
      <c r="C28" s="4"/>
      <c r="D28" s="46" t="s">
        <v>8</v>
      </c>
      <c r="E28" s="8" t="s">
        <v>316</v>
      </c>
      <c r="F28" s="8"/>
      <c r="G28" s="60">
        <f>G29</f>
        <v>0</v>
      </c>
      <c r="H28" s="3"/>
      <c r="I28" s="60">
        <f>I29</f>
        <v>13000</v>
      </c>
      <c r="J28" s="3"/>
      <c r="K28" s="60">
        <f>K29</f>
        <v>13000</v>
      </c>
      <c r="L28" s="136"/>
      <c r="M28" s="60">
        <f>M29</f>
        <v>13000</v>
      </c>
    </row>
    <row r="29" spans="2:13" ht="17.25" customHeight="1">
      <c r="B29" s="31" t="s">
        <v>344</v>
      </c>
      <c r="C29" s="4"/>
      <c r="D29" s="46" t="s">
        <v>8</v>
      </c>
      <c r="E29" s="8" t="s">
        <v>316</v>
      </c>
      <c r="F29" s="8" t="s">
        <v>345</v>
      </c>
      <c r="G29" s="60">
        <v>0</v>
      </c>
      <c r="H29" s="3">
        <v>13000</v>
      </c>
      <c r="I29" s="60">
        <f>G29+H29</f>
        <v>13000</v>
      </c>
      <c r="J29" s="3">
        <v>0</v>
      </c>
      <c r="K29" s="60">
        <f>I29+J29</f>
        <v>13000</v>
      </c>
      <c r="L29" s="136"/>
      <c r="M29" s="60">
        <f>K29+L29</f>
        <v>13000</v>
      </c>
    </row>
    <row r="30" spans="2:13" ht="68.25" customHeight="1">
      <c r="B30" s="7" t="s">
        <v>145</v>
      </c>
      <c r="C30" s="5"/>
      <c r="D30" s="46" t="s">
        <v>11</v>
      </c>
      <c r="E30" s="8"/>
      <c r="F30" s="8"/>
      <c r="G30" s="60">
        <f>G31+G57+G53</f>
        <v>0</v>
      </c>
      <c r="H30" s="3"/>
      <c r="I30" s="60">
        <f>I31+I55+I57</f>
        <v>36674900</v>
      </c>
      <c r="J30" s="3"/>
      <c r="K30" s="60">
        <f>K31+K55+K57</f>
        <v>36484900</v>
      </c>
      <c r="L30" s="136"/>
      <c r="M30" s="60">
        <f>M31+M55+M57</f>
        <v>36332222</v>
      </c>
    </row>
    <row r="31" spans="2:13" ht="48.75" customHeight="1">
      <c r="B31" s="7" t="s">
        <v>141</v>
      </c>
      <c r="C31" s="4"/>
      <c r="D31" s="46" t="s">
        <v>11</v>
      </c>
      <c r="E31" s="8" t="s">
        <v>123</v>
      </c>
      <c r="F31" s="8"/>
      <c r="G31" s="60">
        <f>G32+G41+G44</f>
        <v>0</v>
      </c>
      <c r="H31" s="3"/>
      <c r="I31" s="60">
        <f>I32+I41+I44</f>
        <v>36557900</v>
      </c>
      <c r="J31" s="3"/>
      <c r="K31" s="60">
        <f>K32+K41+K44</f>
        <v>36367900</v>
      </c>
      <c r="L31" s="136"/>
      <c r="M31" s="60">
        <f>M32+M41+M44</f>
        <v>36215222</v>
      </c>
    </row>
    <row r="32" spans="2:13" ht="21" customHeight="1">
      <c r="B32" s="7" t="s">
        <v>9</v>
      </c>
      <c r="C32" s="4"/>
      <c r="D32" s="46" t="s">
        <v>11</v>
      </c>
      <c r="E32" s="8" t="s">
        <v>124</v>
      </c>
      <c r="F32" s="8"/>
      <c r="G32" s="60">
        <f>G33+G34+G35+G36+G37+G38+G39+G40</f>
        <v>0</v>
      </c>
      <c r="H32" s="3"/>
      <c r="I32" s="60">
        <f>I33+I34+I35+I36+I37+I38+I39+I40</f>
        <v>16051637</v>
      </c>
      <c r="J32" s="3"/>
      <c r="K32" s="60">
        <f>K33+K34+K35+K36+K37+K38+K39+K40</f>
        <v>15861637</v>
      </c>
      <c r="L32" s="136"/>
      <c r="M32" s="60">
        <f>M33+M34+M35+M36+M37+M38+M39+M40</f>
        <v>15742549</v>
      </c>
    </row>
    <row r="33" spans="2:13" ht="15.75">
      <c r="B33" s="31" t="s">
        <v>330</v>
      </c>
      <c r="C33" s="4"/>
      <c r="D33" s="46" t="s">
        <v>11</v>
      </c>
      <c r="E33" s="8" t="s">
        <v>124</v>
      </c>
      <c r="F33" s="8" t="s">
        <v>335</v>
      </c>
      <c r="G33" s="60">
        <v>0</v>
      </c>
      <c r="H33" s="3">
        <v>2233793</v>
      </c>
      <c r="I33" s="60">
        <f aca="true" t="shared" si="2" ref="I33:K40">G33+H33</f>
        <v>2233793</v>
      </c>
      <c r="J33" s="3">
        <v>0</v>
      </c>
      <c r="K33" s="60">
        <f t="shared" si="2"/>
        <v>2233793</v>
      </c>
      <c r="L33" s="136"/>
      <c r="M33" s="60">
        <f aca="true" t="shared" si="3" ref="M33:M40">K33+L33</f>
        <v>2233793</v>
      </c>
    </row>
    <row r="34" spans="2:13" ht="31.5">
      <c r="B34" s="31" t="s">
        <v>331</v>
      </c>
      <c r="C34" s="4"/>
      <c r="D34" s="46" t="s">
        <v>11</v>
      </c>
      <c r="E34" s="8" t="s">
        <v>124</v>
      </c>
      <c r="F34" s="8" t="s">
        <v>336</v>
      </c>
      <c r="G34" s="60">
        <v>0</v>
      </c>
      <c r="H34" s="112">
        <v>1450</v>
      </c>
      <c r="I34" s="60">
        <f t="shared" si="2"/>
        <v>1450</v>
      </c>
      <c r="J34" s="112">
        <v>0</v>
      </c>
      <c r="K34" s="60">
        <f t="shared" si="2"/>
        <v>1450</v>
      </c>
      <c r="L34" s="137"/>
      <c r="M34" s="60">
        <f t="shared" si="3"/>
        <v>1450</v>
      </c>
    </row>
    <row r="35" spans="2:13" ht="15.75">
      <c r="B35" s="31" t="s">
        <v>330</v>
      </c>
      <c r="C35" s="4"/>
      <c r="D35" s="46" t="s">
        <v>11</v>
      </c>
      <c r="E35" s="8" t="s">
        <v>124</v>
      </c>
      <c r="F35" s="8" t="s">
        <v>363</v>
      </c>
      <c r="G35" s="60">
        <v>0</v>
      </c>
      <c r="H35" s="112">
        <v>9071385</v>
      </c>
      <c r="I35" s="60">
        <f t="shared" si="2"/>
        <v>9071385</v>
      </c>
      <c r="J35" s="112">
        <v>0</v>
      </c>
      <c r="K35" s="60">
        <f t="shared" si="2"/>
        <v>9071385</v>
      </c>
      <c r="L35" s="159">
        <f>-85498-33590</f>
        <v>-119088</v>
      </c>
      <c r="M35" s="60">
        <f t="shared" si="3"/>
        <v>8952297</v>
      </c>
    </row>
    <row r="36" spans="2:13" ht="31.5">
      <c r="B36" s="31" t="s">
        <v>331</v>
      </c>
      <c r="C36" s="4"/>
      <c r="D36" s="46" t="s">
        <v>11</v>
      </c>
      <c r="E36" s="8" t="s">
        <v>124</v>
      </c>
      <c r="F36" s="8" t="s">
        <v>364</v>
      </c>
      <c r="G36" s="60">
        <v>0</v>
      </c>
      <c r="H36" s="112">
        <v>90000</v>
      </c>
      <c r="I36" s="60">
        <f t="shared" si="2"/>
        <v>90000</v>
      </c>
      <c r="J36" s="112">
        <v>0</v>
      </c>
      <c r="K36" s="60">
        <f t="shared" si="2"/>
        <v>90000</v>
      </c>
      <c r="L36" s="137"/>
      <c r="M36" s="60">
        <f t="shared" si="3"/>
        <v>90000</v>
      </c>
    </row>
    <row r="37" spans="2:13" ht="47.25">
      <c r="B37" s="31" t="s">
        <v>332</v>
      </c>
      <c r="C37" s="4"/>
      <c r="D37" s="46" t="s">
        <v>11</v>
      </c>
      <c r="E37" s="8" t="s">
        <v>124</v>
      </c>
      <c r="F37" s="8" t="s">
        <v>337</v>
      </c>
      <c r="G37" s="60">
        <v>0</v>
      </c>
      <c r="H37" s="112">
        <v>652206</v>
      </c>
      <c r="I37" s="60">
        <f t="shared" si="2"/>
        <v>652206</v>
      </c>
      <c r="J37" s="112">
        <v>0</v>
      </c>
      <c r="K37" s="60">
        <f t="shared" si="2"/>
        <v>652206</v>
      </c>
      <c r="L37" s="137"/>
      <c r="M37" s="60">
        <f t="shared" si="3"/>
        <v>652206</v>
      </c>
    </row>
    <row r="38" spans="2:13" ht="31.5">
      <c r="B38" s="31" t="s">
        <v>392</v>
      </c>
      <c r="C38" s="4"/>
      <c r="D38" s="46" t="s">
        <v>11</v>
      </c>
      <c r="E38" s="8" t="s">
        <v>124</v>
      </c>
      <c r="F38" s="8" t="s">
        <v>338</v>
      </c>
      <c r="G38" s="60">
        <v>0</v>
      </c>
      <c r="H38" s="112">
        <v>3992666</v>
      </c>
      <c r="I38" s="60">
        <f t="shared" si="2"/>
        <v>3992666</v>
      </c>
      <c r="J38" s="112">
        <v>-235000</v>
      </c>
      <c r="K38" s="60">
        <f t="shared" si="2"/>
        <v>3757666</v>
      </c>
      <c r="L38" s="137"/>
      <c r="M38" s="60">
        <f t="shared" si="3"/>
        <v>3757666</v>
      </c>
    </row>
    <row r="39" spans="2:13" ht="31.5">
      <c r="B39" s="31" t="s">
        <v>334</v>
      </c>
      <c r="C39" s="4"/>
      <c r="D39" s="46" t="s">
        <v>11</v>
      </c>
      <c r="E39" s="8" t="s">
        <v>124</v>
      </c>
      <c r="F39" s="8" t="s">
        <v>339</v>
      </c>
      <c r="G39" s="60">
        <v>0</v>
      </c>
      <c r="H39" s="3">
        <v>3041</v>
      </c>
      <c r="I39" s="60">
        <f t="shared" si="2"/>
        <v>3041</v>
      </c>
      <c r="J39" s="3">
        <v>45000</v>
      </c>
      <c r="K39" s="60">
        <f t="shared" si="2"/>
        <v>48041</v>
      </c>
      <c r="L39" s="136"/>
      <c r="M39" s="60">
        <f t="shared" si="3"/>
        <v>48041</v>
      </c>
    </row>
    <row r="40" spans="2:13" ht="15.75">
      <c r="B40" s="31" t="s">
        <v>344</v>
      </c>
      <c r="C40" s="4"/>
      <c r="D40" s="46" t="s">
        <v>11</v>
      </c>
      <c r="E40" s="8" t="s">
        <v>124</v>
      </c>
      <c r="F40" s="8" t="s">
        <v>345</v>
      </c>
      <c r="G40" s="60">
        <v>0</v>
      </c>
      <c r="H40" s="3">
        <v>7096</v>
      </c>
      <c r="I40" s="60">
        <f t="shared" si="2"/>
        <v>7096</v>
      </c>
      <c r="J40" s="3">
        <v>0</v>
      </c>
      <c r="K40" s="60">
        <f t="shared" si="2"/>
        <v>7096</v>
      </c>
      <c r="L40" s="136"/>
      <c r="M40" s="60">
        <f t="shared" si="3"/>
        <v>7096</v>
      </c>
    </row>
    <row r="41" spans="2:13" ht="47.25">
      <c r="B41" s="7" t="s">
        <v>146</v>
      </c>
      <c r="C41" s="4"/>
      <c r="D41" s="46" t="s">
        <v>11</v>
      </c>
      <c r="E41" s="8" t="s">
        <v>147</v>
      </c>
      <c r="F41" s="8"/>
      <c r="G41" s="60">
        <f>G42+G43</f>
        <v>0</v>
      </c>
      <c r="H41" s="3"/>
      <c r="I41" s="60">
        <f>I42+I43</f>
        <v>969763</v>
      </c>
      <c r="J41" s="3"/>
      <c r="K41" s="60">
        <f>K42+K43</f>
        <v>969763</v>
      </c>
      <c r="L41" s="136"/>
      <c r="M41" s="60">
        <f>M42+M43</f>
        <v>969763</v>
      </c>
    </row>
    <row r="42" spans="2:13" ht="19.5" customHeight="1">
      <c r="B42" s="31" t="s">
        <v>330</v>
      </c>
      <c r="C42" s="8" t="s">
        <v>205</v>
      </c>
      <c r="D42" s="8" t="s">
        <v>11</v>
      </c>
      <c r="E42" s="8" t="s">
        <v>147</v>
      </c>
      <c r="F42" s="8" t="s">
        <v>363</v>
      </c>
      <c r="G42" s="60">
        <v>0</v>
      </c>
      <c r="H42" s="112">
        <v>919763</v>
      </c>
      <c r="I42" s="60">
        <f>G42+H42</f>
        <v>919763</v>
      </c>
      <c r="J42" s="112">
        <v>0</v>
      </c>
      <c r="K42" s="60">
        <f>I42+J42</f>
        <v>919763</v>
      </c>
      <c r="L42" s="137"/>
      <c r="M42" s="60">
        <f>K42+L42</f>
        <v>919763</v>
      </c>
    </row>
    <row r="43" spans="2:13" ht="34.5" customHeight="1">
      <c r="B43" s="31" t="s">
        <v>331</v>
      </c>
      <c r="C43" s="8" t="s">
        <v>205</v>
      </c>
      <c r="D43" s="8" t="s">
        <v>11</v>
      </c>
      <c r="E43" s="8" t="s">
        <v>147</v>
      </c>
      <c r="F43" s="8" t="s">
        <v>364</v>
      </c>
      <c r="G43" s="60">
        <v>0</v>
      </c>
      <c r="H43" s="112">
        <v>50000</v>
      </c>
      <c r="I43" s="60">
        <f>G43+H43</f>
        <v>50000</v>
      </c>
      <c r="J43" s="112">
        <v>0</v>
      </c>
      <c r="K43" s="60">
        <f>I43+J43</f>
        <v>50000</v>
      </c>
      <c r="L43" s="137"/>
      <c r="M43" s="60">
        <f>K43+L43</f>
        <v>50000</v>
      </c>
    </row>
    <row r="44" spans="2:13" ht="15.75">
      <c r="B44" s="7" t="s">
        <v>12</v>
      </c>
      <c r="C44" s="4"/>
      <c r="D44" s="46" t="s">
        <v>11</v>
      </c>
      <c r="E44" s="8" t="s">
        <v>148</v>
      </c>
      <c r="F44" s="8"/>
      <c r="G44" s="60">
        <f>G46+G45+G47+G48+G49+G50+G51+G52</f>
        <v>0</v>
      </c>
      <c r="H44" s="112"/>
      <c r="I44" s="60">
        <f>I46+I45+I47+I48+I49+I50+I51+I52</f>
        <v>19536500</v>
      </c>
      <c r="J44" s="112">
        <v>0</v>
      </c>
      <c r="K44" s="60">
        <f>K46+K45+K47+K48+K49+K50+K51+K52</f>
        <v>19536500</v>
      </c>
      <c r="L44" s="137"/>
      <c r="M44" s="60">
        <f>M46+M45+M47+M48+M49+M50+M51+M52</f>
        <v>19502910</v>
      </c>
    </row>
    <row r="45" spans="2:13" ht="16.5" customHeight="1">
      <c r="B45" s="31" t="s">
        <v>330</v>
      </c>
      <c r="C45" s="4"/>
      <c r="D45" s="46" t="s">
        <v>11</v>
      </c>
      <c r="E45" s="8" t="s">
        <v>148</v>
      </c>
      <c r="F45" s="8" t="s">
        <v>335</v>
      </c>
      <c r="G45" s="60">
        <v>0</v>
      </c>
      <c r="H45" s="112">
        <v>1591415</v>
      </c>
      <c r="I45" s="60">
        <f aca="true" t="shared" si="4" ref="I45:K52">G45+H45</f>
        <v>1591415</v>
      </c>
      <c r="J45" s="112">
        <v>0</v>
      </c>
      <c r="K45" s="60">
        <f t="shared" si="4"/>
        <v>1591415</v>
      </c>
      <c r="L45" s="137"/>
      <c r="M45" s="60">
        <f aca="true" t="shared" si="5" ref="M45:M52">K45+L45</f>
        <v>1591415</v>
      </c>
    </row>
    <row r="46" spans="2:13" ht="15" customHeight="1" hidden="1">
      <c r="B46" s="31" t="s">
        <v>331</v>
      </c>
      <c r="C46" s="4"/>
      <c r="D46" s="46" t="s">
        <v>11</v>
      </c>
      <c r="E46" s="8" t="s">
        <v>148</v>
      </c>
      <c r="F46" s="8" t="s">
        <v>336</v>
      </c>
      <c r="G46" s="60">
        <v>0</v>
      </c>
      <c r="H46" s="112"/>
      <c r="I46" s="60">
        <f t="shared" si="4"/>
        <v>0</v>
      </c>
      <c r="J46" s="112"/>
      <c r="K46" s="60">
        <f t="shared" si="4"/>
        <v>0</v>
      </c>
      <c r="L46" s="137"/>
      <c r="M46" s="60">
        <f t="shared" si="5"/>
        <v>0</v>
      </c>
    </row>
    <row r="47" spans="2:13" ht="18" customHeight="1">
      <c r="B47" s="31" t="s">
        <v>330</v>
      </c>
      <c r="C47" s="4"/>
      <c r="D47" s="46" t="s">
        <v>11</v>
      </c>
      <c r="E47" s="8" t="s">
        <v>148</v>
      </c>
      <c r="F47" s="8" t="s">
        <v>363</v>
      </c>
      <c r="G47" s="60">
        <v>0</v>
      </c>
      <c r="H47" s="112">
        <v>11874980</v>
      </c>
      <c r="I47" s="60">
        <f t="shared" si="4"/>
        <v>11874980</v>
      </c>
      <c r="J47" s="112">
        <v>0</v>
      </c>
      <c r="K47" s="60">
        <f t="shared" si="4"/>
        <v>11874980</v>
      </c>
      <c r="L47" s="137">
        <v>-33590</v>
      </c>
      <c r="M47" s="60">
        <f t="shared" si="5"/>
        <v>11841390</v>
      </c>
    </row>
    <row r="48" spans="2:13" ht="19.5" customHeight="1" hidden="1">
      <c r="B48" s="31" t="s">
        <v>331</v>
      </c>
      <c r="C48" s="4"/>
      <c r="D48" s="46" t="s">
        <v>11</v>
      </c>
      <c r="E48" s="8" t="s">
        <v>148</v>
      </c>
      <c r="F48" s="8" t="s">
        <v>364</v>
      </c>
      <c r="G48" s="60">
        <v>0</v>
      </c>
      <c r="H48" s="112">
        <v>0</v>
      </c>
      <c r="I48" s="60">
        <f t="shared" si="4"/>
        <v>0</v>
      </c>
      <c r="J48" s="112">
        <v>0</v>
      </c>
      <c r="K48" s="60">
        <f t="shared" si="4"/>
        <v>0</v>
      </c>
      <c r="L48" s="137"/>
      <c r="M48" s="60">
        <f t="shared" si="5"/>
        <v>0</v>
      </c>
    </row>
    <row r="49" spans="2:13" ht="19.5" customHeight="1">
      <c r="B49" s="31" t="s">
        <v>332</v>
      </c>
      <c r="C49" s="4"/>
      <c r="D49" s="46" t="s">
        <v>11</v>
      </c>
      <c r="E49" s="8" t="s">
        <v>148</v>
      </c>
      <c r="F49" s="8" t="s">
        <v>337</v>
      </c>
      <c r="G49" s="60">
        <v>0</v>
      </c>
      <c r="H49" s="112">
        <v>451681</v>
      </c>
      <c r="I49" s="60">
        <f t="shared" si="4"/>
        <v>451681</v>
      </c>
      <c r="J49" s="112">
        <v>0</v>
      </c>
      <c r="K49" s="60">
        <f t="shared" si="4"/>
        <v>451681</v>
      </c>
      <c r="L49" s="137">
        <v>-5038</v>
      </c>
      <c r="M49" s="60">
        <f t="shared" si="5"/>
        <v>446643</v>
      </c>
    </row>
    <row r="50" spans="2:13" ht="33" customHeight="1">
      <c r="B50" s="31" t="s">
        <v>392</v>
      </c>
      <c r="C50" s="4"/>
      <c r="D50" s="46" t="s">
        <v>11</v>
      </c>
      <c r="E50" s="8" t="s">
        <v>148</v>
      </c>
      <c r="F50" s="8" t="s">
        <v>338</v>
      </c>
      <c r="G50" s="60">
        <v>0</v>
      </c>
      <c r="H50" s="112">
        <v>5618424</v>
      </c>
      <c r="I50" s="60">
        <f t="shared" si="4"/>
        <v>5618424</v>
      </c>
      <c r="J50" s="112">
        <v>0</v>
      </c>
      <c r="K50" s="60">
        <f t="shared" si="4"/>
        <v>5618424</v>
      </c>
      <c r="L50" s="137">
        <v>5038</v>
      </c>
      <c r="M50" s="60">
        <f t="shared" si="5"/>
        <v>5623462</v>
      </c>
    </row>
    <row r="51" spans="2:13" ht="19.5" customHeight="1" hidden="1">
      <c r="B51" s="31" t="s">
        <v>334</v>
      </c>
      <c r="C51" s="4"/>
      <c r="D51" s="46" t="s">
        <v>11</v>
      </c>
      <c r="E51" s="8" t="s">
        <v>148</v>
      </c>
      <c r="F51" s="8" t="s">
        <v>339</v>
      </c>
      <c r="G51" s="60">
        <v>0</v>
      </c>
      <c r="H51" s="112">
        <v>0</v>
      </c>
      <c r="I51" s="60">
        <f t="shared" si="4"/>
        <v>0</v>
      </c>
      <c r="J51" s="112">
        <v>0</v>
      </c>
      <c r="K51" s="60">
        <f t="shared" si="4"/>
        <v>0</v>
      </c>
      <c r="L51" s="137"/>
      <c r="M51" s="60">
        <f t="shared" si="5"/>
        <v>0</v>
      </c>
    </row>
    <row r="52" spans="2:13" ht="18.75" customHeight="1" hidden="1">
      <c r="B52" s="31" t="s">
        <v>344</v>
      </c>
      <c r="C52" s="4"/>
      <c r="D52" s="46" t="s">
        <v>11</v>
      </c>
      <c r="E52" s="8" t="s">
        <v>148</v>
      </c>
      <c r="F52" s="8" t="s">
        <v>345</v>
      </c>
      <c r="G52" s="60">
        <v>0</v>
      </c>
      <c r="H52" s="112">
        <v>0</v>
      </c>
      <c r="I52" s="60">
        <f t="shared" si="4"/>
        <v>0</v>
      </c>
      <c r="J52" s="112">
        <v>0</v>
      </c>
      <c r="K52" s="60">
        <f t="shared" si="4"/>
        <v>0</v>
      </c>
      <c r="L52" s="137"/>
      <c r="M52" s="60">
        <f t="shared" si="5"/>
        <v>0</v>
      </c>
    </row>
    <row r="53" spans="2:13" ht="19.5" customHeight="1" hidden="1">
      <c r="B53" s="96" t="s">
        <v>457</v>
      </c>
      <c r="C53" s="97" t="s">
        <v>205</v>
      </c>
      <c r="D53" s="97" t="s">
        <v>11</v>
      </c>
      <c r="E53" s="97" t="s">
        <v>458</v>
      </c>
      <c r="F53" s="97"/>
      <c r="G53" s="60">
        <f>G54</f>
        <v>0</v>
      </c>
      <c r="H53" s="3"/>
      <c r="I53" s="60">
        <f>I54</f>
        <v>0</v>
      </c>
      <c r="J53" s="3"/>
      <c r="K53" s="60">
        <f>K54</f>
        <v>0</v>
      </c>
      <c r="L53" s="136"/>
      <c r="M53" s="60">
        <f>M54</f>
        <v>0</v>
      </c>
    </row>
    <row r="54" spans="2:13" ht="0.75" customHeight="1" hidden="1">
      <c r="B54" s="96" t="s">
        <v>330</v>
      </c>
      <c r="C54" s="97" t="s">
        <v>205</v>
      </c>
      <c r="D54" s="97" t="s">
        <v>11</v>
      </c>
      <c r="E54" s="97" t="s">
        <v>458</v>
      </c>
      <c r="F54" s="97" t="s">
        <v>335</v>
      </c>
      <c r="G54" s="60">
        <v>0</v>
      </c>
      <c r="H54" s="3"/>
      <c r="I54" s="60">
        <f>G54+H54</f>
        <v>0</v>
      </c>
      <c r="J54" s="3"/>
      <c r="K54" s="60">
        <f>I54+J54</f>
        <v>0</v>
      </c>
      <c r="L54" s="136"/>
      <c r="M54" s="60">
        <f>K54+L54</f>
        <v>0</v>
      </c>
    </row>
    <row r="55" spans="2:13" ht="1.5" customHeight="1" hidden="1">
      <c r="B55" s="96" t="s">
        <v>470</v>
      </c>
      <c r="C55" s="97"/>
      <c r="D55" s="97" t="s">
        <v>11</v>
      </c>
      <c r="E55" s="97" t="s">
        <v>469</v>
      </c>
      <c r="F55" s="97"/>
      <c r="G55" s="60"/>
      <c r="H55" s="3"/>
      <c r="I55" s="60">
        <f>I56</f>
        <v>0</v>
      </c>
      <c r="J55" s="3"/>
      <c r="K55" s="60">
        <f>K56</f>
        <v>0</v>
      </c>
      <c r="L55" s="136"/>
      <c r="M55" s="60">
        <f>M56</f>
        <v>0</v>
      </c>
    </row>
    <row r="56" spans="2:13" ht="19.5" customHeight="1" hidden="1">
      <c r="B56" s="31" t="s">
        <v>392</v>
      </c>
      <c r="C56" s="97"/>
      <c r="D56" s="97" t="s">
        <v>11</v>
      </c>
      <c r="E56" s="97" t="s">
        <v>469</v>
      </c>
      <c r="F56" s="97" t="s">
        <v>338</v>
      </c>
      <c r="G56" s="60"/>
      <c r="H56" s="3">
        <v>0</v>
      </c>
      <c r="I56" s="60">
        <f>G56+H56</f>
        <v>0</v>
      </c>
      <c r="J56" s="3">
        <v>0</v>
      </c>
      <c r="K56" s="60">
        <f>I56+J56</f>
        <v>0</v>
      </c>
      <c r="L56" s="136"/>
      <c r="M56" s="60">
        <f>K56+L56</f>
        <v>0</v>
      </c>
    </row>
    <row r="57" spans="2:13" ht="30" customHeight="1">
      <c r="B57" s="96" t="s">
        <v>474</v>
      </c>
      <c r="C57" s="4"/>
      <c r="D57" s="46" t="s">
        <v>11</v>
      </c>
      <c r="E57" s="8" t="s">
        <v>316</v>
      </c>
      <c r="F57" s="8"/>
      <c r="G57" s="60">
        <f>G58</f>
        <v>0</v>
      </c>
      <c r="H57" s="3"/>
      <c r="I57" s="60">
        <f>I58</f>
        <v>117000</v>
      </c>
      <c r="J57" s="3">
        <v>0</v>
      </c>
      <c r="K57" s="60">
        <f>K58</f>
        <v>117000</v>
      </c>
      <c r="L57" s="136"/>
      <c r="M57" s="60">
        <f>M58</f>
        <v>117000</v>
      </c>
    </row>
    <row r="58" spans="2:13" ht="18.75" customHeight="1">
      <c r="B58" s="31" t="s">
        <v>344</v>
      </c>
      <c r="C58" s="4"/>
      <c r="D58" s="46" t="s">
        <v>11</v>
      </c>
      <c r="E58" s="8" t="s">
        <v>316</v>
      </c>
      <c r="F58" s="8" t="s">
        <v>345</v>
      </c>
      <c r="G58" s="60">
        <v>0</v>
      </c>
      <c r="H58" s="3">
        <v>117000</v>
      </c>
      <c r="I58" s="60">
        <f>G58+H58</f>
        <v>117000</v>
      </c>
      <c r="J58" s="3">
        <v>0</v>
      </c>
      <c r="K58" s="60">
        <f>I58+J58</f>
        <v>117000</v>
      </c>
      <c r="L58" s="136"/>
      <c r="M58" s="60">
        <f>K58+L58</f>
        <v>117000</v>
      </c>
    </row>
    <row r="59" spans="2:13" ht="0.75" customHeight="1" hidden="1">
      <c r="B59" s="7" t="s">
        <v>13</v>
      </c>
      <c r="C59" s="4"/>
      <c r="D59" s="46" t="s">
        <v>190</v>
      </c>
      <c r="E59" s="8"/>
      <c r="F59" s="8"/>
      <c r="G59" s="60">
        <f>G60</f>
        <v>0</v>
      </c>
      <c r="H59" s="3"/>
      <c r="I59" s="60">
        <f>I60</f>
        <v>0</v>
      </c>
      <c r="J59" s="3"/>
      <c r="K59" s="60">
        <f>K60</f>
        <v>0</v>
      </c>
      <c r="L59" s="136"/>
      <c r="M59" s="60">
        <f>M60</f>
        <v>0</v>
      </c>
    </row>
    <row r="60" spans="2:13" ht="47.25" hidden="1">
      <c r="B60" s="7" t="s">
        <v>397</v>
      </c>
      <c r="C60" s="4"/>
      <c r="D60" s="46" t="s">
        <v>190</v>
      </c>
      <c r="E60" s="8" t="s">
        <v>191</v>
      </c>
      <c r="F60" s="8"/>
      <c r="G60" s="60">
        <f>G61</f>
        <v>0</v>
      </c>
      <c r="H60" s="3"/>
      <c r="I60" s="60">
        <f>I61</f>
        <v>0</v>
      </c>
      <c r="J60" s="3"/>
      <c r="K60" s="60">
        <f>K61</f>
        <v>0</v>
      </c>
      <c r="L60" s="136"/>
      <c r="M60" s="60">
        <f>M61</f>
        <v>0</v>
      </c>
    </row>
    <row r="61" spans="2:13" ht="31.5" hidden="1">
      <c r="B61" s="31" t="s">
        <v>392</v>
      </c>
      <c r="C61" s="4"/>
      <c r="D61" s="46" t="s">
        <v>190</v>
      </c>
      <c r="E61" s="8" t="s">
        <v>191</v>
      </c>
      <c r="F61" s="8" t="s">
        <v>338</v>
      </c>
      <c r="G61" s="60">
        <v>0</v>
      </c>
      <c r="H61" s="3"/>
      <c r="I61" s="60">
        <f>G61+H61</f>
        <v>0</v>
      </c>
      <c r="J61" s="3"/>
      <c r="K61" s="60">
        <f>I61+J61</f>
        <v>0</v>
      </c>
      <c r="L61" s="136"/>
      <c r="M61" s="60">
        <f>K61+L61</f>
        <v>0</v>
      </c>
    </row>
    <row r="62" spans="2:13" ht="51.75" customHeight="1">
      <c r="B62" s="7" t="s">
        <v>149</v>
      </c>
      <c r="C62" s="5"/>
      <c r="D62" s="46" t="s">
        <v>14</v>
      </c>
      <c r="E62" s="8"/>
      <c r="F62" s="8"/>
      <c r="G62" s="60">
        <f>G79+G63+G83</f>
        <v>0</v>
      </c>
      <c r="H62" s="3"/>
      <c r="I62" s="60">
        <f>+I79+I63+I83</f>
        <v>8592600</v>
      </c>
      <c r="J62" s="3">
        <v>0</v>
      </c>
      <c r="K62" s="60">
        <f>+K79+K63+K83</f>
        <v>8649100</v>
      </c>
      <c r="L62" s="136"/>
      <c r="M62" s="60">
        <f>+M79+M63+M83</f>
        <v>8649100</v>
      </c>
    </row>
    <row r="63" spans="2:13" ht="51" customHeight="1">
      <c r="B63" s="7" t="s">
        <v>141</v>
      </c>
      <c r="C63" s="4"/>
      <c r="D63" s="46" t="s">
        <v>14</v>
      </c>
      <c r="E63" s="8" t="s">
        <v>123</v>
      </c>
      <c r="F63" s="8"/>
      <c r="G63" s="60">
        <f>SUM(G64+G72)</f>
        <v>0</v>
      </c>
      <c r="H63" s="3"/>
      <c r="I63" s="60">
        <f>SUM(I64+I72)</f>
        <v>8527600</v>
      </c>
      <c r="J63" s="3"/>
      <c r="K63" s="60">
        <f>SUM(K64+K72)</f>
        <v>8584100</v>
      </c>
      <c r="L63" s="136"/>
      <c r="M63" s="60">
        <f>SUM(M64+M72)</f>
        <v>8584100</v>
      </c>
    </row>
    <row r="64" spans="2:13" ht="15.75">
      <c r="B64" s="7" t="s">
        <v>9</v>
      </c>
      <c r="C64" s="4"/>
      <c r="D64" s="46" t="s">
        <v>14</v>
      </c>
      <c r="E64" s="8" t="s">
        <v>124</v>
      </c>
      <c r="F64" s="8"/>
      <c r="G64" s="60">
        <f>G65+G67+G68+G69+G70+G71+G66</f>
        <v>0</v>
      </c>
      <c r="H64" s="3"/>
      <c r="I64" s="60">
        <f>I65+I67+I68+I69+I70+I71+I66</f>
        <v>7921127</v>
      </c>
      <c r="J64" s="3"/>
      <c r="K64" s="60">
        <f>K65+K67+K68+K69+K70+K71+K66</f>
        <v>7977627</v>
      </c>
      <c r="L64" s="136"/>
      <c r="M64" s="60">
        <f>M65+M67+M68+M69+M70+M71+M66</f>
        <v>7977627</v>
      </c>
    </row>
    <row r="65" spans="2:13" ht="24" customHeight="1">
      <c r="B65" s="31" t="s">
        <v>330</v>
      </c>
      <c r="C65" s="8" t="s">
        <v>372</v>
      </c>
      <c r="D65" s="8" t="s">
        <v>14</v>
      </c>
      <c r="E65" s="8" t="s">
        <v>124</v>
      </c>
      <c r="F65" s="8" t="s">
        <v>335</v>
      </c>
      <c r="G65" s="60">
        <v>0</v>
      </c>
      <c r="H65" s="3">
        <v>550815</v>
      </c>
      <c r="I65" s="60">
        <f aca="true" t="shared" si="6" ref="I65:K74">G65+H65</f>
        <v>550815</v>
      </c>
      <c r="J65" s="3">
        <v>0</v>
      </c>
      <c r="K65" s="60">
        <f t="shared" si="6"/>
        <v>550815</v>
      </c>
      <c r="L65" s="136"/>
      <c r="M65" s="60">
        <f aca="true" t="shared" si="7" ref="M65:M71">K65+L65</f>
        <v>550815</v>
      </c>
    </row>
    <row r="66" spans="2:13" ht="32.25" customHeight="1">
      <c r="B66" s="31" t="s">
        <v>331</v>
      </c>
      <c r="C66" s="8"/>
      <c r="D66" s="8" t="s">
        <v>14</v>
      </c>
      <c r="E66" s="8" t="s">
        <v>124</v>
      </c>
      <c r="F66" s="8" t="s">
        <v>336</v>
      </c>
      <c r="G66" s="60">
        <v>0</v>
      </c>
      <c r="H66" s="3">
        <v>17200</v>
      </c>
      <c r="I66" s="60">
        <f t="shared" si="6"/>
        <v>17200</v>
      </c>
      <c r="J66" s="3">
        <v>0</v>
      </c>
      <c r="K66" s="60">
        <f t="shared" si="6"/>
        <v>17200</v>
      </c>
      <c r="L66" s="136"/>
      <c r="M66" s="60">
        <f t="shared" si="7"/>
        <v>17200</v>
      </c>
    </row>
    <row r="67" spans="2:13" ht="16.5" customHeight="1">
      <c r="B67" s="31" t="s">
        <v>330</v>
      </c>
      <c r="C67" s="8"/>
      <c r="D67" s="8" t="s">
        <v>14</v>
      </c>
      <c r="E67" s="8" t="s">
        <v>124</v>
      </c>
      <c r="F67" s="8" t="s">
        <v>363</v>
      </c>
      <c r="G67" s="60">
        <v>0</v>
      </c>
      <c r="H67" s="3">
        <f>5079385+654122</f>
        <v>5733507</v>
      </c>
      <c r="I67" s="60">
        <f t="shared" si="6"/>
        <v>5733507</v>
      </c>
      <c r="J67" s="3">
        <v>0</v>
      </c>
      <c r="K67" s="60">
        <f t="shared" si="6"/>
        <v>5733507</v>
      </c>
      <c r="L67" s="136"/>
      <c r="M67" s="60">
        <f t="shared" si="7"/>
        <v>5733507</v>
      </c>
    </row>
    <row r="68" spans="2:13" ht="30" customHeight="1">
      <c r="B68" s="31" t="s">
        <v>331</v>
      </c>
      <c r="C68" s="8"/>
      <c r="D68" s="8" t="s">
        <v>14</v>
      </c>
      <c r="E68" s="8" t="s">
        <v>124</v>
      </c>
      <c r="F68" s="8" t="s">
        <v>364</v>
      </c>
      <c r="G68" s="60">
        <v>0</v>
      </c>
      <c r="H68" s="3">
        <f>9600+1945</f>
        <v>11545</v>
      </c>
      <c r="I68" s="60">
        <f t="shared" si="6"/>
        <v>11545</v>
      </c>
      <c r="J68" s="3">
        <v>0</v>
      </c>
      <c r="K68" s="60">
        <f t="shared" si="6"/>
        <v>11545</v>
      </c>
      <c r="L68" s="136"/>
      <c r="M68" s="60">
        <f t="shared" si="7"/>
        <v>11545</v>
      </c>
    </row>
    <row r="69" spans="2:13" ht="34.5" customHeight="1">
      <c r="B69" s="31" t="s">
        <v>332</v>
      </c>
      <c r="C69" s="8" t="s">
        <v>372</v>
      </c>
      <c r="D69" s="8" t="s">
        <v>14</v>
      </c>
      <c r="E69" s="8" t="s">
        <v>124</v>
      </c>
      <c r="F69" s="8" t="s">
        <v>337</v>
      </c>
      <c r="G69" s="60">
        <v>0</v>
      </c>
      <c r="H69" s="3">
        <f>938300+26000</f>
        <v>964300</v>
      </c>
      <c r="I69" s="60">
        <f t="shared" si="6"/>
        <v>964300</v>
      </c>
      <c r="J69" s="3">
        <v>0</v>
      </c>
      <c r="K69" s="60">
        <f t="shared" si="6"/>
        <v>964300</v>
      </c>
      <c r="L69" s="136">
        <v>-1000</v>
      </c>
      <c r="M69" s="60">
        <f t="shared" si="7"/>
        <v>963300</v>
      </c>
    </row>
    <row r="70" spans="2:13" ht="35.25" customHeight="1">
      <c r="B70" s="31" t="s">
        <v>392</v>
      </c>
      <c r="C70" s="8" t="s">
        <v>372</v>
      </c>
      <c r="D70" s="8" t="s">
        <v>14</v>
      </c>
      <c r="E70" s="8" t="s">
        <v>124</v>
      </c>
      <c r="F70" s="8" t="s">
        <v>338</v>
      </c>
      <c r="G70" s="60">
        <v>0</v>
      </c>
      <c r="H70" s="3">
        <f>615700+27460</f>
        <v>643160</v>
      </c>
      <c r="I70" s="60">
        <f t="shared" si="6"/>
        <v>643160</v>
      </c>
      <c r="J70" s="3">
        <v>56500</v>
      </c>
      <c r="K70" s="60">
        <f t="shared" si="6"/>
        <v>699660</v>
      </c>
      <c r="L70" s="136">
        <v>1000</v>
      </c>
      <c r="M70" s="60">
        <f t="shared" si="7"/>
        <v>700660</v>
      </c>
    </row>
    <row r="71" spans="2:13" ht="36" customHeight="1">
      <c r="B71" s="31" t="s">
        <v>334</v>
      </c>
      <c r="C71" s="8" t="s">
        <v>372</v>
      </c>
      <c r="D71" s="8" t="s">
        <v>14</v>
      </c>
      <c r="E71" s="8" t="s">
        <v>124</v>
      </c>
      <c r="F71" s="8" t="s">
        <v>339</v>
      </c>
      <c r="G71" s="60">
        <v>0</v>
      </c>
      <c r="H71" s="3">
        <v>600</v>
      </c>
      <c r="I71" s="60">
        <f t="shared" si="6"/>
        <v>600</v>
      </c>
      <c r="J71" s="3">
        <v>0</v>
      </c>
      <c r="K71" s="60">
        <f t="shared" si="6"/>
        <v>600</v>
      </c>
      <c r="L71" s="136"/>
      <c r="M71" s="60">
        <f t="shared" si="7"/>
        <v>600</v>
      </c>
    </row>
    <row r="72" spans="2:13" ht="20.25" customHeight="1">
      <c r="B72" s="7" t="s">
        <v>150</v>
      </c>
      <c r="C72" s="4"/>
      <c r="D72" s="46" t="s">
        <v>14</v>
      </c>
      <c r="E72" s="8" t="s">
        <v>151</v>
      </c>
      <c r="F72" s="8"/>
      <c r="G72" s="60">
        <f>G74+G73</f>
        <v>0</v>
      </c>
      <c r="H72" s="3"/>
      <c r="I72" s="60">
        <f>I74+I73</f>
        <v>606473</v>
      </c>
      <c r="J72" s="3">
        <v>0</v>
      </c>
      <c r="K72" s="60">
        <f>K74+K73</f>
        <v>606473</v>
      </c>
      <c r="L72" s="136"/>
      <c r="M72" s="60">
        <f>M74+M73</f>
        <v>606473</v>
      </c>
    </row>
    <row r="73" spans="2:13" ht="20.25" customHeight="1">
      <c r="B73" s="31" t="s">
        <v>330</v>
      </c>
      <c r="C73" s="4"/>
      <c r="D73" s="46" t="s">
        <v>14</v>
      </c>
      <c r="E73" s="8" t="s">
        <v>151</v>
      </c>
      <c r="F73" s="8" t="s">
        <v>363</v>
      </c>
      <c r="G73" s="60">
        <v>0</v>
      </c>
      <c r="H73" s="3">
        <v>603273</v>
      </c>
      <c r="I73" s="60">
        <f t="shared" si="6"/>
        <v>603273</v>
      </c>
      <c r="J73" s="3">
        <v>0</v>
      </c>
      <c r="K73" s="60">
        <f t="shared" si="6"/>
        <v>603273</v>
      </c>
      <c r="L73" s="136"/>
      <c r="M73" s="60">
        <f>K73+L73</f>
        <v>603273</v>
      </c>
    </row>
    <row r="74" spans="2:13" ht="31.5" customHeight="1">
      <c r="B74" s="31" t="s">
        <v>331</v>
      </c>
      <c r="C74" s="4"/>
      <c r="D74" s="46" t="s">
        <v>14</v>
      </c>
      <c r="E74" s="8" t="s">
        <v>151</v>
      </c>
      <c r="F74" s="8" t="s">
        <v>364</v>
      </c>
      <c r="G74" s="60">
        <v>0</v>
      </c>
      <c r="H74" s="3">
        <v>3200</v>
      </c>
      <c r="I74" s="60">
        <f t="shared" si="6"/>
        <v>3200</v>
      </c>
      <c r="J74" s="3">
        <v>0</v>
      </c>
      <c r="K74" s="60">
        <f t="shared" si="6"/>
        <v>3200</v>
      </c>
      <c r="L74" s="136"/>
      <c r="M74" s="60">
        <f>K74+L74</f>
        <v>3200</v>
      </c>
    </row>
    <row r="75" spans="2:13" ht="31.5" hidden="1">
      <c r="B75" s="7" t="s">
        <v>15</v>
      </c>
      <c r="C75" s="5"/>
      <c r="D75" s="46" t="s">
        <v>152</v>
      </c>
      <c r="E75" s="8"/>
      <c r="F75" s="8"/>
      <c r="G75" s="60">
        <f>G76</f>
        <v>0</v>
      </c>
      <c r="H75" s="3"/>
      <c r="I75" s="60">
        <f>I76</f>
        <v>0</v>
      </c>
      <c r="J75" s="3"/>
      <c r="K75" s="60">
        <f>K76</f>
        <v>0</v>
      </c>
      <c r="L75" s="136"/>
      <c r="M75" s="60">
        <f>M76</f>
        <v>0</v>
      </c>
    </row>
    <row r="76" spans="2:13" ht="31.5" hidden="1">
      <c r="B76" s="7" t="s">
        <v>103</v>
      </c>
      <c r="C76" s="4"/>
      <c r="D76" s="46" t="s">
        <v>152</v>
      </c>
      <c r="E76" s="8" t="s">
        <v>16</v>
      </c>
      <c r="F76" s="8"/>
      <c r="G76" s="60">
        <f>G77</f>
        <v>0</v>
      </c>
      <c r="H76" s="3"/>
      <c r="I76" s="60">
        <f>I77</f>
        <v>0</v>
      </c>
      <c r="J76" s="3"/>
      <c r="K76" s="60">
        <f>K77</f>
        <v>0</v>
      </c>
      <c r="L76" s="136"/>
      <c r="M76" s="60">
        <f>M77</f>
        <v>0</v>
      </c>
    </row>
    <row r="77" spans="2:13" ht="31.5" hidden="1">
      <c r="B77" s="7" t="s">
        <v>17</v>
      </c>
      <c r="C77" s="4"/>
      <c r="D77" s="46" t="s">
        <v>152</v>
      </c>
      <c r="E77" s="8" t="s">
        <v>153</v>
      </c>
      <c r="F77" s="8"/>
      <c r="G77" s="60">
        <f>G78</f>
        <v>0</v>
      </c>
      <c r="H77" s="3"/>
      <c r="I77" s="60">
        <f>I78</f>
        <v>0</v>
      </c>
      <c r="J77" s="3"/>
      <c r="K77" s="60">
        <f>K78</f>
        <v>0</v>
      </c>
      <c r="L77" s="136"/>
      <c r="M77" s="60">
        <f>M78</f>
        <v>0</v>
      </c>
    </row>
    <row r="78" spans="2:13" ht="26.25" customHeight="1" hidden="1">
      <c r="B78" s="7" t="s">
        <v>116</v>
      </c>
      <c r="C78" s="4"/>
      <c r="D78" s="46" t="s">
        <v>152</v>
      </c>
      <c r="E78" s="8" t="s">
        <v>153</v>
      </c>
      <c r="F78" s="8" t="s">
        <v>117</v>
      </c>
      <c r="G78" s="60">
        <v>0</v>
      </c>
      <c r="H78" s="3"/>
      <c r="I78" s="60">
        <v>0</v>
      </c>
      <c r="J78" s="3"/>
      <c r="K78" s="60">
        <v>0</v>
      </c>
      <c r="L78" s="136"/>
      <c r="M78" s="60">
        <v>0</v>
      </c>
    </row>
    <row r="79" spans="2:13" ht="16.5" customHeight="1" hidden="1">
      <c r="B79" s="58" t="s">
        <v>240</v>
      </c>
      <c r="C79" s="4"/>
      <c r="D79" s="46" t="s">
        <v>14</v>
      </c>
      <c r="E79" s="8" t="s">
        <v>238</v>
      </c>
      <c r="F79" s="8"/>
      <c r="G79" s="60">
        <f>G80</f>
        <v>0</v>
      </c>
      <c r="H79" s="3"/>
      <c r="I79" s="60">
        <f>I80</f>
        <v>0</v>
      </c>
      <c r="J79" s="3"/>
      <c r="K79" s="60">
        <f>K80</f>
        <v>0</v>
      </c>
      <c r="L79" s="136"/>
      <c r="M79" s="60">
        <f>M80</f>
        <v>0</v>
      </c>
    </row>
    <row r="80" spans="2:13" ht="15" customHeight="1" hidden="1">
      <c r="B80" s="58" t="s">
        <v>241</v>
      </c>
      <c r="C80" s="4"/>
      <c r="D80" s="46" t="s">
        <v>14</v>
      </c>
      <c r="E80" s="8" t="s">
        <v>237</v>
      </c>
      <c r="F80" s="8"/>
      <c r="G80" s="60">
        <f>G81</f>
        <v>0</v>
      </c>
      <c r="H80" s="3"/>
      <c r="I80" s="60">
        <f>I81</f>
        <v>0</v>
      </c>
      <c r="J80" s="3"/>
      <c r="K80" s="60">
        <f>K81</f>
        <v>0</v>
      </c>
      <c r="L80" s="136"/>
      <c r="M80" s="60">
        <f>M81</f>
        <v>0</v>
      </c>
    </row>
    <row r="81" spans="2:13" ht="15.75" customHeight="1" hidden="1">
      <c r="B81" s="58" t="s">
        <v>260</v>
      </c>
      <c r="C81" s="4"/>
      <c r="D81" s="46" t="s">
        <v>14</v>
      </c>
      <c r="E81" s="8" t="s">
        <v>239</v>
      </c>
      <c r="F81" s="8"/>
      <c r="G81" s="60">
        <f>G82</f>
        <v>0</v>
      </c>
      <c r="H81" s="3"/>
      <c r="I81" s="60">
        <f>I82</f>
        <v>0</v>
      </c>
      <c r="J81" s="3"/>
      <c r="K81" s="60">
        <f>K82</f>
        <v>0</v>
      </c>
      <c r="L81" s="136"/>
      <c r="M81" s="60">
        <f>M82</f>
        <v>0</v>
      </c>
    </row>
    <row r="82" spans="2:13" ht="37.5" customHeight="1" hidden="1">
      <c r="B82" s="7" t="s">
        <v>37</v>
      </c>
      <c r="C82" s="4"/>
      <c r="D82" s="46" t="s">
        <v>14</v>
      </c>
      <c r="E82" s="8" t="s">
        <v>239</v>
      </c>
      <c r="F82" s="8" t="s">
        <v>38</v>
      </c>
      <c r="G82" s="60">
        <v>0</v>
      </c>
      <c r="H82" s="3"/>
      <c r="I82" s="60">
        <f>G82+H82</f>
        <v>0</v>
      </c>
      <c r="J82" s="3"/>
      <c r="K82" s="60">
        <f>I82+J82</f>
        <v>0</v>
      </c>
      <c r="L82" s="136"/>
      <c r="M82" s="60">
        <f>K82+L82</f>
        <v>0</v>
      </c>
    </row>
    <row r="83" spans="2:13" ht="51" customHeight="1">
      <c r="B83" s="96" t="s">
        <v>379</v>
      </c>
      <c r="C83" s="4"/>
      <c r="D83" s="46" t="s">
        <v>14</v>
      </c>
      <c r="E83" s="8" t="s">
        <v>316</v>
      </c>
      <c r="F83" s="8"/>
      <c r="G83" s="60">
        <f>G84</f>
        <v>0</v>
      </c>
      <c r="H83" s="3"/>
      <c r="I83" s="60">
        <f>I84</f>
        <v>65000</v>
      </c>
      <c r="J83" s="3"/>
      <c r="K83" s="60">
        <f>K84</f>
        <v>65000</v>
      </c>
      <c r="L83" s="136"/>
      <c r="M83" s="60">
        <f>M84</f>
        <v>65000</v>
      </c>
    </row>
    <row r="84" spans="2:13" ht="19.5" customHeight="1">
      <c r="B84" s="31" t="s">
        <v>344</v>
      </c>
      <c r="C84" s="4"/>
      <c r="D84" s="46" t="s">
        <v>14</v>
      </c>
      <c r="E84" s="8" t="s">
        <v>316</v>
      </c>
      <c r="F84" s="8" t="s">
        <v>345</v>
      </c>
      <c r="G84" s="60">
        <v>0</v>
      </c>
      <c r="H84" s="3">
        <v>65000</v>
      </c>
      <c r="I84" s="60">
        <f>G84+H84</f>
        <v>65000</v>
      </c>
      <c r="J84" s="3">
        <v>0</v>
      </c>
      <c r="K84" s="60">
        <f>I84+J84</f>
        <v>65000</v>
      </c>
      <c r="L84" s="136"/>
      <c r="M84" s="60">
        <f>K84+L84</f>
        <v>65000</v>
      </c>
    </row>
    <row r="85" spans="2:13" ht="33" customHeight="1">
      <c r="B85" s="31" t="s">
        <v>283</v>
      </c>
      <c r="C85" s="8" t="s">
        <v>205</v>
      </c>
      <c r="D85" s="8" t="s">
        <v>284</v>
      </c>
      <c r="E85" s="8"/>
      <c r="F85" s="8"/>
      <c r="G85" s="60" t="e">
        <f>+G86</f>
        <v>#REF!</v>
      </c>
      <c r="H85" s="3"/>
      <c r="I85" s="60">
        <f>+I86</f>
        <v>696000</v>
      </c>
      <c r="J85" s="3"/>
      <c r="K85" s="60">
        <f>+K86</f>
        <v>696000</v>
      </c>
      <c r="L85" s="136"/>
      <c r="M85" s="60">
        <f>+M86</f>
        <v>696000</v>
      </c>
    </row>
    <row r="86" spans="2:13" ht="17.25" customHeight="1">
      <c r="B86" s="31" t="s">
        <v>285</v>
      </c>
      <c r="C86" s="8" t="s">
        <v>205</v>
      </c>
      <c r="D86" s="8" t="s">
        <v>284</v>
      </c>
      <c r="E86" s="8" t="s">
        <v>286</v>
      </c>
      <c r="F86" s="8"/>
      <c r="G86" s="60" t="e">
        <f>G87+#REF!</f>
        <v>#REF!</v>
      </c>
      <c r="H86" s="3"/>
      <c r="I86" s="60">
        <f>I87</f>
        <v>696000</v>
      </c>
      <c r="J86" s="3"/>
      <c r="K86" s="60">
        <f>K87</f>
        <v>696000</v>
      </c>
      <c r="L86" s="136"/>
      <c r="M86" s="60">
        <f>M87</f>
        <v>696000</v>
      </c>
    </row>
    <row r="87" spans="2:13" ht="33" customHeight="1">
      <c r="B87" s="31" t="s">
        <v>287</v>
      </c>
      <c r="C87" s="8" t="s">
        <v>205</v>
      </c>
      <c r="D87" s="8" t="s">
        <v>284</v>
      </c>
      <c r="E87" s="8" t="s">
        <v>288</v>
      </c>
      <c r="F87" s="8"/>
      <c r="G87" s="60">
        <f>G88</f>
        <v>0</v>
      </c>
      <c r="H87" s="3"/>
      <c r="I87" s="60">
        <f>I88</f>
        <v>696000</v>
      </c>
      <c r="J87" s="3"/>
      <c r="K87" s="60">
        <f>K88</f>
        <v>696000</v>
      </c>
      <c r="L87" s="136"/>
      <c r="M87" s="60">
        <f>M88</f>
        <v>696000</v>
      </c>
    </row>
    <row r="88" spans="2:13" ht="21" customHeight="1">
      <c r="B88" s="31" t="s">
        <v>344</v>
      </c>
      <c r="C88" s="8" t="s">
        <v>205</v>
      </c>
      <c r="D88" s="8" t="s">
        <v>284</v>
      </c>
      <c r="E88" s="8" t="s">
        <v>288</v>
      </c>
      <c r="F88" s="8" t="s">
        <v>345</v>
      </c>
      <c r="G88" s="60">
        <v>0</v>
      </c>
      <c r="H88" s="3">
        <v>696000</v>
      </c>
      <c r="I88" s="60">
        <f>G88+H88</f>
        <v>696000</v>
      </c>
      <c r="J88" s="3">
        <v>0</v>
      </c>
      <c r="K88" s="60">
        <f>I88+J88</f>
        <v>696000</v>
      </c>
      <c r="L88" s="136"/>
      <c r="M88" s="60">
        <f>K88+L88</f>
        <v>696000</v>
      </c>
    </row>
    <row r="89" spans="2:13" ht="20.25" customHeight="1">
      <c r="B89" s="23" t="s">
        <v>317</v>
      </c>
      <c r="C89" s="46" t="s">
        <v>205</v>
      </c>
      <c r="D89" s="46" t="s">
        <v>152</v>
      </c>
      <c r="E89" s="46" t="s">
        <v>318</v>
      </c>
      <c r="F89" s="80"/>
      <c r="G89" s="60">
        <f>G90</f>
        <v>0</v>
      </c>
      <c r="H89" s="40"/>
      <c r="I89" s="60">
        <f>I90</f>
        <v>400000</v>
      </c>
      <c r="J89" s="40"/>
      <c r="K89" s="60">
        <f>K90</f>
        <v>400000</v>
      </c>
      <c r="L89" s="138"/>
      <c r="M89" s="60">
        <f>M90</f>
        <v>200000</v>
      </c>
    </row>
    <row r="90" spans="2:13" ht="19.5" customHeight="1">
      <c r="B90" s="81" t="s">
        <v>319</v>
      </c>
      <c r="C90" s="44" t="s">
        <v>205</v>
      </c>
      <c r="D90" s="46" t="s">
        <v>152</v>
      </c>
      <c r="E90" s="46" t="s">
        <v>318</v>
      </c>
      <c r="F90" s="44"/>
      <c r="G90" s="60">
        <f>G91</f>
        <v>0</v>
      </c>
      <c r="H90" s="40"/>
      <c r="I90" s="60">
        <f>I91</f>
        <v>400000</v>
      </c>
      <c r="J90" s="40"/>
      <c r="K90" s="60">
        <f>K91</f>
        <v>400000</v>
      </c>
      <c r="L90" s="138"/>
      <c r="M90" s="60">
        <f>M91</f>
        <v>200000</v>
      </c>
    </row>
    <row r="91" spans="2:13" ht="18.75" customHeight="1">
      <c r="B91" s="23" t="s">
        <v>317</v>
      </c>
      <c r="C91" s="44" t="s">
        <v>205</v>
      </c>
      <c r="D91" s="46" t="s">
        <v>152</v>
      </c>
      <c r="E91" s="46" t="s">
        <v>318</v>
      </c>
      <c r="F91" s="44" t="s">
        <v>367</v>
      </c>
      <c r="G91" s="60">
        <v>0</v>
      </c>
      <c r="H91" s="40">
        <v>400000</v>
      </c>
      <c r="I91" s="60">
        <f>G91+H91</f>
        <v>400000</v>
      </c>
      <c r="J91" s="40">
        <v>0</v>
      </c>
      <c r="K91" s="60">
        <f>I91+J91</f>
        <v>400000</v>
      </c>
      <c r="L91" s="138">
        <v>-200000</v>
      </c>
      <c r="M91" s="60">
        <f>K91+L91</f>
        <v>200000</v>
      </c>
    </row>
    <row r="92" spans="2:13" ht="15" customHeight="1">
      <c r="B92" s="7" t="s">
        <v>18</v>
      </c>
      <c r="C92" s="5"/>
      <c r="D92" s="46" t="s">
        <v>224</v>
      </c>
      <c r="E92" s="8"/>
      <c r="F92" s="8"/>
      <c r="G92" s="60" t="e">
        <f>SUM(G93+G101+G138+G130+G133+G125+G135+G99)</f>
        <v>#REF!</v>
      </c>
      <c r="H92" s="3"/>
      <c r="I92" s="60">
        <f>SUM(I93+I101+I138+I130+I133+I125+I135+I99+I141+I143)</f>
        <v>39485500</v>
      </c>
      <c r="J92" s="3"/>
      <c r="K92" s="60">
        <f>SUM(K93+K101+K138+K130+K133+K125+K135+K99+K141+K143)</f>
        <v>29660600</v>
      </c>
      <c r="L92" s="136"/>
      <c r="M92" s="60">
        <f>SUM(M93+M101+M138+M130+M133+M125+M135+M99+M141+M143)</f>
        <v>29808794</v>
      </c>
    </row>
    <row r="93" spans="2:13" ht="51.75" customHeight="1">
      <c r="B93" s="7" t="s">
        <v>141</v>
      </c>
      <c r="C93" s="4"/>
      <c r="D93" s="46" t="s">
        <v>224</v>
      </c>
      <c r="E93" s="4" t="s">
        <v>123</v>
      </c>
      <c r="F93" s="4"/>
      <c r="G93" s="60">
        <f>G94</f>
        <v>0</v>
      </c>
      <c r="H93" s="3"/>
      <c r="I93" s="60">
        <f>I94</f>
        <v>1271100</v>
      </c>
      <c r="J93" s="3"/>
      <c r="K93" s="60">
        <f>K94</f>
        <v>1271100</v>
      </c>
      <c r="L93" s="136"/>
      <c r="M93" s="60">
        <f>M94</f>
        <v>1228115</v>
      </c>
    </row>
    <row r="94" spans="2:13" ht="15.75">
      <c r="B94" s="7" t="s">
        <v>9</v>
      </c>
      <c r="C94" s="4"/>
      <c r="D94" s="46" t="s">
        <v>224</v>
      </c>
      <c r="E94" s="4" t="s">
        <v>124</v>
      </c>
      <c r="F94" s="4"/>
      <c r="G94" s="60">
        <f>G95+G96+G97+G98</f>
        <v>0</v>
      </c>
      <c r="H94" s="3"/>
      <c r="I94" s="60">
        <f>I95+I96+I97+I98</f>
        <v>1271100</v>
      </c>
      <c r="J94" s="3"/>
      <c r="K94" s="60">
        <f>K95+K96+K97+K98</f>
        <v>1271100</v>
      </c>
      <c r="L94" s="136"/>
      <c r="M94" s="60">
        <f>M95+M96+M97+M98</f>
        <v>1228115</v>
      </c>
    </row>
    <row r="95" spans="2:13" ht="31.5" customHeight="1">
      <c r="B95" s="31" t="s">
        <v>330</v>
      </c>
      <c r="C95" s="8" t="s">
        <v>196</v>
      </c>
      <c r="D95" s="8" t="s">
        <v>224</v>
      </c>
      <c r="E95" s="8" t="s">
        <v>124</v>
      </c>
      <c r="F95" s="8" t="s">
        <v>363</v>
      </c>
      <c r="G95" s="86">
        <v>0</v>
      </c>
      <c r="H95" s="3">
        <v>1143198</v>
      </c>
      <c r="I95" s="86">
        <f>G95+H95</f>
        <v>1143198</v>
      </c>
      <c r="J95" s="3">
        <v>-3816</v>
      </c>
      <c r="K95" s="86">
        <f>I95+J95</f>
        <v>1139382</v>
      </c>
      <c r="L95" s="136">
        <v>-42985</v>
      </c>
      <c r="M95" s="86">
        <f>K95+L95</f>
        <v>1096397</v>
      </c>
    </row>
    <row r="96" spans="2:13" ht="33.75" customHeight="1">
      <c r="B96" s="31" t="s">
        <v>331</v>
      </c>
      <c r="C96" s="8" t="s">
        <v>196</v>
      </c>
      <c r="D96" s="8" t="s">
        <v>224</v>
      </c>
      <c r="E96" s="8" t="s">
        <v>124</v>
      </c>
      <c r="F96" s="8" t="s">
        <v>364</v>
      </c>
      <c r="G96" s="86">
        <v>0</v>
      </c>
      <c r="H96" s="3">
        <v>3500</v>
      </c>
      <c r="I96" s="86">
        <f>G96+H96</f>
        <v>3500</v>
      </c>
      <c r="J96" s="3">
        <v>0</v>
      </c>
      <c r="K96" s="86">
        <f>I96+J96</f>
        <v>3500</v>
      </c>
      <c r="L96" s="136"/>
      <c r="M96" s="86">
        <f>K96+L96</f>
        <v>3500</v>
      </c>
    </row>
    <row r="97" spans="2:13" ht="37.5" customHeight="1">
      <c r="B97" s="31" t="s">
        <v>332</v>
      </c>
      <c r="C97" s="8" t="s">
        <v>196</v>
      </c>
      <c r="D97" s="8" t="s">
        <v>224</v>
      </c>
      <c r="E97" s="8" t="s">
        <v>124</v>
      </c>
      <c r="F97" s="8" t="s">
        <v>337</v>
      </c>
      <c r="G97" s="86">
        <v>0</v>
      </c>
      <c r="H97" s="3">
        <v>89500</v>
      </c>
      <c r="I97" s="86">
        <f>G97+H97</f>
        <v>89500</v>
      </c>
      <c r="J97" s="3">
        <v>0</v>
      </c>
      <c r="K97" s="86">
        <f>I97+J97</f>
        <v>89500</v>
      </c>
      <c r="L97" s="136">
        <v>-1800</v>
      </c>
      <c r="M97" s="86">
        <f>K97+L97</f>
        <v>87700</v>
      </c>
    </row>
    <row r="98" spans="2:13" ht="33" customHeight="1">
      <c r="B98" s="31" t="s">
        <v>392</v>
      </c>
      <c r="C98" s="8" t="s">
        <v>196</v>
      </c>
      <c r="D98" s="8" t="s">
        <v>224</v>
      </c>
      <c r="E98" s="8" t="s">
        <v>124</v>
      </c>
      <c r="F98" s="8" t="s">
        <v>338</v>
      </c>
      <c r="G98" s="86">
        <v>0</v>
      </c>
      <c r="H98" s="3">
        <v>34902</v>
      </c>
      <c r="I98" s="86">
        <f>G98+H98</f>
        <v>34902</v>
      </c>
      <c r="J98" s="3">
        <v>3816</v>
      </c>
      <c r="K98" s="86">
        <f>I98+J98</f>
        <v>38718</v>
      </c>
      <c r="L98" s="136">
        <v>1800</v>
      </c>
      <c r="M98" s="86">
        <f>K98+L98</f>
        <v>40518</v>
      </c>
    </row>
    <row r="99" spans="2:13" ht="19.5" customHeight="1" hidden="1">
      <c r="B99" s="81" t="s">
        <v>319</v>
      </c>
      <c r="C99" s="5"/>
      <c r="D99" s="46" t="s">
        <v>224</v>
      </c>
      <c r="E99" s="8" t="s">
        <v>318</v>
      </c>
      <c r="F99" s="8"/>
      <c r="G99" s="86">
        <f>G100</f>
        <v>0</v>
      </c>
      <c r="H99" s="3"/>
      <c r="I99" s="86">
        <f>I100</f>
        <v>0</v>
      </c>
      <c r="J99" s="3"/>
      <c r="K99" s="86">
        <f>K100</f>
        <v>0</v>
      </c>
      <c r="L99" s="136"/>
      <c r="M99" s="86">
        <f>M100</f>
        <v>0</v>
      </c>
    </row>
    <row r="100" spans="2:13" ht="20.25" customHeight="1" hidden="1">
      <c r="B100" s="90" t="s">
        <v>344</v>
      </c>
      <c r="C100" s="5"/>
      <c r="D100" s="46" t="s">
        <v>224</v>
      </c>
      <c r="E100" s="8" t="s">
        <v>318</v>
      </c>
      <c r="F100" s="8" t="s">
        <v>345</v>
      </c>
      <c r="G100" s="86">
        <v>0</v>
      </c>
      <c r="H100" s="3">
        <v>0</v>
      </c>
      <c r="I100" s="86">
        <f>G100+H100</f>
        <v>0</v>
      </c>
      <c r="J100" s="3">
        <v>0</v>
      </c>
      <c r="K100" s="86">
        <f>I100+J100</f>
        <v>0</v>
      </c>
      <c r="L100" s="136"/>
      <c r="M100" s="86">
        <f>K100+L100</f>
        <v>0</v>
      </c>
    </row>
    <row r="101" spans="2:13" ht="67.5" customHeight="1">
      <c r="B101" s="7" t="s">
        <v>155</v>
      </c>
      <c r="C101" s="7"/>
      <c r="D101" s="46" t="s">
        <v>224</v>
      </c>
      <c r="E101" s="4" t="s">
        <v>19</v>
      </c>
      <c r="F101" s="4"/>
      <c r="G101" s="60">
        <f>SUM(G107+G120+G102+G105)</f>
        <v>0</v>
      </c>
      <c r="H101" s="3"/>
      <c r="I101" s="60">
        <f>SUM(I107+I120+I102+I105)</f>
        <v>36952900</v>
      </c>
      <c r="J101" s="3"/>
      <c r="K101" s="60">
        <f>SUM(K107+K120+K102+K105)</f>
        <v>27028000</v>
      </c>
      <c r="L101" s="136"/>
      <c r="M101" s="60">
        <f>SUM(M107+M120+M102+M105)</f>
        <v>27219179</v>
      </c>
    </row>
    <row r="102" spans="2:13" ht="31.5" customHeight="1">
      <c r="B102" s="31" t="s">
        <v>435</v>
      </c>
      <c r="C102" s="8"/>
      <c r="D102" s="8" t="s">
        <v>224</v>
      </c>
      <c r="E102" s="8" t="s">
        <v>438</v>
      </c>
      <c r="F102" s="8"/>
      <c r="G102" s="79">
        <f>G103+G104</f>
        <v>0</v>
      </c>
      <c r="H102" s="3"/>
      <c r="I102" s="79">
        <f>I103+I104</f>
        <v>208000</v>
      </c>
      <c r="J102" s="3"/>
      <c r="K102" s="79">
        <f>K103+K104</f>
        <v>647000</v>
      </c>
      <c r="L102" s="136"/>
      <c r="M102" s="79">
        <f>M103+M104</f>
        <v>268000</v>
      </c>
    </row>
    <row r="103" spans="2:13" ht="33.75" customHeight="1" hidden="1">
      <c r="B103" s="30" t="s">
        <v>342</v>
      </c>
      <c r="C103" s="8"/>
      <c r="D103" s="8" t="s">
        <v>224</v>
      </c>
      <c r="E103" s="8" t="s">
        <v>438</v>
      </c>
      <c r="F103" s="8" t="s">
        <v>341</v>
      </c>
      <c r="G103" s="79">
        <v>0</v>
      </c>
      <c r="H103" s="3">
        <v>0</v>
      </c>
      <c r="I103" s="79">
        <f>G103+H103</f>
        <v>0</v>
      </c>
      <c r="J103" s="3">
        <v>0</v>
      </c>
      <c r="K103" s="79">
        <f>I103+J103</f>
        <v>0</v>
      </c>
      <c r="L103" s="136"/>
      <c r="M103" s="79">
        <f>K103+L103</f>
        <v>0</v>
      </c>
    </row>
    <row r="104" spans="2:13" ht="37.5" customHeight="1">
      <c r="B104" s="31" t="s">
        <v>392</v>
      </c>
      <c r="C104" s="8"/>
      <c r="D104" s="8" t="s">
        <v>224</v>
      </c>
      <c r="E104" s="8" t="s">
        <v>438</v>
      </c>
      <c r="F104" s="8" t="s">
        <v>338</v>
      </c>
      <c r="G104" s="79">
        <v>0</v>
      </c>
      <c r="H104" s="110">
        <v>208000</v>
      </c>
      <c r="I104" s="79">
        <f>G104+H104</f>
        <v>208000</v>
      </c>
      <c r="J104" s="110">
        <v>439000</v>
      </c>
      <c r="K104" s="79">
        <f>I104+J104</f>
        <v>647000</v>
      </c>
      <c r="L104" s="139">
        <v>-379000</v>
      </c>
      <c r="M104" s="79">
        <f>K104+L104</f>
        <v>268000</v>
      </c>
    </row>
    <row r="105" spans="2:13" ht="32.25" customHeight="1">
      <c r="B105" s="96" t="s">
        <v>453</v>
      </c>
      <c r="C105" s="8"/>
      <c r="D105" s="97" t="s">
        <v>224</v>
      </c>
      <c r="E105" s="97" t="s">
        <v>454</v>
      </c>
      <c r="F105" s="8"/>
      <c r="G105" s="79">
        <f>G106</f>
        <v>0</v>
      </c>
      <c r="H105" s="3"/>
      <c r="I105" s="79">
        <f>I106</f>
        <v>0</v>
      </c>
      <c r="J105" s="3"/>
      <c r="K105" s="79">
        <f>K106</f>
        <v>3720000</v>
      </c>
      <c r="L105" s="136"/>
      <c r="M105" s="79">
        <f>M106</f>
        <v>3720000</v>
      </c>
    </row>
    <row r="106" spans="2:13" ht="32.25" customHeight="1">
      <c r="B106" s="96" t="s">
        <v>394</v>
      </c>
      <c r="C106" s="8"/>
      <c r="D106" s="97" t="s">
        <v>224</v>
      </c>
      <c r="E106" s="97" t="s">
        <v>454</v>
      </c>
      <c r="F106" s="97" t="s">
        <v>393</v>
      </c>
      <c r="G106" s="79">
        <v>0</v>
      </c>
      <c r="H106" s="3">
        <v>0</v>
      </c>
      <c r="I106" s="79">
        <f>G106+H106</f>
        <v>0</v>
      </c>
      <c r="J106" s="3">
        <v>3720000</v>
      </c>
      <c r="K106" s="79">
        <f>I106+J106</f>
        <v>3720000</v>
      </c>
      <c r="L106" s="136"/>
      <c r="M106" s="79">
        <f>K106+L106</f>
        <v>3720000</v>
      </c>
    </row>
    <row r="107" spans="2:13" ht="51" customHeight="1">
      <c r="B107" s="7" t="s">
        <v>156</v>
      </c>
      <c r="C107" s="7"/>
      <c r="D107" s="46" t="s">
        <v>224</v>
      </c>
      <c r="E107" s="4" t="s">
        <v>20</v>
      </c>
      <c r="F107" s="4"/>
      <c r="G107" s="60">
        <f>G111+G108</f>
        <v>0</v>
      </c>
      <c r="H107" s="3"/>
      <c r="I107" s="60">
        <f>I111+I108</f>
        <v>22870900</v>
      </c>
      <c r="J107" s="3"/>
      <c r="K107" s="60">
        <f>K111+K108</f>
        <v>8787000</v>
      </c>
      <c r="L107" s="136"/>
      <c r="M107" s="60">
        <f>M111+M108</f>
        <v>9357179</v>
      </c>
    </row>
    <row r="108" spans="2:13" ht="35.25" customHeight="1">
      <c r="B108" s="62" t="s">
        <v>252</v>
      </c>
      <c r="C108" s="7"/>
      <c r="D108" s="46" t="s">
        <v>224</v>
      </c>
      <c r="E108" s="4" t="s">
        <v>253</v>
      </c>
      <c r="F108" s="4"/>
      <c r="G108" s="60">
        <f>G109+G110</f>
        <v>0</v>
      </c>
      <c r="H108" s="3"/>
      <c r="I108" s="60">
        <f>I109+I110</f>
        <v>22066900</v>
      </c>
      <c r="J108" s="3"/>
      <c r="K108" s="60">
        <f>K109+K110</f>
        <v>7543000</v>
      </c>
      <c r="L108" s="136"/>
      <c r="M108" s="60">
        <f>M109+M110</f>
        <v>7672000</v>
      </c>
    </row>
    <row r="109" spans="2:13" ht="35.25" customHeight="1">
      <c r="B109" s="62" t="s">
        <v>252</v>
      </c>
      <c r="C109" s="7"/>
      <c r="D109" s="46" t="s">
        <v>224</v>
      </c>
      <c r="E109" s="4" t="s">
        <v>253</v>
      </c>
      <c r="F109" s="4" t="s">
        <v>368</v>
      </c>
      <c r="G109" s="60">
        <v>0</v>
      </c>
      <c r="H109" s="3">
        <v>2066900</v>
      </c>
      <c r="I109" s="60">
        <v>22066900</v>
      </c>
      <c r="J109" s="3">
        <v>-14523900</v>
      </c>
      <c r="K109" s="60">
        <f>I109+J109</f>
        <v>7543000</v>
      </c>
      <c r="L109" s="136">
        <v>129000</v>
      </c>
      <c r="M109" s="60">
        <f>K109+L109</f>
        <v>7672000</v>
      </c>
    </row>
    <row r="110" spans="2:13" ht="19.5" customHeight="1" hidden="1">
      <c r="B110" s="32" t="s">
        <v>365</v>
      </c>
      <c r="C110" s="7"/>
      <c r="D110" s="46" t="s">
        <v>224</v>
      </c>
      <c r="E110" s="4" t="s">
        <v>253</v>
      </c>
      <c r="F110" s="4" t="s">
        <v>339</v>
      </c>
      <c r="G110" s="60">
        <v>0</v>
      </c>
      <c r="H110" s="110">
        <v>0</v>
      </c>
      <c r="I110" s="60">
        <f>G110+H110</f>
        <v>0</v>
      </c>
      <c r="J110" s="110">
        <v>0</v>
      </c>
      <c r="K110" s="60">
        <f>I110+J110</f>
        <v>0</v>
      </c>
      <c r="L110" s="139"/>
      <c r="M110" s="60">
        <f>K110+L110</f>
        <v>0</v>
      </c>
    </row>
    <row r="111" spans="2:13" ht="28.5" customHeight="1">
      <c r="B111" s="7" t="s">
        <v>21</v>
      </c>
      <c r="C111" s="4"/>
      <c r="D111" s="46" t="s">
        <v>224</v>
      </c>
      <c r="E111" s="4" t="s">
        <v>157</v>
      </c>
      <c r="F111" s="4"/>
      <c r="G111" s="60">
        <f>G114+G112</f>
        <v>0</v>
      </c>
      <c r="H111" s="3"/>
      <c r="I111" s="60">
        <f>I114+I112</f>
        <v>804000</v>
      </c>
      <c r="J111" s="3"/>
      <c r="K111" s="60">
        <f>K114+K112</f>
        <v>1244000</v>
      </c>
      <c r="L111" s="136"/>
      <c r="M111" s="60">
        <f>M114+M112</f>
        <v>1685179</v>
      </c>
    </row>
    <row r="112" spans="2:13" ht="21" customHeight="1" hidden="1">
      <c r="B112" s="105" t="s">
        <v>482</v>
      </c>
      <c r="C112" s="4"/>
      <c r="D112" s="46" t="s">
        <v>224</v>
      </c>
      <c r="E112" s="4" t="s">
        <v>223</v>
      </c>
      <c r="F112" s="4"/>
      <c r="G112" s="60">
        <f>G113</f>
        <v>0</v>
      </c>
      <c r="H112" s="3"/>
      <c r="I112" s="60">
        <v>0</v>
      </c>
      <c r="J112" s="3"/>
      <c r="K112" s="60">
        <f>K113</f>
        <v>0</v>
      </c>
      <c r="L112" s="136"/>
      <c r="M112" s="60">
        <f>M113</f>
        <v>0</v>
      </c>
    </row>
    <row r="113" spans="2:13" ht="15" customHeight="1" hidden="1">
      <c r="B113" s="105" t="s">
        <v>481</v>
      </c>
      <c r="C113" s="4"/>
      <c r="D113" s="46" t="s">
        <v>224</v>
      </c>
      <c r="E113" s="4" t="s">
        <v>223</v>
      </c>
      <c r="F113" s="102" t="s">
        <v>480</v>
      </c>
      <c r="G113" s="60">
        <v>0</v>
      </c>
      <c r="H113" s="3">
        <v>20000000</v>
      </c>
      <c r="I113" s="60">
        <v>0</v>
      </c>
      <c r="J113" s="3">
        <v>0</v>
      </c>
      <c r="K113" s="60">
        <f>I113+J113</f>
        <v>0</v>
      </c>
      <c r="L113" s="136"/>
      <c r="M113" s="60">
        <f>K113+L113</f>
        <v>0</v>
      </c>
    </row>
    <row r="114" spans="2:13" ht="42" customHeight="1">
      <c r="B114" s="7" t="s">
        <v>181</v>
      </c>
      <c r="C114" s="4"/>
      <c r="D114" s="46" t="s">
        <v>224</v>
      </c>
      <c r="E114" s="4" t="s">
        <v>182</v>
      </c>
      <c r="F114" s="4"/>
      <c r="G114" s="60">
        <f>G118+G116+G115+G119</f>
        <v>0</v>
      </c>
      <c r="H114" s="3"/>
      <c r="I114" s="60">
        <f>I118+I116+I115+I119</f>
        <v>804000</v>
      </c>
      <c r="J114" s="3"/>
      <c r="K114" s="60">
        <f>K118+K116+K115+K119+K117</f>
        <v>1244000</v>
      </c>
      <c r="L114" s="136"/>
      <c r="M114" s="60">
        <f>M118+M116+M115+M119+M117</f>
        <v>1685179</v>
      </c>
    </row>
    <row r="115" spans="2:13" ht="0.75" customHeight="1" hidden="1">
      <c r="B115" s="31" t="s">
        <v>331</v>
      </c>
      <c r="C115" s="4" t="s">
        <v>196</v>
      </c>
      <c r="D115" s="46" t="s">
        <v>224</v>
      </c>
      <c r="E115" s="4" t="s">
        <v>182</v>
      </c>
      <c r="F115" s="4" t="s">
        <v>364</v>
      </c>
      <c r="G115" s="60">
        <v>0</v>
      </c>
      <c r="H115" s="110">
        <v>0</v>
      </c>
      <c r="I115" s="60">
        <f>G115+H115</f>
        <v>0</v>
      </c>
      <c r="J115" s="110">
        <v>0</v>
      </c>
      <c r="K115" s="60">
        <f>I115+J115</f>
        <v>0</v>
      </c>
      <c r="L115" s="139"/>
      <c r="M115" s="60">
        <f>K115+L115</f>
        <v>0</v>
      </c>
    </row>
    <row r="116" spans="2:13" ht="47.25" hidden="1">
      <c r="B116" s="31" t="s">
        <v>332</v>
      </c>
      <c r="C116" s="4"/>
      <c r="D116" s="46" t="s">
        <v>224</v>
      </c>
      <c r="E116" s="4" t="s">
        <v>182</v>
      </c>
      <c r="F116" s="4" t="s">
        <v>337</v>
      </c>
      <c r="G116" s="60">
        <v>0</v>
      </c>
      <c r="H116" s="3"/>
      <c r="I116" s="60">
        <f>G116+H116</f>
        <v>0</v>
      </c>
      <c r="J116" s="3"/>
      <c r="K116" s="60">
        <f>I116+J116</f>
        <v>0</v>
      </c>
      <c r="L116" s="136"/>
      <c r="M116" s="60">
        <f>K116+L116</f>
        <v>0</v>
      </c>
    </row>
    <row r="117" spans="2:13" ht="31.5">
      <c r="B117" s="31" t="s">
        <v>331</v>
      </c>
      <c r="C117" s="4"/>
      <c r="D117" s="46" t="s">
        <v>224</v>
      </c>
      <c r="E117" s="4" t="s">
        <v>182</v>
      </c>
      <c r="F117" s="102" t="s">
        <v>364</v>
      </c>
      <c r="G117" s="60"/>
      <c r="H117" s="3"/>
      <c r="I117" s="60"/>
      <c r="J117" s="3">
        <v>440000</v>
      </c>
      <c r="K117" s="60">
        <f>I117+J117</f>
        <v>440000</v>
      </c>
      <c r="L117" s="160">
        <f>119088+33590+215516+42985</f>
        <v>411179</v>
      </c>
      <c r="M117" s="60">
        <f>K117+L117</f>
        <v>851179</v>
      </c>
    </row>
    <row r="118" spans="2:13" ht="31.5">
      <c r="B118" s="31" t="s">
        <v>392</v>
      </c>
      <c r="C118" s="4"/>
      <c r="D118" s="46" t="s">
        <v>224</v>
      </c>
      <c r="E118" s="4" t="s">
        <v>182</v>
      </c>
      <c r="F118" s="4" t="s">
        <v>338</v>
      </c>
      <c r="G118" s="60">
        <v>0</v>
      </c>
      <c r="H118" s="3">
        <v>633000</v>
      </c>
      <c r="I118" s="60">
        <f>G118+H118</f>
        <v>633000</v>
      </c>
      <c r="J118" s="3">
        <v>0</v>
      </c>
      <c r="K118" s="60">
        <f>I118+J118</f>
        <v>633000</v>
      </c>
      <c r="L118" s="136"/>
      <c r="M118" s="60">
        <f>K118+L118</f>
        <v>633000</v>
      </c>
    </row>
    <row r="119" spans="2:13" ht="33" customHeight="1">
      <c r="B119" s="31" t="s">
        <v>334</v>
      </c>
      <c r="C119" s="4"/>
      <c r="D119" s="46" t="s">
        <v>224</v>
      </c>
      <c r="E119" s="4" t="s">
        <v>182</v>
      </c>
      <c r="F119" s="4" t="s">
        <v>339</v>
      </c>
      <c r="G119" s="60">
        <v>0</v>
      </c>
      <c r="H119" s="110">
        <v>171000</v>
      </c>
      <c r="I119" s="60">
        <f>G119+H119</f>
        <v>171000</v>
      </c>
      <c r="J119" s="110">
        <v>0</v>
      </c>
      <c r="K119" s="60">
        <f>I119+J119</f>
        <v>171000</v>
      </c>
      <c r="L119" s="137">
        <v>30000</v>
      </c>
      <c r="M119" s="60">
        <f>K119+L119</f>
        <v>201000</v>
      </c>
    </row>
    <row r="120" spans="2:13" ht="31.5">
      <c r="B120" s="7" t="s">
        <v>158</v>
      </c>
      <c r="C120" s="4"/>
      <c r="D120" s="46" t="s">
        <v>224</v>
      </c>
      <c r="E120" s="4" t="s">
        <v>22</v>
      </c>
      <c r="F120" s="4"/>
      <c r="G120" s="60">
        <f>G121+G122+G123+G124</f>
        <v>0</v>
      </c>
      <c r="H120" s="3"/>
      <c r="I120" s="60">
        <f>I121+I122+I123+I124</f>
        <v>13874000</v>
      </c>
      <c r="J120" s="3"/>
      <c r="K120" s="60">
        <f>K121+K122+K123+K124</f>
        <v>13874000</v>
      </c>
      <c r="L120" s="136"/>
      <c r="M120" s="60">
        <f>M121+M122+M123+M124</f>
        <v>13874000</v>
      </c>
    </row>
    <row r="121" spans="2:13" ht="30" customHeight="1">
      <c r="B121" s="31" t="s">
        <v>330</v>
      </c>
      <c r="C121" s="8" t="s">
        <v>205</v>
      </c>
      <c r="D121" s="8" t="s">
        <v>224</v>
      </c>
      <c r="E121" s="8" t="s">
        <v>22</v>
      </c>
      <c r="F121" s="8" t="s">
        <v>335</v>
      </c>
      <c r="G121" s="79">
        <v>0</v>
      </c>
      <c r="H121" s="117">
        <v>12322429</v>
      </c>
      <c r="I121" s="79">
        <f>G121+H121</f>
        <v>12322429</v>
      </c>
      <c r="J121" s="117">
        <v>0</v>
      </c>
      <c r="K121" s="79">
        <f>I121+J121</f>
        <v>12322429</v>
      </c>
      <c r="L121" s="153"/>
      <c r="M121" s="79">
        <f>K121+L121</f>
        <v>12322429</v>
      </c>
    </row>
    <row r="122" spans="2:13" ht="30" customHeight="1">
      <c r="B122" s="31" t="s">
        <v>331</v>
      </c>
      <c r="C122" s="8" t="s">
        <v>205</v>
      </c>
      <c r="D122" s="8" t="s">
        <v>224</v>
      </c>
      <c r="E122" s="8" t="s">
        <v>22</v>
      </c>
      <c r="F122" s="8" t="s">
        <v>336</v>
      </c>
      <c r="G122" s="79">
        <v>0</v>
      </c>
      <c r="H122" s="97" t="s">
        <v>478</v>
      </c>
      <c r="I122" s="79">
        <f>G122+H122</f>
        <v>30000</v>
      </c>
      <c r="J122" s="97" t="s">
        <v>412</v>
      </c>
      <c r="K122" s="79">
        <f>I122+J122</f>
        <v>30000</v>
      </c>
      <c r="L122" s="154"/>
      <c r="M122" s="79">
        <f>K122+L122</f>
        <v>30000</v>
      </c>
    </row>
    <row r="123" spans="2:13" ht="36" customHeight="1">
      <c r="B123" s="31" t="s">
        <v>332</v>
      </c>
      <c r="C123" s="8" t="s">
        <v>205</v>
      </c>
      <c r="D123" s="8" t="s">
        <v>224</v>
      </c>
      <c r="E123" s="8" t="s">
        <v>22</v>
      </c>
      <c r="F123" s="8" t="s">
        <v>337</v>
      </c>
      <c r="G123" s="79">
        <v>0</v>
      </c>
      <c r="H123" s="117">
        <v>747684</v>
      </c>
      <c r="I123" s="79">
        <f>G123+H123</f>
        <v>747684</v>
      </c>
      <c r="J123" s="117">
        <v>0</v>
      </c>
      <c r="K123" s="79">
        <f>I123+J123</f>
        <v>747684</v>
      </c>
      <c r="L123" s="153"/>
      <c r="M123" s="79">
        <f>K123+L123</f>
        <v>747684</v>
      </c>
    </row>
    <row r="124" spans="2:13" ht="31.5" customHeight="1">
      <c r="B124" s="31" t="s">
        <v>392</v>
      </c>
      <c r="C124" s="8" t="s">
        <v>205</v>
      </c>
      <c r="D124" s="8" t="s">
        <v>224</v>
      </c>
      <c r="E124" s="8" t="s">
        <v>22</v>
      </c>
      <c r="F124" s="8" t="s">
        <v>338</v>
      </c>
      <c r="G124" s="79">
        <v>0</v>
      </c>
      <c r="H124" s="117">
        <v>773887</v>
      </c>
      <c r="I124" s="79">
        <f>G124+H124</f>
        <v>773887</v>
      </c>
      <c r="J124" s="117">
        <v>0</v>
      </c>
      <c r="K124" s="79">
        <f>I124+J124</f>
        <v>773887</v>
      </c>
      <c r="L124" s="153"/>
      <c r="M124" s="79">
        <f>K124+L124</f>
        <v>773887</v>
      </c>
    </row>
    <row r="125" spans="2:13" ht="36" customHeight="1">
      <c r="B125" s="31" t="s">
        <v>192</v>
      </c>
      <c r="C125" s="7"/>
      <c r="D125" s="46" t="s">
        <v>224</v>
      </c>
      <c r="E125" s="4" t="s">
        <v>193</v>
      </c>
      <c r="F125" s="4"/>
      <c r="G125" s="60">
        <f>G126</f>
        <v>0</v>
      </c>
      <c r="H125" s="3"/>
      <c r="I125" s="60">
        <f>I126</f>
        <v>703000</v>
      </c>
      <c r="J125" s="3"/>
      <c r="K125" s="60">
        <f>K126</f>
        <v>803000</v>
      </c>
      <c r="L125" s="136"/>
      <c r="M125" s="60">
        <f>M126</f>
        <v>803000</v>
      </c>
    </row>
    <row r="126" spans="2:13" ht="36" customHeight="1">
      <c r="B126" s="7" t="s">
        <v>194</v>
      </c>
      <c r="C126" s="7"/>
      <c r="D126" s="46" t="s">
        <v>224</v>
      </c>
      <c r="E126" s="4" t="s">
        <v>195</v>
      </c>
      <c r="F126" s="4"/>
      <c r="G126" s="60">
        <f>G127+G128+G129</f>
        <v>0</v>
      </c>
      <c r="H126" s="3"/>
      <c r="I126" s="60">
        <f>I127+I128+I129</f>
        <v>703000</v>
      </c>
      <c r="J126" s="3"/>
      <c r="K126" s="60">
        <f>K127+K128+K129</f>
        <v>803000</v>
      </c>
      <c r="L126" s="136"/>
      <c r="M126" s="60">
        <f>M127+M128+M129</f>
        <v>803000</v>
      </c>
    </row>
    <row r="127" spans="2:13" ht="24" customHeight="1">
      <c r="B127" s="31" t="s">
        <v>330</v>
      </c>
      <c r="C127" s="4" t="s">
        <v>196</v>
      </c>
      <c r="D127" s="8" t="s">
        <v>224</v>
      </c>
      <c r="E127" s="4" t="s">
        <v>195</v>
      </c>
      <c r="F127" s="4" t="s">
        <v>335</v>
      </c>
      <c r="G127" s="86">
        <v>0</v>
      </c>
      <c r="H127" s="3">
        <v>650126</v>
      </c>
      <c r="I127" s="86">
        <f>G127+H127</f>
        <v>650126</v>
      </c>
      <c r="J127" s="3">
        <v>-868</v>
      </c>
      <c r="K127" s="86">
        <f>I127+J127</f>
        <v>649258</v>
      </c>
      <c r="L127" s="136"/>
      <c r="M127" s="86">
        <f>K127+L127</f>
        <v>649258</v>
      </c>
    </row>
    <row r="128" spans="2:13" ht="36" customHeight="1">
      <c r="B128" s="31" t="s">
        <v>332</v>
      </c>
      <c r="C128" s="8" t="s">
        <v>196</v>
      </c>
      <c r="D128" s="8" t="s">
        <v>224</v>
      </c>
      <c r="E128" s="4" t="s">
        <v>195</v>
      </c>
      <c r="F128" s="8" t="s">
        <v>337</v>
      </c>
      <c r="G128" s="86">
        <v>0</v>
      </c>
      <c r="H128" s="3">
        <v>31660</v>
      </c>
      <c r="I128" s="86">
        <f>G128+H128</f>
        <v>31660</v>
      </c>
      <c r="J128" s="3">
        <v>0</v>
      </c>
      <c r="K128" s="86">
        <f>I128+J128</f>
        <v>31660</v>
      </c>
      <c r="L128" s="136"/>
      <c r="M128" s="86">
        <f>K128+L128</f>
        <v>31660</v>
      </c>
    </row>
    <row r="129" spans="2:13" ht="36" customHeight="1">
      <c r="B129" s="31" t="s">
        <v>392</v>
      </c>
      <c r="C129" s="91" t="s">
        <v>196</v>
      </c>
      <c r="D129" s="8" t="s">
        <v>224</v>
      </c>
      <c r="E129" s="4" t="s">
        <v>195</v>
      </c>
      <c r="F129" s="91" t="s">
        <v>338</v>
      </c>
      <c r="G129" s="86">
        <v>0</v>
      </c>
      <c r="H129" s="3">
        <v>21214</v>
      </c>
      <c r="I129" s="86">
        <f>G129+H129</f>
        <v>21214</v>
      </c>
      <c r="J129" s="3">
        <v>100868</v>
      </c>
      <c r="K129" s="86">
        <f>I129+J129</f>
        <v>122082</v>
      </c>
      <c r="L129" s="136"/>
      <c r="M129" s="86">
        <f>K129+L129</f>
        <v>122082</v>
      </c>
    </row>
    <row r="130" spans="2:13" ht="78.75">
      <c r="B130" s="7" t="s">
        <v>185</v>
      </c>
      <c r="C130" s="4"/>
      <c r="D130" s="46" t="s">
        <v>224</v>
      </c>
      <c r="E130" s="8" t="s">
        <v>380</v>
      </c>
      <c r="F130" s="4"/>
      <c r="G130" s="60">
        <f>G131+G132</f>
        <v>0</v>
      </c>
      <c r="H130" s="3"/>
      <c r="I130" s="60">
        <f>I131+I132</f>
        <v>192000</v>
      </c>
      <c r="J130" s="3"/>
      <c r="K130" s="60">
        <f>K131+K132</f>
        <v>192000</v>
      </c>
      <c r="L130" s="136"/>
      <c r="M130" s="60">
        <f>M131+M132</f>
        <v>192000</v>
      </c>
    </row>
    <row r="131" spans="2:13" ht="31.5" customHeight="1">
      <c r="B131" s="31" t="s">
        <v>332</v>
      </c>
      <c r="C131" s="6"/>
      <c r="D131" s="44" t="s">
        <v>224</v>
      </c>
      <c r="E131" s="6" t="s">
        <v>380</v>
      </c>
      <c r="F131" s="6" t="s">
        <v>337</v>
      </c>
      <c r="G131" s="60">
        <v>0</v>
      </c>
      <c r="H131" s="112">
        <v>23624</v>
      </c>
      <c r="I131" s="60">
        <f>G131+H131</f>
        <v>23624</v>
      </c>
      <c r="J131" s="112">
        <v>0</v>
      </c>
      <c r="K131" s="60">
        <f>I131+J131</f>
        <v>23624</v>
      </c>
      <c r="L131" s="137"/>
      <c r="M131" s="60">
        <f>K131+L131</f>
        <v>23624</v>
      </c>
    </row>
    <row r="132" spans="2:13" ht="31.5" customHeight="1">
      <c r="B132" s="31" t="s">
        <v>392</v>
      </c>
      <c r="C132" s="6"/>
      <c r="D132" s="44" t="s">
        <v>224</v>
      </c>
      <c r="E132" s="6" t="s">
        <v>380</v>
      </c>
      <c r="F132" s="6" t="s">
        <v>338</v>
      </c>
      <c r="G132" s="60">
        <v>0</v>
      </c>
      <c r="H132" s="112">
        <v>168376</v>
      </c>
      <c r="I132" s="60">
        <f>G132+H132</f>
        <v>168376</v>
      </c>
      <c r="J132" s="112">
        <v>0</v>
      </c>
      <c r="K132" s="60">
        <f>I132+J132</f>
        <v>168376</v>
      </c>
      <c r="L132" s="137"/>
      <c r="M132" s="60">
        <f>K132+L132</f>
        <v>168376</v>
      </c>
    </row>
    <row r="133" spans="2:13" ht="79.5" customHeight="1">
      <c r="B133" s="31" t="s">
        <v>290</v>
      </c>
      <c r="C133" s="8" t="s">
        <v>205</v>
      </c>
      <c r="D133" s="8" t="s">
        <v>224</v>
      </c>
      <c r="E133" s="8" t="s">
        <v>381</v>
      </c>
      <c r="F133" s="8"/>
      <c r="G133" s="60" t="e">
        <f>#REF!+G134</f>
        <v>#REF!</v>
      </c>
      <c r="H133" s="112"/>
      <c r="I133" s="60">
        <f>I134</f>
        <v>100</v>
      </c>
      <c r="J133" s="112"/>
      <c r="K133" s="60">
        <f>K134</f>
        <v>100</v>
      </c>
      <c r="L133" s="137"/>
      <c r="M133" s="60">
        <f>M134</f>
        <v>100</v>
      </c>
    </row>
    <row r="134" spans="2:13" ht="35.25" customHeight="1">
      <c r="B134" s="31" t="s">
        <v>392</v>
      </c>
      <c r="C134" s="8"/>
      <c r="D134" s="8" t="s">
        <v>224</v>
      </c>
      <c r="E134" s="8" t="s">
        <v>381</v>
      </c>
      <c r="F134" s="8" t="s">
        <v>338</v>
      </c>
      <c r="G134" s="60">
        <v>0</v>
      </c>
      <c r="H134" s="113">
        <v>100</v>
      </c>
      <c r="I134" s="60">
        <f>G134+H134</f>
        <v>100</v>
      </c>
      <c r="J134" s="113">
        <v>0</v>
      </c>
      <c r="K134" s="60">
        <f>I134+J134</f>
        <v>100</v>
      </c>
      <c r="L134" s="140"/>
      <c r="M134" s="60">
        <f>K134+L134</f>
        <v>100</v>
      </c>
    </row>
    <row r="135" spans="2:13" ht="58.5" customHeight="1">
      <c r="B135" s="96" t="s">
        <v>289</v>
      </c>
      <c r="C135" s="8" t="s">
        <v>205</v>
      </c>
      <c r="D135" s="8" t="s">
        <v>224</v>
      </c>
      <c r="E135" s="8" t="s">
        <v>382</v>
      </c>
      <c r="F135" s="8"/>
      <c r="G135" s="60">
        <f>G137</f>
        <v>0</v>
      </c>
      <c r="H135" s="52"/>
      <c r="I135" s="60">
        <f>I136+I137</f>
        <v>83400</v>
      </c>
      <c r="J135" s="52"/>
      <c r="K135" s="60">
        <f>K136+K137</f>
        <v>83400</v>
      </c>
      <c r="L135" s="141"/>
      <c r="M135" s="60">
        <f>M136+M137</f>
        <v>83400</v>
      </c>
    </row>
    <row r="136" spans="2:13" ht="58.5" customHeight="1">
      <c r="B136" s="31" t="s">
        <v>332</v>
      </c>
      <c r="C136" s="8"/>
      <c r="D136" s="8" t="s">
        <v>224</v>
      </c>
      <c r="E136" s="8" t="s">
        <v>382</v>
      </c>
      <c r="F136" s="97" t="s">
        <v>337</v>
      </c>
      <c r="G136" s="60"/>
      <c r="H136" s="52">
        <v>14749</v>
      </c>
      <c r="I136" s="60">
        <f>G136+H136</f>
        <v>14749</v>
      </c>
      <c r="J136" s="52">
        <v>0</v>
      </c>
      <c r="K136" s="60">
        <f>I136+J136</f>
        <v>14749</v>
      </c>
      <c r="L136" s="141"/>
      <c r="M136" s="60">
        <f>K136+L136</f>
        <v>14749</v>
      </c>
    </row>
    <row r="137" spans="2:13" ht="32.25" customHeight="1">
      <c r="B137" s="31" t="s">
        <v>392</v>
      </c>
      <c r="C137" s="8" t="s">
        <v>205</v>
      </c>
      <c r="D137" s="8" t="s">
        <v>224</v>
      </c>
      <c r="E137" s="8" t="s">
        <v>382</v>
      </c>
      <c r="F137" s="8" t="s">
        <v>338</v>
      </c>
      <c r="G137" s="60">
        <v>0</v>
      </c>
      <c r="H137" s="52">
        <v>68651</v>
      </c>
      <c r="I137" s="60">
        <f>G137+H137</f>
        <v>68651</v>
      </c>
      <c r="J137" s="52">
        <v>0</v>
      </c>
      <c r="K137" s="60">
        <f>I137+J137</f>
        <v>68651</v>
      </c>
      <c r="L137" s="141"/>
      <c r="M137" s="60">
        <f>K137+L137</f>
        <v>68651</v>
      </c>
    </row>
    <row r="138" spans="2:13" ht="26.25" customHeight="1">
      <c r="B138" s="105" t="s">
        <v>472</v>
      </c>
      <c r="C138" s="4"/>
      <c r="D138" s="46" t="s">
        <v>224</v>
      </c>
      <c r="E138" s="4" t="s">
        <v>266</v>
      </c>
      <c r="F138" s="4"/>
      <c r="G138" s="60">
        <f>G140+G139</f>
        <v>0</v>
      </c>
      <c r="H138" s="3"/>
      <c r="I138" s="60">
        <f>I140+I139</f>
        <v>220000</v>
      </c>
      <c r="J138" s="3"/>
      <c r="K138" s="60">
        <f>K140+K139</f>
        <v>220000</v>
      </c>
      <c r="L138" s="136"/>
      <c r="M138" s="60">
        <f>M140+M139</f>
        <v>220000</v>
      </c>
    </row>
    <row r="139" spans="2:13" ht="35.25" customHeight="1">
      <c r="B139" s="31" t="s">
        <v>332</v>
      </c>
      <c r="C139" s="4"/>
      <c r="D139" s="98" t="s">
        <v>224</v>
      </c>
      <c r="E139" s="102" t="s">
        <v>266</v>
      </c>
      <c r="F139" s="102" t="s">
        <v>337</v>
      </c>
      <c r="G139" s="60">
        <v>0</v>
      </c>
      <c r="H139" s="3">
        <v>20000</v>
      </c>
      <c r="I139" s="60">
        <f>G139+H139</f>
        <v>20000</v>
      </c>
      <c r="J139" s="3">
        <v>0</v>
      </c>
      <c r="K139" s="60">
        <f>I139+J139</f>
        <v>20000</v>
      </c>
      <c r="L139" s="136"/>
      <c r="M139" s="60">
        <f>K139+L139</f>
        <v>20000</v>
      </c>
    </row>
    <row r="140" spans="2:13" ht="31.5">
      <c r="B140" s="31" t="s">
        <v>392</v>
      </c>
      <c r="C140" s="4"/>
      <c r="D140" s="46" t="s">
        <v>224</v>
      </c>
      <c r="E140" s="4" t="s">
        <v>266</v>
      </c>
      <c r="F140" s="4" t="s">
        <v>338</v>
      </c>
      <c r="G140" s="60">
        <v>0</v>
      </c>
      <c r="H140" s="3">
        <v>200000</v>
      </c>
      <c r="I140" s="60">
        <f>G140+H140</f>
        <v>200000</v>
      </c>
      <c r="J140" s="3">
        <v>0</v>
      </c>
      <c r="K140" s="60">
        <f>I140+J140</f>
        <v>200000</v>
      </c>
      <c r="L140" s="136"/>
      <c r="M140" s="60">
        <f>K140+L140</f>
        <v>200000</v>
      </c>
    </row>
    <row r="141" spans="2:13" ht="69.75" customHeight="1">
      <c r="B141" s="96" t="s">
        <v>473</v>
      </c>
      <c r="C141" s="97" t="s">
        <v>196</v>
      </c>
      <c r="D141" s="97" t="s">
        <v>224</v>
      </c>
      <c r="E141" s="97" t="s">
        <v>493</v>
      </c>
      <c r="F141" s="97"/>
      <c r="G141" s="60"/>
      <c r="H141" s="3"/>
      <c r="I141" s="60">
        <f>I142</f>
        <v>50000</v>
      </c>
      <c r="J141" s="3"/>
      <c r="K141" s="60">
        <f>K142</f>
        <v>50000</v>
      </c>
      <c r="L141" s="136"/>
      <c r="M141" s="60">
        <f>M142</f>
        <v>50000</v>
      </c>
    </row>
    <row r="142" spans="2:13" ht="30" customHeight="1">
      <c r="B142" s="96" t="s">
        <v>392</v>
      </c>
      <c r="C142" s="97" t="s">
        <v>196</v>
      </c>
      <c r="D142" s="97" t="s">
        <v>224</v>
      </c>
      <c r="E142" s="97" t="s">
        <v>493</v>
      </c>
      <c r="F142" s="97" t="s">
        <v>338</v>
      </c>
      <c r="G142" s="60"/>
      <c r="H142" s="3">
        <v>50000</v>
      </c>
      <c r="I142" s="60">
        <f>G142+H142</f>
        <v>50000</v>
      </c>
      <c r="J142" s="3">
        <v>0</v>
      </c>
      <c r="K142" s="60">
        <f>I142+J142</f>
        <v>50000</v>
      </c>
      <c r="L142" s="136"/>
      <c r="M142" s="60">
        <f>K142+L142</f>
        <v>50000</v>
      </c>
    </row>
    <row r="143" spans="2:13" ht="33" customHeight="1">
      <c r="B143" s="96" t="s">
        <v>474</v>
      </c>
      <c r="C143" s="97" t="s">
        <v>196</v>
      </c>
      <c r="D143" s="97" t="s">
        <v>224</v>
      </c>
      <c r="E143" s="97" t="s">
        <v>316</v>
      </c>
      <c r="F143" s="97"/>
      <c r="G143" s="60"/>
      <c r="H143" s="3"/>
      <c r="I143" s="60">
        <f>I144</f>
        <v>13000</v>
      </c>
      <c r="J143" s="3"/>
      <c r="K143" s="60">
        <f>K144</f>
        <v>13000</v>
      </c>
      <c r="L143" s="136"/>
      <c r="M143" s="60">
        <f>M144</f>
        <v>13000</v>
      </c>
    </row>
    <row r="144" spans="2:13" ht="30" customHeight="1">
      <c r="B144" s="96" t="s">
        <v>344</v>
      </c>
      <c r="C144" s="97" t="s">
        <v>196</v>
      </c>
      <c r="D144" s="97" t="s">
        <v>224</v>
      </c>
      <c r="E144" s="97" t="s">
        <v>316</v>
      </c>
      <c r="F144" s="97" t="s">
        <v>345</v>
      </c>
      <c r="G144" s="60"/>
      <c r="H144" s="3">
        <v>13000</v>
      </c>
      <c r="I144" s="60">
        <f>G144+H144</f>
        <v>13000</v>
      </c>
      <c r="J144" s="3">
        <v>0</v>
      </c>
      <c r="K144" s="60">
        <f>I144+J144</f>
        <v>13000</v>
      </c>
      <c r="L144" s="136"/>
      <c r="M144" s="60">
        <f>K144+L144</f>
        <v>13000</v>
      </c>
    </row>
    <row r="145" spans="2:13" ht="20.25" customHeight="1">
      <c r="B145" s="7" t="s">
        <v>23</v>
      </c>
      <c r="C145" s="5" t="s">
        <v>24</v>
      </c>
      <c r="D145" s="45" t="s">
        <v>24</v>
      </c>
      <c r="E145" s="5"/>
      <c r="F145" s="5"/>
      <c r="G145" s="60">
        <f>G146</f>
        <v>0</v>
      </c>
      <c r="H145" s="3"/>
      <c r="I145" s="60">
        <f>I146</f>
        <v>1718400</v>
      </c>
      <c r="J145" s="3"/>
      <c r="K145" s="60">
        <f>K146</f>
        <v>1718400</v>
      </c>
      <c r="L145" s="136"/>
      <c r="M145" s="60">
        <f>M146</f>
        <v>1718400</v>
      </c>
    </row>
    <row r="146" spans="2:13" ht="15.75">
      <c r="B146" s="7" t="s">
        <v>159</v>
      </c>
      <c r="C146" s="4"/>
      <c r="D146" s="46" t="s">
        <v>160</v>
      </c>
      <c r="E146" s="4"/>
      <c r="F146" s="4"/>
      <c r="G146" s="60">
        <f>G147</f>
        <v>0</v>
      </c>
      <c r="H146" s="3"/>
      <c r="I146" s="60">
        <f>I147</f>
        <v>1718400</v>
      </c>
      <c r="J146" s="3"/>
      <c r="K146" s="60">
        <f>K147</f>
        <v>1718400</v>
      </c>
      <c r="L146" s="136"/>
      <c r="M146" s="60">
        <f>M147</f>
        <v>1718400</v>
      </c>
    </row>
    <row r="147" spans="2:13" ht="31.5">
      <c r="B147" s="7" t="s">
        <v>6</v>
      </c>
      <c r="C147" s="4"/>
      <c r="D147" s="46" t="s">
        <v>160</v>
      </c>
      <c r="E147" s="4" t="s">
        <v>7</v>
      </c>
      <c r="F147" s="4"/>
      <c r="G147" s="60">
        <f>G148</f>
        <v>0</v>
      </c>
      <c r="H147" s="3"/>
      <c r="I147" s="60">
        <f>I148</f>
        <v>1718400</v>
      </c>
      <c r="J147" s="3"/>
      <c r="K147" s="60">
        <f>K148</f>
        <v>1718400</v>
      </c>
      <c r="L147" s="136"/>
      <c r="M147" s="60">
        <f>M148</f>
        <v>1718400</v>
      </c>
    </row>
    <row r="148" spans="2:13" ht="47.25">
      <c r="B148" s="7" t="s">
        <v>161</v>
      </c>
      <c r="C148" s="4"/>
      <c r="D148" s="46" t="s">
        <v>160</v>
      </c>
      <c r="E148" s="4" t="s">
        <v>162</v>
      </c>
      <c r="F148" s="4"/>
      <c r="G148" s="60">
        <f>G152+G150+G151+G149</f>
        <v>0</v>
      </c>
      <c r="H148" s="3"/>
      <c r="I148" s="60">
        <f>I152+I150+I151+I149</f>
        <v>1718400</v>
      </c>
      <c r="J148" s="3"/>
      <c r="K148" s="60">
        <f>K152+K150+K151+K149</f>
        <v>1718400</v>
      </c>
      <c r="L148" s="136"/>
      <c r="M148" s="60">
        <f>M152+M150+M151+M149</f>
        <v>1718400</v>
      </c>
    </row>
    <row r="149" spans="2:13" ht="18.75" customHeight="1">
      <c r="B149" s="31" t="s">
        <v>330</v>
      </c>
      <c r="C149" s="8">
        <v>901</v>
      </c>
      <c r="D149" s="8" t="s">
        <v>160</v>
      </c>
      <c r="E149" s="8" t="s">
        <v>162</v>
      </c>
      <c r="F149" s="8" t="s">
        <v>335</v>
      </c>
      <c r="G149" s="86">
        <v>0</v>
      </c>
      <c r="H149" s="3">
        <v>1004500</v>
      </c>
      <c r="I149" s="86">
        <f>G149+H149</f>
        <v>1004500</v>
      </c>
      <c r="J149" s="3">
        <v>0</v>
      </c>
      <c r="K149" s="86">
        <v>1074840</v>
      </c>
      <c r="L149" s="136">
        <v>162693</v>
      </c>
      <c r="M149" s="86">
        <f>K149+L149</f>
        <v>1237533</v>
      </c>
    </row>
    <row r="150" spans="2:13" ht="18.75" customHeight="1">
      <c r="B150" s="31" t="s">
        <v>331</v>
      </c>
      <c r="C150" s="8">
        <v>901</v>
      </c>
      <c r="D150" s="8" t="s">
        <v>160</v>
      </c>
      <c r="E150" s="8" t="s">
        <v>162</v>
      </c>
      <c r="F150" s="8" t="s">
        <v>336</v>
      </c>
      <c r="G150" s="86">
        <v>0</v>
      </c>
      <c r="H150" s="3">
        <v>0</v>
      </c>
      <c r="I150" s="86">
        <f>G150+H150</f>
        <v>0</v>
      </c>
      <c r="J150" s="3">
        <v>0</v>
      </c>
      <c r="K150" s="86">
        <f>I150+J150</f>
        <v>0</v>
      </c>
      <c r="L150" s="136">
        <v>690</v>
      </c>
      <c r="M150" s="86">
        <f>K150+L150</f>
        <v>690</v>
      </c>
    </row>
    <row r="151" spans="2:13" ht="47.25">
      <c r="B151" s="31" t="s">
        <v>332</v>
      </c>
      <c r="C151" s="8">
        <v>901</v>
      </c>
      <c r="D151" s="8" t="s">
        <v>160</v>
      </c>
      <c r="E151" s="8" t="s">
        <v>162</v>
      </c>
      <c r="F151" s="8" t="s">
        <v>337</v>
      </c>
      <c r="G151" s="86">
        <v>0</v>
      </c>
      <c r="H151" s="3">
        <v>168250</v>
      </c>
      <c r="I151" s="86">
        <f>G151+H151</f>
        <v>168250</v>
      </c>
      <c r="J151" s="3">
        <v>0</v>
      </c>
      <c r="K151" s="86">
        <v>160000</v>
      </c>
      <c r="L151" s="136">
        <v>-31500</v>
      </c>
      <c r="M151" s="86">
        <f>K151+L151</f>
        <v>128500</v>
      </c>
    </row>
    <row r="152" spans="2:13" ht="31.5">
      <c r="B152" s="31" t="s">
        <v>392</v>
      </c>
      <c r="C152" s="8">
        <v>901</v>
      </c>
      <c r="D152" s="8" t="s">
        <v>160</v>
      </c>
      <c r="E152" s="8" t="s">
        <v>162</v>
      </c>
      <c r="F152" s="8" t="s">
        <v>338</v>
      </c>
      <c r="G152" s="86">
        <v>0</v>
      </c>
      <c r="H152" s="3">
        <v>545650</v>
      </c>
      <c r="I152" s="86">
        <f>G152+H152</f>
        <v>545650</v>
      </c>
      <c r="J152" s="3">
        <v>0</v>
      </c>
      <c r="K152" s="86">
        <v>483560</v>
      </c>
      <c r="L152" s="136">
        <v>-131883</v>
      </c>
      <c r="M152" s="86">
        <f>K152+L152</f>
        <v>351677</v>
      </c>
    </row>
    <row r="153" spans="2:13" ht="36" customHeight="1">
      <c r="B153" s="83" t="s">
        <v>163</v>
      </c>
      <c r="C153" s="5" t="s">
        <v>25</v>
      </c>
      <c r="D153" s="45" t="s">
        <v>25</v>
      </c>
      <c r="E153" s="5"/>
      <c r="F153" s="4"/>
      <c r="G153" s="60" t="e">
        <f>SUM(G154+G165+G172)</f>
        <v>#REF!</v>
      </c>
      <c r="H153" s="3"/>
      <c r="I153" s="60">
        <f>SUM(I154+I165+I172)</f>
        <v>4375500</v>
      </c>
      <c r="J153" s="3"/>
      <c r="K153" s="60">
        <f>SUM(K154+K165+K172)</f>
        <v>4375500</v>
      </c>
      <c r="L153" s="136"/>
      <c r="M153" s="60">
        <f>SUM(M154+M165+M172)</f>
        <v>4330500</v>
      </c>
    </row>
    <row r="154" spans="2:13" ht="54" customHeight="1">
      <c r="B154" s="107" t="s">
        <v>494</v>
      </c>
      <c r="C154" s="8"/>
      <c r="D154" s="46" t="s">
        <v>26</v>
      </c>
      <c r="E154" s="8"/>
      <c r="F154" s="8"/>
      <c r="G154" s="60" t="e">
        <f>G155+#REF!</f>
        <v>#REF!</v>
      </c>
      <c r="H154" s="3"/>
      <c r="I154" s="60">
        <f>I155</f>
        <v>2804000</v>
      </c>
      <c r="J154" s="3"/>
      <c r="K154" s="60">
        <f>K155</f>
        <v>2804000</v>
      </c>
      <c r="L154" s="136"/>
      <c r="M154" s="60">
        <f>M155</f>
        <v>2759000</v>
      </c>
    </row>
    <row r="155" spans="2:13" ht="51" customHeight="1">
      <c r="B155" s="30" t="s">
        <v>164</v>
      </c>
      <c r="C155" s="8"/>
      <c r="D155" s="46" t="s">
        <v>26</v>
      </c>
      <c r="E155" s="8">
        <v>2180000</v>
      </c>
      <c r="F155" s="8"/>
      <c r="G155" s="60" t="e">
        <f>G156+G159</f>
        <v>#REF!</v>
      </c>
      <c r="H155" s="3"/>
      <c r="I155" s="60">
        <f>I156+I159</f>
        <v>2804000</v>
      </c>
      <c r="J155" s="3"/>
      <c r="K155" s="60">
        <f>K156+K159</f>
        <v>2804000</v>
      </c>
      <c r="L155" s="136"/>
      <c r="M155" s="60">
        <f>M156+M159</f>
        <v>2759000</v>
      </c>
    </row>
    <row r="156" spans="2:13" ht="47.25">
      <c r="B156" s="30" t="s">
        <v>165</v>
      </c>
      <c r="C156" s="8"/>
      <c r="D156" s="46" t="s">
        <v>26</v>
      </c>
      <c r="E156" s="8" t="s">
        <v>166</v>
      </c>
      <c r="F156" s="8"/>
      <c r="G156" s="60" t="e">
        <f>G158+#REF!+G157</f>
        <v>#REF!</v>
      </c>
      <c r="H156" s="3"/>
      <c r="I156" s="60">
        <f>I158+I157</f>
        <v>1080000</v>
      </c>
      <c r="J156" s="3"/>
      <c r="K156" s="60">
        <f>K158+K157</f>
        <v>1080000</v>
      </c>
      <c r="L156" s="136"/>
      <c r="M156" s="60">
        <f>M158+M157</f>
        <v>1035000</v>
      </c>
    </row>
    <row r="157" spans="2:13" ht="47.25" customHeight="1">
      <c r="B157" s="31" t="s">
        <v>332</v>
      </c>
      <c r="C157" s="8"/>
      <c r="D157" s="98" t="s">
        <v>26</v>
      </c>
      <c r="E157" s="97" t="s">
        <v>166</v>
      </c>
      <c r="F157" s="97" t="s">
        <v>337</v>
      </c>
      <c r="G157" s="60">
        <v>0</v>
      </c>
      <c r="H157" s="110">
        <v>0</v>
      </c>
      <c r="I157" s="60">
        <f>G157+H157</f>
        <v>0</v>
      </c>
      <c r="J157" s="110">
        <v>18000</v>
      </c>
      <c r="K157" s="60">
        <f>I157+J157</f>
        <v>18000</v>
      </c>
      <c r="L157" s="139"/>
      <c r="M157" s="60">
        <f>K157+L157</f>
        <v>18000</v>
      </c>
    </row>
    <row r="158" spans="2:13" ht="34.5" customHeight="1">
      <c r="B158" s="31" t="s">
        <v>392</v>
      </c>
      <c r="C158" s="8"/>
      <c r="D158" s="46" t="s">
        <v>26</v>
      </c>
      <c r="E158" s="8" t="s">
        <v>166</v>
      </c>
      <c r="F158" s="8" t="s">
        <v>338</v>
      </c>
      <c r="G158" s="60">
        <v>0</v>
      </c>
      <c r="H158" s="110">
        <v>1080000</v>
      </c>
      <c r="I158" s="60">
        <f>G158+H158</f>
        <v>1080000</v>
      </c>
      <c r="J158" s="110">
        <v>-18000</v>
      </c>
      <c r="K158" s="60">
        <f>I158+J158</f>
        <v>1062000</v>
      </c>
      <c r="L158" s="139">
        <v>-45000</v>
      </c>
      <c r="M158" s="60">
        <f>K158+L158</f>
        <v>1017000</v>
      </c>
    </row>
    <row r="159" spans="2:13" ht="51" customHeight="1">
      <c r="B159" s="31" t="s">
        <v>441</v>
      </c>
      <c r="C159" s="8"/>
      <c r="D159" s="46" t="s">
        <v>26</v>
      </c>
      <c r="E159" s="8" t="s">
        <v>440</v>
      </c>
      <c r="F159" s="8"/>
      <c r="G159" s="60">
        <f>G160+G161+G162+G163</f>
        <v>0</v>
      </c>
      <c r="H159" s="3"/>
      <c r="I159" s="60">
        <f>I160+I161+I162+I163</f>
        <v>1724000</v>
      </c>
      <c r="J159" s="3"/>
      <c r="K159" s="60">
        <f>K160+K161+K162+K163</f>
        <v>1724000</v>
      </c>
      <c r="L159" s="136"/>
      <c r="M159" s="60">
        <f>M160+M161+M162+M163</f>
        <v>1724000</v>
      </c>
    </row>
    <row r="160" spans="2:13" ht="20.25" customHeight="1">
      <c r="B160" s="31" t="s">
        <v>330</v>
      </c>
      <c r="C160" s="8" t="s">
        <v>205</v>
      </c>
      <c r="D160" s="8" t="s">
        <v>26</v>
      </c>
      <c r="E160" s="8" t="s">
        <v>440</v>
      </c>
      <c r="F160" s="8" t="s">
        <v>335</v>
      </c>
      <c r="G160" s="60">
        <v>0</v>
      </c>
      <c r="H160" s="3">
        <v>1328246</v>
      </c>
      <c r="I160" s="60">
        <f>G160+H160</f>
        <v>1328246</v>
      </c>
      <c r="J160" s="3">
        <v>0</v>
      </c>
      <c r="K160" s="60">
        <f>I160+J160</f>
        <v>1328246</v>
      </c>
      <c r="L160" s="136"/>
      <c r="M160" s="60">
        <f>K160+L160</f>
        <v>1328246</v>
      </c>
    </row>
    <row r="161" spans="2:13" ht="35.25" customHeight="1">
      <c r="B161" s="31" t="s">
        <v>331</v>
      </c>
      <c r="C161" s="8" t="s">
        <v>205</v>
      </c>
      <c r="D161" s="8" t="s">
        <v>26</v>
      </c>
      <c r="E161" s="8" t="s">
        <v>440</v>
      </c>
      <c r="F161" s="8" t="s">
        <v>336</v>
      </c>
      <c r="G161" s="60">
        <v>0</v>
      </c>
      <c r="H161" s="3">
        <v>46000</v>
      </c>
      <c r="I161" s="60">
        <f>G161+H161</f>
        <v>46000</v>
      </c>
      <c r="J161" s="3">
        <v>0</v>
      </c>
      <c r="K161" s="60">
        <f>I161+J161</f>
        <v>46000</v>
      </c>
      <c r="L161" s="136"/>
      <c r="M161" s="60">
        <f>K161+L161</f>
        <v>46000</v>
      </c>
    </row>
    <row r="162" spans="2:13" ht="33.75" customHeight="1">
      <c r="B162" s="31" t="s">
        <v>332</v>
      </c>
      <c r="C162" s="8" t="s">
        <v>205</v>
      </c>
      <c r="D162" s="8" t="s">
        <v>26</v>
      </c>
      <c r="E162" s="8" t="s">
        <v>440</v>
      </c>
      <c r="F162" s="8" t="s">
        <v>337</v>
      </c>
      <c r="G162" s="60">
        <v>0</v>
      </c>
      <c r="H162" s="3">
        <v>91000</v>
      </c>
      <c r="I162" s="60">
        <f>G162+H162</f>
        <v>91000</v>
      </c>
      <c r="J162" s="3">
        <v>0</v>
      </c>
      <c r="K162" s="60">
        <f>I162+J162</f>
        <v>91000</v>
      </c>
      <c r="L162" s="136">
        <v>47400</v>
      </c>
      <c r="M162" s="60">
        <f>K162+L162</f>
        <v>138400</v>
      </c>
    </row>
    <row r="163" spans="2:13" ht="36" customHeight="1">
      <c r="B163" s="31" t="s">
        <v>392</v>
      </c>
      <c r="C163" s="8" t="s">
        <v>205</v>
      </c>
      <c r="D163" s="8" t="s">
        <v>26</v>
      </c>
      <c r="E163" s="8" t="s">
        <v>440</v>
      </c>
      <c r="F163" s="8" t="s">
        <v>338</v>
      </c>
      <c r="G163" s="60">
        <v>0</v>
      </c>
      <c r="H163" s="3">
        <v>258754</v>
      </c>
      <c r="I163" s="60">
        <f>G163+H163</f>
        <v>258754</v>
      </c>
      <c r="J163" s="3">
        <v>0</v>
      </c>
      <c r="K163" s="60">
        <f>I163+J163</f>
        <v>258754</v>
      </c>
      <c r="L163" s="136">
        <v>-47400</v>
      </c>
      <c r="M163" s="60">
        <f>K163+L163</f>
        <v>211354</v>
      </c>
    </row>
    <row r="164" spans="2:13" ht="24" customHeight="1" hidden="1">
      <c r="B164" s="31"/>
      <c r="C164" s="8"/>
      <c r="D164" s="46"/>
      <c r="E164" s="8"/>
      <c r="F164" s="8"/>
      <c r="G164" s="60"/>
      <c r="H164" s="3"/>
      <c r="I164" s="60"/>
      <c r="J164" s="3"/>
      <c r="K164" s="60"/>
      <c r="L164" s="136"/>
      <c r="M164" s="60"/>
    </row>
    <row r="165" spans="2:13" ht="18.75" customHeight="1">
      <c r="B165" s="30" t="s">
        <v>167</v>
      </c>
      <c r="C165" s="10"/>
      <c r="D165" s="46" t="s">
        <v>27</v>
      </c>
      <c r="E165" s="8"/>
      <c r="F165" s="8"/>
      <c r="G165" s="60" t="e">
        <f>G166+G170</f>
        <v>#REF!</v>
      </c>
      <c r="H165" s="3"/>
      <c r="I165" s="60">
        <f>I166+I169</f>
        <v>1338000</v>
      </c>
      <c r="J165" s="3"/>
      <c r="K165" s="60">
        <f>K166+K169</f>
        <v>1338000</v>
      </c>
      <c r="L165" s="136"/>
      <c r="M165" s="60">
        <f>M166+M169</f>
        <v>1338000</v>
      </c>
    </row>
    <row r="166" spans="2:13" ht="56.25" customHeight="1">
      <c r="B166" s="105" t="s">
        <v>528</v>
      </c>
      <c r="C166" s="8"/>
      <c r="D166" s="46" t="s">
        <v>27</v>
      </c>
      <c r="E166" s="97" t="s">
        <v>529</v>
      </c>
      <c r="F166" s="8"/>
      <c r="G166" s="60" t="e">
        <f>G167</f>
        <v>#REF!</v>
      </c>
      <c r="H166" s="3"/>
      <c r="I166" s="60">
        <f>I167</f>
        <v>381000</v>
      </c>
      <c r="J166" s="3"/>
      <c r="K166" s="60">
        <f>K167</f>
        <v>381000</v>
      </c>
      <c r="L166" s="136"/>
      <c r="M166" s="60">
        <f>M167</f>
        <v>381000</v>
      </c>
    </row>
    <row r="167" spans="2:13" ht="40.5" customHeight="1">
      <c r="B167" s="105" t="s">
        <v>530</v>
      </c>
      <c r="C167" s="8"/>
      <c r="D167" s="46" t="s">
        <v>27</v>
      </c>
      <c r="E167" s="97" t="s">
        <v>531</v>
      </c>
      <c r="F167" s="8"/>
      <c r="G167" s="60" t="e">
        <f>G168+#REF!</f>
        <v>#REF!</v>
      </c>
      <c r="H167" s="3"/>
      <c r="I167" s="60">
        <f>I168</f>
        <v>381000</v>
      </c>
      <c r="J167" s="3"/>
      <c r="K167" s="60">
        <f>K168</f>
        <v>381000</v>
      </c>
      <c r="L167" s="136"/>
      <c r="M167" s="60">
        <f>M168</f>
        <v>381000</v>
      </c>
    </row>
    <row r="168" spans="2:13" ht="35.25" customHeight="1">
      <c r="B168" s="31" t="s">
        <v>392</v>
      </c>
      <c r="C168" s="8"/>
      <c r="D168" s="46" t="s">
        <v>27</v>
      </c>
      <c r="E168" s="97" t="s">
        <v>531</v>
      </c>
      <c r="F168" s="8" t="s">
        <v>338</v>
      </c>
      <c r="G168" s="60">
        <v>0</v>
      </c>
      <c r="H168" s="110">
        <v>381000</v>
      </c>
      <c r="I168" s="60">
        <f>G168+H168</f>
        <v>381000</v>
      </c>
      <c r="J168" s="110">
        <v>0</v>
      </c>
      <c r="K168" s="60">
        <f>I168+J168</f>
        <v>381000</v>
      </c>
      <c r="L168" s="139"/>
      <c r="M168" s="60">
        <f>K168+L168</f>
        <v>381000</v>
      </c>
    </row>
    <row r="169" spans="2:13" ht="24" customHeight="1">
      <c r="B169" s="12" t="s">
        <v>323</v>
      </c>
      <c r="C169" s="126"/>
      <c r="D169" s="98" t="s">
        <v>27</v>
      </c>
      <c r="E169" s="97" t="s">
        <v>107</v>
      </c>
      <c r="F169" s="8"/>
      <c r="G169" s="60"/>
      <c r="H169" s="110"/>
      <c r="I169" s="60">
        <f>I170</f>
        <v>957000</v>
      </c>
      <c r="J169" s="110"/>
      <c r="K169" s="60">
        <f>K170</f>
        <v>957000</v>
      </c>
      <c r="L169" s="139"/>
      <c r="M169" s="60">
        <f>M170</f>
        <v>957000</v>
      </c>
    </row>
    <row r="170" spans="2:13" ht="65.25" customHeight="1">
      <c r="B170" s="32" t="s">
        <v>307</v>
      </c>
      <c r="C170" s="85"/>
      <c r="D170" s="46" t="s">
        <v>27</v>
      </c>
      <c r="E170" s="4" t="s">
        <v>294</v>
      </c>
      <c r="F170" s="4"/>
      <c r="G170" s="60">
        <f>G171</f>
        <v>0</v>
      </c>
      <c r="H170" s="3"/>
      <c r="I170" s="60">
        <f>I171</f>
        <v>957000</v>
      </c>
      <c r="J170" s="3"/>
      <c r="K170" s="60">
        <f>K171</f>
        <v>957000</v>
      </c>
      <c r="L170" s="136"/>
      <c r="M170" s="60">
        <f>M171</f>
        <v>957000</v>
      </c>
    </row>
    <row r="171" spans="2:13" ht="33" customHeight="1">
      <c r="B171" s="31" t="s">
        <v>392</v>
      </c>
      <c r="C171" s="4"/>
      <c r="D171" s="46" t="s">
        <v>27</v>
      </c>
      <c r="E171" s="4" t="s">
        <v>294</v>
      </c>
      <c r="F171" s="102" t="s">
        <v>338</v>
      </c>
      <c r="G171" s="60">
        <v>0</v>
      </c>
      <c r="H171" s="3">
        <v>957000</v>
      </c>
      <c r="I171" s="60">
        <f>G171+H171</f>
        <v>957000</v>
      </c>
      <c r="J171" s="3">
        <v>0</v>
      </c>
      <c r="K171" s="60">
        <f>I171+J171</f>
        <v>957000</v>
      </c>
      <c r="L171" s="136"/>
      <c r="M171" s="60">
        <f>K171+L171</f>
        <v>957000</v>
      </c>
    </row>
    <row r="172" spans="2:13" ht="33" customHeight="1">
      <c r="B172" s="114" t="s">
        <v>527</v>
      </c>
      <c r="C172" s="24"/>
      <c r="D172" s="98" t="s">
        <v>526</v>
      </c>
      <c r="E172" s="5"/>
      <c r="F172" s="4"/>
      <c r="G172" s="60" t="e">
        <f>G174</f>
        <v>#REF!</v>
      </c>
      <c r="H172" s="3"/>
      <c r="I172" s="60">
        <f>I173</f>
        <v>233500</v>
      </c>
      <c r="J172" s="3"/>
      <c r="K172" s="60">
        <f>K173</f>
        <v>233500</v>
      </c>
      <c r="L172" s="136"/>
      <c r="M172" s="60">
        <f>M173</f>
        <v>233500</v>
      </c>
    </row>
    <row r="173" spans="2:13" ht="33" customHeight="1">
      <c r="B173" s="12" t="s">
        <v>323</v>
      </c>
      <c r="C173" s="24"/>
      <c r="D173" s="98" t="s">
        <v>526</v>
      </c>
      <c r="E173" s="102" t="s">
        <v>107</v>
      </c>
      <c r="F173" s="4"/>
      <c r="G173" s="60"/>
      <c r="H173" s="3"/>
      <c r="I173" s="60">
        <f>I174</f>
        <v>233500</v>
      </c>
      <c r="J173" s="3"/>
      <c r="K173" s="60">
        <f>K174</f>
        <v>233500</v>
      </c>
      <c r="L173" s="136"/>
      <c r="M173" s="60">
        <f>M174</f>
        <v>233500</v>
      </c>
    </row>
    <row r="174" spans="2:13" ht="33" customHeight="1">
      <c r="B174" s="96" t="s">
        <v>324</v>
      </c>
      <c r="C174" s="5"/>
      <c r="D174" s="98" t="s">
        <v>526</v>
      </c>
      <c r="E174" s="4" t="s">
        <v>267</v>
      </c>
      <c r="F174" s="5"/>
      <c r="G174" s="60" t="e">
        <f>#REF!+G175</f>
        <v>#REF!</v>
      </c>
      <c r="H174" s="3"/>
      <c r="I174" s="60">
        <f>I175</f>
        <v>233500</v>
      </c>
      <c r="J174" s="3"/>
      <c r="K174" s="60">
        <f>K175</f>
        <v>233500</v>
      </c>
      <c r="L174" s="136"/>
      <c r="M174" s="60">
        <f>M175</f>
        <v>233500</v>
      </c>
    </row>
    <row r="175" spans="2:13" ht="33" customHeight="1">
      <c r="B175" s="31" t="s">
        <v>404</v>
      </c>
      <c r="C175" s="5"/>
      <c r="D175" s="98" t="s">
        <v>526</v>
      </c>
      <c r="E175" s="4" t="s">
        <v>267</v>
      </c>
      <c r="F175" s="4" t="s">
        <v>338</v>
      </c>
      <c r="G175" s="60">
        <v>0</v>
      </c>
      <c r="H175" s="3">
        <v>233500</v>
      </c>
      <c r="I175" s="60">
        <f>G175+H175</f>
        <v>233500</v>
      </c>
      <c r="J175" s="3">
        <v>0</v>
      </c>
      <c r="K175" s="60">
        <f>I175+J175</f>
        <v>233500</v>
      </c>
      <c r="L175" s="136"/>
      <c r="M175" s="60">
        <f>K175+L175</f>
        <v>233500</v>
      </c>
    </row>
    <row r="176" spans="2:13" ht="17.25" customHeight="1">
      <c r="B176" s="59" t="s">
        <v>28</v>
      </c>
      <c r="C176" s="8" t="s">
        <v>29</v>
      </c>
      <c r="D176" s="45" t="s">
        <v>29</v>
      </c>
      <c r="E176" s="8"/>
      <c r="F176" s="8"/>
      <c r="G176" s="60" t="e">
        <f>SUM(G177+G180+G186+G218+G213+G193)</f>
        <v>#REF!</v>
      </c>
      <c r="H176" s="3"/>
      <c r="I176" s="60" t="e">
        <f>SUM(I177+I180+I186+I218+I213+I193)</f>
        <v>#REF!</v>
      </c>
      <c r="J176" s="3"/>
      <c r="K176" s="60">
        <f>SUM(K177+K180+K186+K218+K213+K193)</f>
        <v>19382660</v>
      </c>
      <c r="L176" s="136"/>
      <c r="M176" s="60">
        <f>SUM(M177+M180+M186+M218+M213+M193)</f>
        <v>31448485.5</v>
      </c>
    </row>
    <row r="177" spans="2:13" ht="19.5" customHeight="1">
      <c r="B177" s="30" t="s">
        <v>30</v>
      </c>
      <c r="C177" s="8"/>
      <c r="D177" s="46" t="s">
        <v>31</v>
      </c>
      <c r="E177" s="8"/>
      <c r="F177" s="8"/>
      <c r="G177" s="60">
        <f>G178</f>
        <v>0</v>
      </c>
      <c r="H177" s="3"/>
      <c r="I177" s="60">
        <f>I178</f>
        <v>85000</v>
      </c>
      <c r="J177" s="3"/>
      <c r="K177" s="60">
        <f>K178</f>
        <v>85000</v>
      </c>
      <c r="L177" s="136"/>
      <c r="M177" s="60">
        <f>M178</f>
        <v>85000</v>
      </c>
    </row>
    <row r="178" spans="2:13" ht="19.5" customHeight="1">
      <c r="B178" s="109" t="s">
        <v>495</v>
      </c>
      <c r="C178" s="8"/>
      <c r="D178" s="46" t="s">
        <v>31</v>
      </c>
      <c r="E178" s="8" t="s">
        <v>313</v>
      </c>
      <c r="F178" s="8"/>
      <c r="G178" s="60">
        <f>G179</f>
        <v>0</v>
      </c>
      <c r="H178" s="3"/>
      <c r="I178" s="60">
        <f>I179</f>
        <v>85000</v>
      </c>
      <c r="J178" s="3"/>
      <c r="K178" s="60">
        <f>K179</f>
        <v>85000</v>
      </c>
      <c r="L178" s="136"/>
      <c r="M178" s="60">
        <f>M179</f>
        <v>85000</v>
      </c>
    </row>
    <row r="179" spans="2:13" ht="16.5" customHeight="1">
      <c r="B179" s="30" t="s">
        <v>344</v>
      </c>
      <c r="C179" s="8"/>
      <c r="D179" s="46" t="s">
        <v>31</v>
      </c>
      <c r="E179" s="8" t="s">
        <v>313</v>
      </c>
      <c r="F179" s="8" t="s">
        <v>345</v>
      </c>
      <c r="G179" s="60">
        <v>0</v>
      </c>
      <c r="H179" s="3"/>
      <c r="I179" s="60">
        <v>85000</v>
      </c>
      <c r="J179" s="3"/>
      <c r="K179" s="60">
        <v>85000</v>
      </c>
      <c r="L179" s="136"/>
      <c r="M179" s="60">
        <v>85000</v>
      </c>
    </row>
    <row r="180" spans="2:13" ht="20.25" customHeight="1">
      <c r="B180" s="30" t="s">
        <v>433</v>
      </c>
      <c r="C180" s="8"/>
      <c r="D180" s="46" t="s">
        <v>32</v>
      </c>
      <c r="E180" s="8"/>
      <c r="F180" s="8"/>
      <c r="G180" s="60" t="e">
        <f>#REF!+G184</f>
        <v>#REF!</v>
      </c>
      <c r="H180" s="3"/>
      <c r="I180" s="60">
        <f>I184</f>
        <v>1899000</v>
      </c>
      <c r="J180" s="3"/>
      <c r="K180" s="60">
        <f>K184</f>
        <v>1899000</v>
      </c>
      <c r="L180" s="136"/>
      <c r="M180" s="60">
        <f>M184</f>
        <v>1899000</v>
      </c>
    </row>
    <row r="181" spans="2:13" ht="18.75" customHeight="1" hidden="1">
      <c r="B181" s="30" t="s">
        <v>33</v>
      </c>
      <c r="C181" s="8"/>
      <c r="D181" s="46" t="s">
        <v>32</v>
      </c>
      <c r="E181" s="8">
        <v>2800000</v>
      </c>
      <c r="F181" s="8"/>
      <c r="G181" s="60" t="e">
        <f>G182</f>
        <v>#REF!</v>
      </c>
      <c r="H181" s="3"/>
      <c r="I181" s="60" t="e">
        <f>I182</f>
        <v>#REF!</v>
      </c>
      <c r="J181" s="3"/>
      <c r="K181" s="60" t="e">
        <f>K182</f>
        <v>#REF!</v>
      </c>
      <c r="L181" s="136"/>
      <c r="M181" s="60" t="e">
        <f>M182</f>
        <v>#REF!</v>
      </c>
    </row>
    <row r="182" spans="2:13" ht="53.25" customHeight="1" hidden="1">
      <c r="B182" s="30" t="s">
        <v>199</v>
      </c>
      <c r="C182" s="8"/>
      <c r="D182" s="46" t="s">
        <v>32</v>
      </c>
      <c r="E182" s="8" t="s">
        <v>34</v>
      </c>
      <c r="F182" s="8"/>
      <c r="G182" s="60" t="e">
        <f>G183</f>
        <v>#REF!</v>
      </c>
      <c r="H182" s="3"/>
      <c r="I182" s="60" t="e">
        <f>I183</f>
        <v>#REF!</v>
      </c>
      <c r="J182" s="3"/>
      <c r="K182" s="60" t="e">
        <f>K183</f>
        <v>#REF!</v>
      </c>
      <c r="L182" s="136"/>
      <c r="M182" s="60" t="e">
        <f>M183</f>
        <v>#REF!</v>
      </c>
    </row>
    <row r="183" spans="2:13" ht="33" customHeight="1" hidden="1">
      <c r="B183" s="12" t="s">
        <v>37</v>
      </c>
      <c r="C183" s="8"/>
      <c r="D183" s="46" t="s">
        <v>32</v>
      </c>
      <c r="E183" s="8" t="s">
        <v>34</v>
      </c>
      <c r="F183" s="8" t="s">
        <v>38</v>
      </c>
      <c r="G183" s="60" t="e">
        <f>#REF!+#REF!</f>
        <v>#REF!</v>
      </c>
      <c r="H183" s="3"/>
      <c r="I183" s="60" t="e">
        <f>G183+H183</f>
        <v>#REF!</v>
      </c>
      <c r="J183" s="3"/>
      <c r="K183" s="60" t="e">
        <f>I183+J183</f>
        <v>#REF!</v>
      </c>
      <c r="L183" s="136"/>
      <c r="M183" s="60" t="e">
        <f>K183+L183</f>
        <v>#REF!</v>
      </c>
    </row>
    <row r="184" spans="2:13" ht="63.75" customHeight="1">
      <c r="B184" s="131" t="s">
        <v>506</v>
      </c>
      <c r="C184" s="8"/>
      <c r="D184" s="46" t="s">
        <v>32</v>
      </c>
      <c r="E184" s="8" t="s">
        <v>201</v>
      </c>
      <c r="F184" s="8"/>
      <c r="G184" s="60" t="e">
        <f>#REF!+G185</f>
        <v>#REF!</v>
      </c>
      <c r="H184" s="3"/>
      <c r="I184" s="60">
        <f>I185</f>
        <v>1899000</v>
      </c>
      <c r="J184" s="3"/>
      <c r="K184" s="60">
        <f>K185</f>
        <v>1899000</v>
      </c>
      <c r="L184" s="136"/>
      <c r="M184" s="60">
        <f>M185</f>
        <v>1899000</v>
      </c>
    </row>
    <row r="185" spans="2:13" ht="37.5" customHeight="1">
      <c r="B185" s="7" t="s">
        <v>387</v>
      </c>
      <c r="C185" s="8"/>
      <c r="D185" s="46" t="s">
        <v>32</v>
      </c>
      <c r="E185" s="8" t="s">
        <v>201</v>
      </c>
      <c r="F185" s="8" t="s">
        <v>338</v>
      </c>
      <c r="G185" s="60">
        <v>0</v>
      </c>
      <c r="H185" s="40">
        <v>0</v>
      </c>
      <c r="I185" s="60">
        <v>1899000</v>
      </c>
      <c r="J185" s="40">
        <v>0</v>
      </c>
      <c r="K185" s="60">
        <v>1899000</v>
      </c>
      <c r="L185" s="138"/>
      <c r="M185" s="60">
        <v>1899000</v>
      </c>
    </row>
    <row r="186" spans="2:13" ht="15.75">
      <c r="B186" s="30" t="s">
        <v>169</v>
      </c>
      <c r="C186" s="8"/>
      <c r="D186" s="46" t="s">
        <v>170</v>
      </c>
      <c r="E186" s="8"/>
      <c r="F186" s="8"/>
      <c r="G186" s="60">
        <f>G187</f>
        <v>0</v>
      </c>
      <c r="H186" s="40"/>
      <c r="I186" s="60">
        <f>I187</f>
        <v>720000</v>
      </c>
      <c r="J186" s="40"/>
      <c r="K186" s="60">
        <f>K187</f>
        <v>720000</v>
      </c>
      <c r="L186" s="138"/>
      <c r="M186" s="60">
        <f>M187</f>
        <v>720000</v>
      </c>
    </row>
    <row r="187" spans="2:13" ht="17.25" customHeight="1">
      <c r="B187" s="30" t="s">
        <v>171</v>
      </c>
      <c r="C187" s="8"/>
      <c r="D187" s="46" t="s">
        <v>170</v>
      </c>
      <c r="E187" s="8" t="s">
        <v>172</v>
      </c>
      <c r="F187" s="8"/>
      <c r="G187" s="60">
        <f>G188</f>
        <v>0</v>
      </c>
      <c r="H187" s="40"/>
      <c r="I187" s="60">
        <f>I188</f>
        <v>720000</v>
      </c>
      <c r="J187" s="40"/>
      <c r="K187" s="60">
        <f>K188</f>
        <v>720000</v>
      </c>
      <c r="L187" s="138"/>
      <c r="M187" s="60">
        <f>M188</f>
        <v>720000</v>
      </c>
    </row>
    <row r="188" spans="2:13" ht="39" customHeight="1">
      <c r="B188" s="30" t="s">
        <v>431</v>
      </c>
      <c r="C188" s="8"/>
      <c r="D188" s="46" t="s">
        <v>170</v>
      </c>
      <c r="E188" s="8" t="s">
        <v>173</v>
      </c>
      <c r="F188" s="8"/>
      <c r="G188" s="60">
        <f>G189+G191</f>
        <v>0</v>
      </c>
      <c r="H188" s="40"/>
      <c r="I188" s="60">
        <f>I189+I191</f>
        <v>720000</v>
      </c>
      <c r="J188" s="40"/>
      <c r="K188" s="60">
        <f>K189+K191</f>
        <v>720000</v>
      </c>
      <c r="L188" s="138"/>
      <c r="M188" s="60">
        <f>M189+M191</f>
        <v>720000</v>
      </c>
    </row>
    <row r="189" spans="2:13" ht="50.25" customHeight="1">
      <c r="B189" s="30" t="s">
        <v>432</v>
      </c>
      <c r="C189" s="8"/>
      <c r="D189" s="46" t="s">
        <v>170</v>
      </c>
      <c r="E189" s="8" t="s">
        <v>424</v>
      </c>
      <c r="F189" s="8"/>
      <c r="G189" s="60">
        <f>G190</f>
        <v>0</v>
      </c>
      <c r="H189" s="40"/>
      <c r="I189" s="60">
        <f>I190</f>
        <v>520000</v>
      </c>
      <c r="J189" s="40"/>
      <c r="K189" s="60">
        <f>K190</f>
        <v>520000</v>
      </c>
      <c r="L189" s="138"/>
      <c r="M189" s="60">
        <f>M190</f>
        <v>520000</v>
      </c>
    </row>
    <row r="190" spans="2:13" ht="51" customHeight="1">
      <c r="B190" s="30" t="s">
        <v>388</v>
      </c>
      <c r="C190" s="8"/>
      <c r="D190" s="46" t="s">
        <v>170</v>
      </c>
      <c r="E190" s="8" t="s">
        <v>424</v>
      </c>
      <c r="F190" s="8" t="s">
        <v>370</v>
      </c>
      <c r="G190" s="60">
        <v>0</v>
      </c>
      <c r="H190" s="40">
        <v>0</v>
      </c>
      <c r="I190" s="60">
        <v>520000</v>
      </c>
      <c r="J190" s="40">
        <v>0</v>
      </c>
      <c r="K190" s="60">
        <v>520000</v>
      </c>
      <c r="L190" s="138"/>
      <c r="M190" s="60">
        <v>520000</v>
      </c>
    </row>
    <row r="191" spans="2:13" ht="79.5" customHeight="1">
      <c r="B191" s="30" t="s">
        <v>462</v>
      </c>
      <c r="C191" s="8"/>
      <c r="D191" s="46" t="s">
        <v>170</v>
      </c>
      <c r="E191" s="8" t="s">
        <v>425</v>
      </c>
      <c r="F191" s="8"/>
      <c r="G191" s="60">
        <f>G192</f>
        <v>0</v>
      </c>
      <c r="H191" s="3"/>
      <c r="I191" s="60">
        <f>I192</f>
        <v>200000</v>
      </c>
      <c r="J191" s="3"/>
      <c r="K191" s="60">
        <f>K192</f>
        <v>200000</v>
      </c>
      <c r="L191" s="136"/>
      <c r="M191" s="60">
        <f>M192</f>
        <v>200000</v>
      </c>
    </row>
    <row r="192" spans="2:13" ht="51" customHeight="1">
      <c r="B192" s="30" t="s">
        <v>388</v>
      </c>
      <c r="C192" s="8"/>
      <c r="D192" s="46" t="s">
        <v>170</v>
      </c>
      <c r="E192" s="8" t="s">
        <v>425</v>
      </c>
      <c r="F192" s="8" t="s">
        <v>370</v>
      </c>
      <c r="G192" s="60">
        <v>0</v>
      </c>
      <c r="H192" s="3"/>
      <c r="I192" s="60">
        <v>200000</v>
      </c>
      <c r="J192" s="3"/>
      <c r="K192" s="60">
        <v>200000</v>
      </c>
      <c r="L192" s="136"/>
      <c r="M192" s="60">
        <v>200000</v>
      </c>
    </row>
    <row r="193" spans="2:13" ht="15.75">
      <c r="B193" s="30" t="s">
        <v>413</v>
      </c>
      <c r="C193" s="8"/>
      <c r="D193" s="46" t="s">
        <v>414</v>
      </c>
      <c r="E193" s="8"/>
      <c r="F193" s="8"/>
      <c r="G193" s="60" t="e">
        <f>G194+G204</f>
        <v>#REF!</v>
      </c>
      <c r="H193" s="3"/>
      <c r="I193" s="60">
        <f>I194+I204+I202</f>
        <v>12491600</v>
      </c>
      <c r="J193" s="3"/>
      <c r="K193" s="60">
        <f>K194+K204+K202</f>
        <v>12141600</v>
      </c>
      <c r="L193" s="136"/>
      <c r="M193" s="60">
        <f>M194+M204+M202+M209</f>
        <v>16605600</v>
      </c>
    </row>
    <row r="194" spans="2:13" ht="15.75">
      <c r="B194" s="30" t="s">
        <v>416</v>
      </c>
      <c r="C194" s="8"/>
      <c r="D194" s="46" t="s">
        <v>414</v>
      </c>
      <c r="E194" s="8" t="s">
        <v>415</v>
      </c>
      <c r="F194" s="8"/>
      <c r="G194" s="60">
        <f>G195</f>
        <v>0</v>
      </c>
      <c r="H194" s="3"/>
      <c r="I194" s="60">
        <f>I195</f>
        <v>11776000</v>
      </c>
      <c r="J194" s="3"/>
      <c r="K194" s="60">
        <f>K195</f>
        <v>11426000</v>
      </c>
      <c r="L194" s="136"/>
      <c r="M194" s="60">
        <f>M195</f>
        <v>11426000</v>
      </c>
    </row>
    <row r="195" spans="2:13" ht="15.75">
      <c r="B195" s="30" t="s">
        <v>417</v>
      </c>
      <c r="C195" s="8"/>
      <c r="D195" s="46" t="s">
        <v>414</v>
      </c>
      <c r="E195" s="8" t="s">
        <v>418</v>
      </c>
      <c r="F195" s="8"/>
      <c r="G195" s="60">
        <f>G196+G198+G200</f>
        <v>0</v>
      </c>
      <c r="H195" s="3"/>
      <c r="I195" s="60">
        <f>I196+I198+I200</f>
        <v>11776000</v>
      </c>
      <c r="J195" s="3"/>
      <c r="K195" s="60">
        <f>K196+K198+K200</f>
        <v>11426000</v>
      </c>
      <c r="L195" s="136"/>
      <c r="M195" s="60">
        <f>M196+M198+M200</f>
        <v>11426000</v>
      </c>
    </row>
    <row r="196" spans="2:13" ht="31.5">
      <c r="B196" s="30" t="s">
        <v>423</v>
      </c>
      <c r="C196" s="8"/>
      <c r="D196" s="46" t="s">
        <v>414</v>
      </c>
      <c r="E196" s="8" t="s">
        <v>419</v>
      </c>
      <c r="F196" s="8"/>
      <c r="G196" s="60">
        <f>G197</f>
        <v>0</v>
      </c>
      <c r="H196" s="3"/>
      <c r="I196" s="60">
        <f>I197</f>
        <v>11776000</v>
      </c>
      <c r="J196" s="3"/>
      <c r="K196" s="60">
        <f>K197</f>
        <v>11426000</v>
      </c>
      <c r="L196" s="136"/>
      <c r="M196" s="60">
        <f>M197</f>
        <v>11426000</v>
      </c>
    </row>
    <row r="197" spans="2:13" ht="35.25" customHeight="1">
      <c r="B197" s="7" t="s">
        <v>392</v>
      </c>
      <c r="C197" s="8"/>
      <c r="D197" s="46" t="s">
        <v>414</v>
      </c>
      <c r="E197" s="8" t="s">
        <v>419</v>
      </c>
      <c r="F197" s="8" t="s">
        <v>338</v>
      </c>
      <c r="G197" s="60">
        <v>0</v>
      </c>
      <c r="H197" s="110">
        <v>11776000</v>
      </c>
      <c r="I197" s="60">
        <f>G197+H197</f>
        <v>11776000</v>
      </c>
      <c r="J197" s="110">
        <v>-350000</v>
      </c>
      <c r="K197" s="60">
        <f>I197+J197</f>
        <v>11426000</v>
      </c>
      <c r="L197" s="139"/>
      <c r="M197" s="60">
        <f>K197+L197</f>
        <v>11426000</v>
      </c>
    </row>
    <row r="198" spans="2:13" ht="0.75" customHeight="1" hidden="1">
      <c r="B198" s="30" t="s">
        <v>426</v>
      </c>
      <c r="C198" s="8"/>
      <c r="D198" s="46" t="s">
        <v>414</v>
      </c>
      <c r="E198" s="8" t="s">
        <v>421</v>
      </c>
      <c r="F198" s="8"/>
      <c r="G198" s="60">
        <f>G199</f>
        <v>0</v>
      </c>
      <c r="H198" s="3"/>
      <c r="I198" s="60">
        <f>I199</f>
        <v>0</v>
      </c>
      <c r="J198" s="3"/>
      <c r="K198" s="60">
        <f>K199</f>
        <v>0</v>
      </c>
      <c r="L198" s="136"/>
      <c r="M198" s="60">
        <f>M199</f>
        <v>0</v>
      </c>
    </row>
    <row r="199" spans="2:13" ht="35.25" customHeight="1" hidden="1">
      <c r="B199" s="7" t="s">
        <v>392</v>
      </c>
      <c r="C199" s="8"/>
      <c r="D199" s="46" t="s">
        <v>414</v>
      </c>
      <c r="E199" s="8" t="s">
        <v>421</v>
      </c>
      <c r="F199" s="8" t="s">
        <v>338</v>
      </c>
      <c r="G199" s="60">
        <v>0</v>
      </c>
      <c r="H199" s="3">
        <v>0</v>
      </c>
      <c r="I199" s="60">
        <f>G199+H199</f>
        <v>0</v>
      </c>
      <c r="J199" s="3">
        <v>0</v>
      </c>
      <c r="K199" s="60">
        <f>I199+J199</f>
        <v>0</v>
      </c>
      <c r="L199" s="136"/>
      <c r="M199" s="60">
        <f>K199+L199</f>
        <v>0</v>
      </c>
    </row>
    <row r="200" spans="2:13" ht="63" hidden="1">
      <c r="B200" s="30" t="s">
        <v>427</v>
      </c>
      <c r="C200" s="8"/>
      <c r="D200" s="46" t="s">
        <v>414</v>
      </c>
      <c r="E200" s="8" t="s">
        <v>422</v>
      </c>
      <c r="F200" s="8"/>
      <c r="G200" s="60">
        <f>G201</f>
        <v>0</v>
      </c>
      <c r="H200" s="3"/>
      <c r="I200" s="60">
        <f>I201</f>
        <v>0</v>
      </c>
      <c r="J200" s="3"/>
      <c r="K200" s="60">
        <f>K201</f>
        <v>0</v>
      </c>
      <c r="L200" s="136"/>
      <c r="M200" s="60">
        <f>M201</f>
        <v>0</v>
      </c>
    </row>
    <row r="201" spans="2:13" ht="31.5" hidden="1">
      <c r="B201" s="7" t="s">
        <v>392</v>
      </c>
      <c r="C201" s="8"/>
      <c r="D201" s="46" t="s">
        <v>414</v>
      </c>
      <c r="E201" s="8" t="s">
        <v>422</v>
      </c>
      <c r="F201" s="8" t="s">
        <v>338</v>
      </c>
      <c r="G201" s="60">
        <v>0</v>
      </c>
      <c r="H201" s="3"/>
      <c r="I201" s="60">
        <f>G201+H201</f>
        <v>0</v>
      </c>
      <c r="J201" s="3"/>
      <c r="K201" s="60">
        <f>I201+J201</f>
        <v>0</v>
      </c>
      <c r="L201" s="136"/>
      <c r="M201" s="60">
        <f>K201+L201</f>
        <v>0</v>
      </c>
    </row>
    <row r="202" spans="2:13" ht="68.25" customHeight="1" hidden="1">
      <c r="B202" s="105" t="s">
        <v>471</v>
      </c>
      <c r="C202" s="97" t="s">
        <v>205</v>
      </c>
      <c r="D202" s="98" t="s">
        <v>414</v>
      </c>
      <c r="E202" s="97" t="s">
        <v>469</v>
      </c>
      <c r="F202" s="97"/>
      <c r="G202" s="60"/>
      <c r="H202" s="3"/>
      <c r="I202" s="60">
        <f>I203</f>
        <v>0</v>
      </c>
      <c r="J202" s="3"/>
      <c r="K202" s="60">
        <f>K203</f>
        <v>0</v>
      </c>
      <c r="L202" s="136"/>
      <c r="M202" s="60">
        <f>M203</f>
        <v>0</v>
      </c>
    </row>
    <row r="203" spans="2:13" ht="41.25" customHeight="1" hidden="1">
      <c r="B203" s="105" t="s">
        <v>392</v>
      </c>
      <c r="C203" s="97" t="s">
        <v>205</v>
      </c>
      <c r="D203" s="98" t="s">
        <v>414</v>
      </c>
      <c r="E203" s="97" t="s">
        <v>469</v>
      </c>
      <c r="F203" s="97" t="s">
        <v>338</v>
      </c>
      <c r="G203" s="60"/>
      <c r="H203" s="3">
        <v>0</v>
      </c>
      <c r="I203" s="60">
        <f>G203+H203</f>
        <v>0</v>
      </c>
      <c r="J203" s="3">
        <v>0</v>
      </c>
      <c r="K203" s="60">
        <f>I203+J203</f>
        <v>0</v>
      </c>
      <c r="L203" s="136"/>
      <c r="M203" s="60">
        <f>K203+L203</f>
        <v>0</v>
      </c>
    </row>
    <row r="204" spans="2:13" ht="22.5" customHeight="1">
      <c r="B204" s="12" t="s">
        <v>323</v>
      </c>
      <c r="C204" s="97" t="s">
        <v>205</v>
      </c>
      <c r="D204" s="98" t="s">
        <v>414</v>
      </c>
      <c r="E204" s="97" t="s">
        <v>107</v>
      </c>
      <c r="F204" s="97"/>
      <c r="G204" s="79" t="e">
        <f>#REF!</f>
        <v>#REF!</v>
      </c>
      <c r="H204" s="97"/>
      <c r="I204" s="60">
        <f>I205+I207</f>
        <v>715600</v>
      </c>
      <c r="J204" s="97"/>
      <c r="K204" s="60">
        <f>K205+K207</f>
        <v>715600</v>
      </c>
      <c r="L204" s="154"/>
      <c r="M204" s="60">
        <f>M205+M207</f>
        <v>715600</v>
      </c>
    </row>
    <row r="205" spans="2:13" ht="54.75" customHeight="1">
      <c r="B205" s="109" t="s">
        <v>455</v>
      </c>
      <c r="C205" s="103" t="s">
        <v>205</v>
      </c>
      <c r="D205" s="101" t="s">
        <v>414</v>
      </c>
      <c r="E205" s="103" t="s">
        <v>484</v>
      </c>
      <c r="F205" s="103"/>
      <c r="G205" s="79">
        <f>G206</f>
        <v>0</v>
      </c>
      <c r="H205" s="97"/>
      <c r="I205" s="60">
        <f>I206</f>
        <v>300000</v>
      </c>
      <c r="J205" s="97"/>
      <c r="K205" s="60">
        <f>K206</f>
        <v>300000</v>
      </c>
      <c r="L205" s="154"/>
      <c r="M205" s="60">
        <f>M206</f>
        <v>300000</v>
      </c>
    </row>
    <row r="206" spans="2:13" ht="41.25" customHeight="1">
      <c r="B206" s="105" t="s">
        <v>392</v>
      </c>
      <c r="C206" s="103" t="s">
        <v>205</v>
      </c>
      <c r="D206" s="101" t="s">
        <v>414</v>
      </c>
      <c r="E206" s="103" t="s">
        <v>484</v>
      </c>
      <c r="F206" s="103" t="s">
        <v>338</v>
      </c>
      <c r="G206" s="79">
        <v>0</v>
      </c>
      <c r="H206" s="97" t="s">
        <v>476</v>
      </c>
      <c r="I206" s="60">
        <f>G206+H206</f>
        <v>300000</v>
      </c>
      <c r="J206" s="97" t="s">
        <v>412</v>
      </c>
      <c r="K206" s="60">
        <f>I206+J206</f>
        <v>300000</v>
      </c>
      <c r="L206" s="154"/>
      <c r="M206" s="60">
        <f>K206+L206</f>
        <v>300000</v>
      </c>
    </row>
    <row r="207" spans="2:13" ht="63.75" customHeight="1">
      <c r="B207" s="96" t="s">
        <v>491</v>
      </c>
      <c r="C207" s="103" t="s">
        <v>205</v>
      </c>
      <c r="D207" s="101" t="s">
        <v>414</v>
      </c>
      <c r="E207" s="103" t="s">
        <v>299</v>
      </c>
      <c r="F207" s="103"/>
      <c r="G207" s="79">
        <f>G208</f>
        <v>0</v>
      </c>
      <c r="H207" s="97"/>
      <c r="I207" s="60">
        <f>I208</f>
        <v>415600</v>
      </c>
      <c r="J207" s="97"/>
      <c r="K207" s="60">
        <f>K208</f>
        <v>415600</v>
      </c>
      <c r="L207" s="154"/>
      <c r="M207" s="60">
        <f>M208</f>
        <v>415600</v>
      </c>
    </row>
    <row r="208" spans="2:13" ht="34.5" customHeight="1">
      <c r="B208" s="105" t="s">
        <v>392</v>
      </c>
      <c r="C208" s="103" t="s">
        <v>205</v>
      </c>
      <c r="D208" s="101" t="s">
        <v>414</v>
      </c>
      <c r="E208" s="103" t="s">
        <v>299</v>
      </c>
      <c r="F208" s="103" t="s">
        <v>338</v>
      </c>
      <c r="G208" s="79">
        <v>0</v>
      </c>
      <c r="H208" s="97" t="s">
        <v>477</v>
      </c>
      <c r="I208" s="60">
        <f>G208+H208</f>
        <v>415600</v>
      </c>
      <c r="J208" s="97" t="s">
        <v>412</v>
      </c>
      <c r="K208" s="60">
        <f>I208+J208</f>
        <v>415600</v>
      </c>
      <c r="L208" s="154"/>
      <c r="M208" s="60">
        <f>K208+L208</f>
        <v>415600</v>
      </c>
    </row>
    <row r="209" spans="2:13" ht="52.5" customHeight="1">
      <c r="B209" s="107" t="s">
        <v>534</v>
      </c>
      <c r="C209" s="97"/>
      <c r="D209" s="98" t="s">
        <v>414</v>
      </c>
      <c r="E209" s="97" t="s">
        <v>535</v>
      </c>
      <c r="F209" s="97"/>
      <c r="G209" s="79"/>
      <c r="H209" s="97"/>
      <c r="I209" s="60"/>
      <c r="J209" s="97"/>
      <c r="K209" s="60"/>
      <c r="L209" s="154"/>
      <c r="M209" s="60">
        <f>M210</f>
        <v>4464000</v>
      </c>
    </row>
    <row r="210" spans="2:13" ht="51.75" customHeight="1">
      <c r="B210" s="107" t="s">
        <v>410</v>
      </c>
      <c r="C210" s="97"/>
      <c r="D210" s="98" t="s">
        <v>414</v>
      </c>
      <c r="E210" s="97" t="s">
        <v>411</v>
      </c>
      <c r="F210" s="97"/>
      <c r="G210" s="79"/>
      <c r="H210" s="97"/>
      <c r="I210" s="60"/>
      <c r="J210" s="97"/>
      <c r="K210" s="60"/>
      <c r="L210" s="154"/>
      <c r="M210" s="60">
        <f>M211</f>
        <v>4464000</v>
      </c>
    </row>
    <row r="211" spans="2:13" ht="52.5" customHeight="1">
      <c r="B211" s="96" t="s">
        <v>532</v>
      </c>
      <c r="C211" s="103"/>
      <c r="D211" s="101" t="s">
        <v>414</v>
      </c>
      <c r="E211" s="103" t="s">
        <v>533</v>
      </c>
      <c r="F211" s="103"/>
      <c r="G211" s="79"/>
      <c r="H211" s="97"/>
      <c r="I211" s="60"/>
      <c r="J211" s="97"/>
      <c r="K211" s="60"/>
      <c r="L211" s="154"/>
      <c r="M211" s="60">
        <f>M212</f>
        <v>4464000</v>
      </c>
    </row>
    <row r="212" spans="2:13" ht="34.5" customHeight="1">
      <c r="B212" s="105" t="s">
        <v>392</v>
      </c>
      <c r="C212" s="103"/>
      <c r="D212" s="101" t="s">
        <v>414</v>
      </c>
      <c r="E212" s="103" t="s">
        <v>533</v>
      </c>
      <c r="F212" s="103" t="s">
        <v>338</v>
      </c>
      <c r="G212" s="79"/>
      <c r="H212" s="97"/>
      <c r="I212" s="60"/>
      <c r="J212" s="97"/>
      <c r="K212" s="60"/>
      <c r="L212" s="154" t="s">
        <v>536</v>
      </c>
      <c r="M212" s="60">
        <f>K212+L212</f>
        <v>4464000</v>
      </c>
    </row>
    <row r="213" spans="2:13" ht="15.75">
      <c r="B213" s="7" t="s">
        <v>243</v>
      </c>
      <c r="C213" s="8"/>
      <c r="D213" s="46" t="s">
        <v>244</v>
      </c>
      <c r="E213" s="8"/>
      <c r="F213" s="8"/>
      <c r="G213" s="60" t="e">
        <f>#REF!+G214</f>
        <v>#REF!</v>
      </c>
      <c r="H213" s="3"/>
      <c r="I213" s="60" t="e">
        <f>#REF!+I214</f>
        <v>#REF!</v>
      </c>
      <c r="J213" s="3"/>
      <c r="K213" s="60">
        <f>K214</f>
        <v>46060</v>
      </c>
      <c r="L213" s="136"/>
      <c r="M213" s="60">
        <f>M214+M216</f>
        <v>202385.5</v>
      </c>
    </row>
    <row r="214" spans="2:13" ht="33" customHeight="1">
      <c r="B214" s="31" t="s">
        <v>322</v>
      </c>
      <c r="C214" s="8" t="s">
        <v>205</v>
      </c>
      <c r="D214" s="8" t="s">
        <v>244</v>
      </c>
      <c r="E214" s="8" t="s">
        <v>269</v>
      </c>
      <c r="F214" s="8"/>
      <c r="G214" s="71">
        <f>G215</f>
        <v>0</v>
      </c>
      <c r="H214" s="52"/>
      <c r="I214" s="71">
        <f>I215</f>
        <v>46060</v>
      </c>
      <c r="J214" s="52"/>
      <c r="K214" s="71">
        <f>K215</f>
        <v>46060</v>
      </c>
      <c r="L214" s="141"/>
      <c r="M214" s="71">
        <f>M215</f>
        <v>82627.5</v>
      </c>
    </row>
    <row r="215" spans="2:13" ht="33.75" customHeight="1">
      <c r="B215" s="31" t="s">
        <v>332</v>
      </c>
      <c r="C215" s="8" t="s">
        <v>205</v>
      </c>
      <c r="D215" s="8" t="s">
        <v>244</v>
      </c>
      <c r="E215" s="8" t="s">
        <v>269</v>
      </c>
      <c r="F215" s="8" t="s">
        <v>337</v>
      </c>
      <c r="G215" s="70">
        <v>0</v>
      </c>
      <c r="H215" s="123">
        <v>0</v>
      </c>
      <c r="I215" s="70">
        <v>46060</v>
      </c>
      <c r="J215" s="123">
        <v>0</v>
      </c>
      <c r="K215" s="70">
        <v>46060</v>
      </c>
      <c r="L215" s="142">
        <v>36567.5</v>
      </c>
      <c r="M215" s="70">
        <f>K215+L215</f>
        <v>82627.5</v>
      </c>
    </row>
    <row r="216" spans="2:13" ht="33.75" customHeight="1">
      <c r="B216" s="31" t="s">
        <v>554</v>
      </c>
      <c r="C216" s="8"/>
      <c r="D216" s="8" t="s">
        <v>244</v>
      </c>
      <c r="E216" s="8" t="s">
        <v>306</v>
      </c>
      <c r="F216" s="8"/>
      <c r="G216" s="70"/>
      <c r="H216" s="123"/>
      <c r="I216" s="70"/>
      <c r="J216" s="123"/>
      <c r="K216" s="70"/>
      <c r="L216" s="142"/>
      <c r="M216" s="70">
        <f>M217</f>
        <v>119758</v>
      </c>
    </row>
    <row r="217" spans="2:13" ht="33.75" customHeight="1">
      <c r="B217" s="31" t="s">
        <v>332</v>
      </c>
      <c r="C217" s="8"/>
      <c r="D217" s="8" t="s">
        <v>244</v>
      </c>
      <c r="E217" s="8" t="s">
        <v>306</v>
      </c>
      <c r="F217" s="8" t="s">
        <v>337</v>
      </c>
      <c r="G217" s="70"/>
      <c r="H217" s="123"/>
      <c r="I217" s="70"/>
      <c r="J217" s="123"/>
      <c r="K217" s="70"/>
      <c r="L217" s="142">
        <v>119758</v>
      </c>
      <c r="M217" s="70">
        <f>K217+L217</f>
        <v>119758</v>
      </c>
    </row>
    <row r="218" spans="2:13" ht="32.25" customHeight="1">
      <c r="B218" s="30" t="s">
        <v>39</v>
      </c>
      <c r="C218" s="8"/>
      <c r="D218" s="46" t="s">
        <v>40</v>
      </c>
      <c r="E218" s="8"/>
      <c r="F218" s="8"/>
      <c r="G218" s="60" t="e">
        <f>#REF!+G219+G224</f>
        <v>#REF!</v>
      </c>
      <c r="H218" s="3"/>
      <c r="I218" s="60" t="e">
        <f>#REF!+I219+I224</f>
        <v>#REF!</v>
      </c>
      <c r="J218" s="3"/>
      <c r="K218" s="60">
        <f>K219+K224</f>
        <v>4491000</v>
      </c>
      <c r="L218" s="136"/>
      <c r="M218" s="60">
        <f>M219+M224+M231</f>
        <v>11936500</v>
      </c>
    </row>
    <row r="219" spans="2:13" ht="33.75" customHeight="1">
      <c r="B219" s="31" t="s">
        <v>192</v>
      </c>
      <c r="C219" s="8"/>
      <c r="D219" s="46" t="s">
        <v>40</v>
      </c>
      <c r="E219" s="8" t="s">
        <v>193</v>
      </c>
      <c r="F219" s="8"/>
      <c r="G219" s="60">
        <f>G220+G222</f>
        <v>0</v>
      </c>
      <c r="H219" s="3"/>
      <c r="I219" s="60">
        <f>I220+I222</f>
        <v>100000</v>
      </c>
      <c r="J219" s="3"/>
      <c r="K219" s="60">
        <f>K220+K222</f>
        <v>100000</v>
      </c>
      <c r="L219" s="136"/>
      <c r="M219" s="60">
        <f>M220+M222</f>
        <v>100000</v>
      </c>
    </row>
    <row r="220" spans="2:13" ht="33.75" customHeight="1">
      <c r="B220" s="31" t="s">
        <v>429</v>
      </c>
      <c r="C220" s="8"/>
      <c r="D220" s="46" t="s">
        <v>40</v>
      </c>
      <c r="E220" s="8" t="s">
        <v>430</v>
      </c>
      <c r="F220" s="8"/>
      <c r="G220" s="60">
        <f>G221</f>
        <v>0</v>
      </c>
      <c r="H220" s="3"/>
      <c r="I220" s="60">
        <f>I221</f>
        <v>100000</v>
      </c>
      <c r="J220" s="3"/>
      <c r="K220" s="60">
        <f>K221</f>
        <v>100000</v>
      </c>
      <c r="L220" s="136"/>
      <c r="M220" s="60">
        <f>M221</f>
        <v>100000</v>
      </c>
    </row>
    <row r="221" spans="2:13" ht="50.25" customHeight="1">
      <c r="B221" s="16" t="s">
        <v>388</v>
      </c>
      <c r="C221" s="46"/>
      <c r="D221" s="46" t="s">
        <v>40</v>
      </c>
      <c r="E221" s="46" t="s">
        <v>430</v>
      </c>
      <c r="F221" s="46" t="s">
        <v>370</v>
      </c>
      <c r="G221" s="60">
        <v>0</v>
      </c>
      <c r="H221" s="3">
        <v>100000</v>
      </c>
      <c r="I221" s="60">
        <f>G221+H221</f>
        <v>100000</v>
      </c>
      <c r="J221" s="3">
        <v>0</v>
      </c>
      <c r="K221" s="60">
        <f>I221+J221</f>
        <v>100000</v>
      </c>
      <c r="L221" s="136"/>
      <c r="M221" s="60">
        <f>K221+L221</f>
        <v>100000</v>
      </c>
    </row>
    <row r="222" spans="2:13" ht="0.75" customHeight="1" hidden="1">
      <c r="B222" s="31" t="s">
        <v>194</v>
      </c>
      <c r="C222" s="8"/>
      <c r="D222" s="46" t="s">
        <v>40</v>
      </c>
      <c r="E222" s="8" t="s">
        <v>195</v>
      </c>
      <c r="F222" s="8"/>
      <c r="G222" s="60">
        <f>G223</f>
        <v>0</v>
      </c>
      <c r="H222" s="3"/>
      <c r="I222" s="60">
        <f>I223</f>
        <v>0</v>
      </c>
      <c r="J222" s="3"/>
      <c r="K222" s="60">
        <f>K223</f>
        <v>0</v>
      </c>
      <c r="L222" s="136"/>
      <c r="M222" s="60">
        <f>M223</f>
        <v>0</v>
      </c>
    </row>
    <row r="223" spans="2:13" ht="33" customHeight="1" hidden="1">
      <c r="B223" s="7" t="s">
        <v>405</v>
      </c>
      <c r="C223" s="8"/>
      <c r="D223" s="46" t="s">
        <v>40</v>
      </c>
      <c r="E223" s="8" t="s">
        <v>195</v>
      </c>
      <c r="F223" s="8" t="s">
        <v>338</v>
      </c>
      <c r="G223" s="60">
        <v>0</v>
      </c>
      <c r="H223" s="40"/>
      <c r="I223" s="60">
        <f>G223+H223</f>
        <v>0</v>
      </c>
      <c r="J223" s="40"/>
      <c r="K223" s="60">
        <f>I223+J223</f>
        <v>0</v>
      </c>
      <c r="L223" s="138"/>
      <c r="M223" s="60">
        <f>K223+L223</f>
        <v>0</v>
      </c>
    </row>
    <row r="224" spans="2:13" ht="23.25" customHeight="1">
      <c r="B224" s="12" t="s">
        <v>323</v>
      </c>
      <c r="C224" s="8"/>
      <c r="D224" s="46" t="s">
        <v>40</v>
      </c>
      <c r="E224" s="8" t="s">
        <v>107</v>
      </c>
      <c r="F224" s="8"/>
      <c r="G224" s="60">
        <f>G225+G227+G229</f>
        <v>0</v>
      </c>
      <c r="H224" s="3"/>
      <c r="I224" s="60">
        <f>I225+I227+I229</f>
        <v>4491000</v>
      </c>
      <c r="J224" s="3"/>
      <c r="K224" s="60">
        <f>K225+K227+K229</f>
        <v>4391000</v>
      </c>
      <c r="L224" s="136"/>
      <c r="M224" s="60">
        <f>M225+M227+M229</f>
        <v>4391000</v>
      </c>
    </row>
    <row r="225" spans="2:13" ht="47.25">
      <c r="B225" s="23" t="s">
        <v>445</v>
      </c>
      <c r="C225" s="44"/>
      <c r="D225" s="44" t="s">
        <v>40</v>
      </c>
      <c r="E225" s="44" t="s">
        <v>270</v>
      </c>
      <c r="F225" s="44"/>
      <c r="G225" s="60">
        <f>G226</f>
        <v>0</v>
      </c>
      <c r="H225" s="40"/>
      <c r="I225" s="60">
        <f>I226</f>
        <v>2493000</v>
      </c>
      <c r="J225" s="40"/>
      <c r="K225" s="60">
        <f>K226</f>
        <v>2493000</v>
      </c>
      <c r="L225" s="138"/>
      <c r="M225" s="60">
        <f>M226</f>
        <v>2493000</v>
      </c>
    </row>
    <row r="226" spans="2:13" ht="31.5">
      <c r="B226" s="7" t="s">
        <v>405</v>
      </c>
      <c r="C226" s="44"/>
      <c r="D226" s="44" t="s">
        <v>40</v>
      </c>
      <c r="E226" s="44" t="s">
        <v>270</v>
      </c>
      <c r="F226" s="44" t="s">
        <v>338</v>
      </c>
      <c r="G226" s="60">
        <v>0</v>
      </c>
      <c r="H226" s="40"/>
      <c r="I226" s="60">
        <v>2493000</v>
      </c>
      <c r="J226" s="40"/>
      <c r="K226" s="60">
        <v>2493000</v>
      </c>
      <c r="L226" s="138"/>
      <c r="M226" s="60">
        <v>2493000</v>
      </c>
    </row>
    <row r="227" spans="2:13" ht="63">
      <c r="B227" s="23" t="s">
        <v>498</v>
      </c>
      <c r="C227" s="44"/>
      <c r="D227" s="44" t="s">
        <v>40</v>
      </c>
      <c r="E227" s="44" t="s">
        <v>271</v>
      </c>
      <c r="F227" s="44"/>
      <c r="G227" s="60">
        <f>G228</f>
        <v>0</v>
      </c>
      <c r="H227" s="40"/>
      <c r="I227" s="60">
        <f>I228</f>
        <v>1740000</v>
      </c>
      <c r="J227" s="40"/>
      <c r="K227" s="60">
        <f>K228</f>
        <v>1640000</v>
      </c>
      <c r="L227" s="138"/>
      <c r="M227" s="60">
        <f>M228</f>
        <v>1640000</v>
      </c>
    </row>
    <row r="228" spans="2:13" ht="31.5">
      <c r="B228" s="7" t="s">
        <v>392</v>
      </c>
      <c r="C228" s="6"/>
      <c r="D228" s="44" t="s">
        <v>40</v>
      </c>
      <c r="E228" s="6" t="s">
        <v>271</v>
      </c>
      <c r="F228" s="6" t="s">
        <v>338</v>
      </c>
      <c r="G228" s="60">
        <v>0</v>
      </c>
      <c r="H228" s="3">
        <v>1740000</v>
      </c>
      <c r="I228" s="60">
        <f>G228+H228</f>
        <v>1740000</v>
      </c>
      <c r="J228" s="3">
        <v>-100000</v>
      </c>
      <c r="K228" s="60">
        <f>I228+J228</f>
        <v>1640000</v>
      </c>
      <c r="L228" s="136"/>
      <c r="M228" s="60">
        <f>K228+L228</f>
        <v>1640000</v>
      </c>
    </row>
    <row r="229" spans="2:13" ht="47.25">
      <c r="B229" s="12" t="s">
        <v>401</v>
      </c>
      <c r="C229" s="6"/>
      <c r="D229" s="44" t="s">
        <v>40</v>
      </c>
      <c r="E229" s="6" t="s">
        <v>304</v>
      </c>
      <c r="F229" s="6"/>
      <c r="G229" s="60">
        <f>G230</f>
        <v>0</v>
      </c>
      <c r="H229" s="3"/>
      <c r="I229" s="60">
        <f>I230</f>
        <v>258000</v>
      </c>
      <c r="J229" s="3"/>
      <c r="K229" s="60">
        <f>K230</f>
        <v>258000</v>
      </c>
      <c r="L229" s="136"/>
      <c r="M229" s="60">
        <f>M230</f>
        <v>258000</v>
      </c>
    </row>
    <row r="230" spans="2:13" ht="21" customHeight="1">
      <c r="B230" s="30" t="s">
        <v>344</v>
      </c>
      <c r="C230" s="6"/>
      <c r="D230" s="44" t="s">
        <v>40</v>
      </c>
      <c r="E230" s="6" t="s">
        <v>304</v>
      </c>
      <c r="F230" s="6" t="s">
        <v>345</v>
      </c>
      <c r="G230" s="60">
        <v>0</v>
      </c>
      <c r="H230" s="3">
        <v>258000</v>
      </c>
      <c r="I230" s="60">
        <f>G230+H230</f>
        <v>258000</v>
      </c>
      <c r="J230" s="3">
        <v>0</v>
      </c>
      <c r="K230" s="60">
        <f>I230+J230</f>
        <v>258000</v>
      </c>
      <c r="L230" s="136"/>
      <c r="M230" s="60">
        <f>K230+L230</f>
        <v>258000</v>
      </c>
    </row>
    <row r="231" spans="2:13" ht="30.75" customHeight="1">
      <c r="B231" s="30" t="s">
        <v>537</v>
      </c>
      <c r="C231" s="6"/>
      <c r="D231" s="44" t="s">
        <v>40</v>
      </c>
      <c r="E231" s="6" t="s">
        <v>523</v>
      </c>
      <c r="F231" s="6"/>
      <c r="G231" s="60"/>
      <c r="H231" s="3"/>
      <c r="I231" s="60"/>
      <c r="J231" s="3"/>
      <c r="K231" s="60"/>
      <c r="L231" s="136"/>
      <c r="M231" s="60">
        <f>M232</f>
        <v>7445500</v>
      </c>
    </row>
    <row r="232" spans="2:13" ht="66.75" customHeight="1">
      <c r="B232" s="32" t="s">
        <v>395</v>
      </c>
      <c r="C232" s="6"/>
      <c r="D232" s="44" t="s">
        <v>40</v>
      </c>
      <c r="E232" s="6" t="s">
        <v>329</v>
      </c>
      <c r="F232" s="6"/>
      <c r="G232" s="60"/>
      <c r="H232" s="3"/>
      <c r="I232" s="60"/>
      <c r="J232" s="3"/>
      <c r="K232" s="60"/>
      <c r="L232" s="136"/>
      <c r="M232" s="60">
        <f>M233</f>
        <v>7445500</v>
      </c>
    </row>
    <row r="233" spans="2:13" ht="47.25">
      <c r="B233" s="32" t="s">
        <v>538</v>
      </c>
      <c r="C233" s="6"/>
      <c r="D233" s="44" t="s">
        <v>40</v>
      </c>
      <c r="E233" s="6" t="s">
        <v>539</v>
      </c>
      <c r="F233" s="6"/>
      <c r="G233" s="60"/>
      <c r="H233" s="3"/>
      <c r="I233" s="60"/>
      <c r="J233" s="3"/>
      <c r="K233" s="60"/>
      <c r="L233" s="136"/>
      <c r="M233" s="60">
        <f>M234</f>
        <v>7445500</v>
      </c>
    </row>
    <row r="234" spans="2:13" ht="21" customHeight="1">
      <c r="B234" s="7" t="s">
        <v>392</v>
      </c>
      <c r="C234" s="6"/>
      <c r="D234" s="44" t="s">
        <v>40</v>
      </c>
      <c r="E234" s="6" t="s">
        <v>539</v>
      </c>
      <c r="F234" s="6" t="s">
        <v>338</v>
      </c>
      <c r="G234" s="60"/>
      <c r="H234" s="3"/>
      <c r="I234" s="60"/>
      <c r="J234" s="3"/>
      <c r="K234" s="60"/>
      <c r="L234" s="136">
        <v>7445500</v>
      </c>
      <c r="M234" s="60">
        <f>K234+L234</f>
        <v>7445500</v>
      </c>
    </row>
    <row r="235" spans="2:13" ht="19.5" customHeight="1">
      <c r="B235" s="75" t="s">
        <v>41</v>
      </c>
      <c r="C235" s="6" t="s">
        <v>42</v>
      </c>
      <c r="D235" s="47" t="s">
        <v>42</v>
      </c>
      <c r="E235" s="6"/>
      <c r="F235" s="6"/>
      <c r="G235" s="60" t="e">
        <f>SUM(G236+G250+G277+G297)</f>
        <v>#REF!</v>
      </c>
      <c r="H235" s="3"/>
      <c r="I235" s="60">
        <f>SUM(I236+I250+I277+I297)</f>
        <v>37568200</v>
      </c>
      <c r="J235" s="3"/>
      <c r="K235" s="60">
        <f>SUM(K236+K250+K277+K297)</f>
        <v>40518200</v>
      </c>
      <c r="L235" s="136"/>
      <c r="M235" s="60">
        <f>SUM(M236+M250+M277+M297)</f>
        <v>65366500</v>
      </c>
    </row>
    <row r="236" spans="2:13" ht="18.75" customHeight="1">
      <c r="B236" s="17" t="s">
        <v>43</v>
      </c>
      <c r="C236" s="6"/>
      <c r="D236" s="44" t="s">
        <v>44</v>
      </c>
      <c r="E236" s="6"/>
      <c r="F236" s="6"/>
      <c r="G236" s="60" t="e">
        <f>SUM(G239+#REF!+#REF!+G248+G237+#REF!)</f>
        <v>#REF!</v>
      </c>
      <c r="H236" s="3"/>
      <c r="I236" s="60">
        <f>SUM(I239+I248+I237)</f>
        <v>6913600</v>
      </c>
      <c r="J236" s="3"/>
      <c r="K236" s="60">
        <f>SUM(K239+K248+K237)</f>
        <v>6913600</v>
      </c>
      <c r="L236" s="136"/>
      <c r="M236" s="60">
        <f>SUM(M239+M248+M237)</f>
        <v>6913600</v>
      </c>
    </row>
    <row r="237" spans="2:13" ht="35.25" customHeight="1" hidden="1">
      <c r="B237" s="11" t="s">
        <v>204</v>
      </c>
      <c r="C237" s="6" t="s">
        <v>205</v>
      </c>
      <c r="D237" s="6" t="s">
        <v>44</v>
      </c>
      <c r="E237" s="6" t="s">
        <v>207</v>
      </c>
      <c r="F237" s="6"/>
      <c r="G237" s="60">
        <f>G238</f>
        <v>0</v>
      </c>
      <c r="H237" s="3"/>
      <c r="I237" s="60">
        <f>I238</f>
        <v>0</v>
      </c>
      <c r="J237" s="3"/>
      <c r="K237" s="60">
        <f>K238</f>
        <v>0</v>
      </c>
      <c r="L237" s="136"/>
      <c r="M237" s="60">
        <f>M238</f>
        <v>0</v>
      </c>
    </row>
    <row r="238" spans="2:13" ht="22.5" customHeight="1" hidden="1">
      <c r="B238" s="32" t="s">
        <v>378</v>
      </c>
      <c r="C238" s="6" t="s">
        <v>205</v>
      </c>
      <c r="D238" s="6" t="s">
        <v>44</v>
      </c>
      <c r="E238" s="6" t="s">
        <v>207</v>
      </c>
      <c r="F238" s="6" t="s">
        <v>377</v>
      </c>
      <c r="G238" s="60">
        <v>0</v>
      </c>
      <c r="H238" s="110">
        <v>0</v>
      </c>
      <c r="I238" s="60">
        <f>G238+H238</f>
        <v>0</v>
      </c>
      <c r="J238" s="110">
        <v>0</v>
      </c>
      <c r="K238" s="60">
        <f>I238+J238</f>
        <v>0</v>
      </c>
      <c r="L238" s="139"/>
      <c r="M238" s="60">
        <f>K238+L238</f>
        <v>0</v>
      </c>
    </row>
    <row r="239" spans="2:13" ht="15.75">
      <c r="B239" s="12" t="s">
        <v>45</v>
      </c>
      <c r="C239" s="6"/>
      <c r="D239" s="44" t="s">
        <v>44</v>
      </c>
      <c r="E239" s="6" t="s">
        <v>46</v>
      </c>
      <c r="F239" s="6"/>
      <c r="G239" s="60">
        <f>SUM(G240+G242)</f>
        <v>0</v>
      </c>
      <c r="H239" s="3"/>
      <c r="I239" s="60">
        <f>SUM(I240+I242)</f>
        <v>6913600</v>
      </c>
      <c r="J239" s="3"/>
      <c r="K239" s="60">
        <f>SUM(K240+K242)</f>
        <v>6913600</v>
      </c>
      <c r="L239" s="136"/>
      <c r="M239" s="60">
        <f>SUM(M240+M242)</f>
        <v>6913600</v>
      </c>
    </row>
    <row r="240" spans="2:13" ht="36" customHeight="1">
      <c r="B240" s="12" t="s">
        <v>280</v>
      </c>
      <c r="C240" s="6"/>
      <c r="D240" s="44" t="s">
        <v>44</v>
      </c>
      <c r="E240" s="6" t="s">
        <v>48</v>
      </c>
      <c r="F240" s="6"/>
      <c r="G240" s="60">
        <f>G241</f>
        <v>0</v>
      </c>
      <c r="H240" s="3"/>
      <c r="I240" s="60">
        <f>I241</f>
        <v>853000</v>
      </c>
      <c r="J240" s="3"/>
      <c r="K240" s="60">
        <f>K241</f>
        <v>853000</v>
      </c>
      <c r="L240" s="136"/>
      <c r="M240" s="60">
        <f>M241</f>
        <v>853000</v>
      </c>
    </row>
    <row r="241" spans="2:13" ht="34.5" customHeight="1">
      <c r="B241" s="31" t="s">
        <v>386</v>
      </c>
      <c r="C241" s="6"/>
      <c r="D241" s="44" t="s">
        <v>44</v>
      </c>
      <c r="E241" s="6" t="s">
        <v>48</v>
      </c>
      <c r="F241" s="6" t="s">
        <v>341</v>
      </c>
      <c r="G241" s="60">
        <v>0</v>
      </c>
      <c r="H241" s="3">
        <v>853000</v>
      </c>
      <c r="I241" s="60">
        <f>G241+H241</f>
        <v>853000</v>
      </c>
      <c r="J241" s="3">
        <v>0</v>
      </c>
      <c r="K241" s="60">
        <f>I241+J241</f>
        <v>853000</v>
      </c>
      <c r="L241" s="136"/>
      <c r="M241" s="60">
        <f>K241+L241</f>
        <v>853000</v>
      </c>
    </row>
    <row r="242" spans="2:13" ht="21" customHeight="1">
      <c r="B242" s="12" t="s">
        <v>49</v>
      </c>
      <c r="C242" s="6"/>
      <c r="D242" s="44" t="s">
        <v>44</v>
      </c>
      <c r="E242" s="6" t="s">
        <v>50</v>
      </c>
      <c r="F242" s="6"/>
      <c r="G242" s="60">
        <f>G243+G245+G246</f>
        <v>0</v>
      </c>
      <c r="H242" s="3"/>
      <c r="I242" s="60">
        <f>I243+I245+I246</f>
        <v>6060600</v>
      </c>
      <c r="J242" s="3"/>
      <c r="K242" s="60">
        <f>K243+K245+K246</f>
        <v>6060600</v>
      </c>
      <c r="L242" s="136"/>
      <c r="M242" s="60">
        <f>M243+M245+M246</f>
        <v>6060600</v>
      </c>
    </row>
    <row r="243" spans="2:13" ht="0.75" customHeight="1" hidden="1">
      <c r="B243" s="12" t="s">
        <v>51</v>
      </c>
      <c r="C243" s="6"/>
      <c r="D243" s="44" t="s">
        <v>44</v>
      </c>
      <c r="E243" s="6" t="s">
        <v>52</v>
      </c>
      <c r="F243" s="6"/>
      <c r="G243" s="60">
        <f>G244</f>
        <v>0</v>
      </c>
      <c r="H243" s="3"/>
      <c r="I243" s="60">
        <f>I244</f>
        <v>0</v>
      </c>
      <c r="J243" s="3"/>
      <c r="K243" s="60">
        <f>K244</f>
        <v>0</v>
      </c>
      <c r="L243" s="136"/>
      <c r="M243" s="60">
        <f>M244</f>
        <v>0</v>
      </c>
    </row>
    <row r="244" spans="2:13" ht="17.25" customHeight="1" hidden="1">
      <c r="B244" s="12" t="s">
        <v>35</v>
      </c>
      <c r="C244" s="6"/>
      <c r="D244" s="44" t="s">
        <v>44</v>
      </c>
      <c r="E244" s="6" t="s">
        <v>52</v>
      </c>
      <c r="F244" s="6" t="s">
        <v>36</v>
      </c>
      <c r="G244" s="60">
        <v>0</v>
      </c>
      <c r="H244" s="3"/>
      <c r="I244" s="60">
        <v>0</v>
      </c>
      <c r="J244" s="3"/>
      <c r="K244" s="60">
        <v>0</v>
      </c>
      <c r="L244" s="136"/>
      <c r="M244" s="60">
        <v>0</v>
      </c>
    </row>
    <row r="245" spans="2:13" ht="18" customHeight="1" hidden="1">
      <c r="B245" s="12" t="s">
        <v>37</v>
      </c>
      <c r="C245" s="6"/>
      <c r="D245" s="44" t="s">
        <v>44</v>
      </c>
      <c r="E245" s="6" t="s">
        <v>50</v>
      </c>
      <c r="F245" s="6" t="s">
        <v>38</v>
      </c>
      <c r="G245" s="60">
        <v>0</v>
      </c>
      <c r="H245" s="3"/>
      <c r="I245" s="60">
        <f>G245+H245</f>
        <v>0</v>
      </c>
      <c r="J245" s="3"/>
      <c r="K245" s="60">
        <f>I245+J245</f>
        <v>0</v>
      </c>
      <c r="L245" s="136"/>
      <c r="M245" s="60">
        <f>K245+L245</f>
        <v>0</v>
      </c>
    </row>
    <row r="246" spans="2:13" ht="31.5" customHeight="1">
      <c r="B246" s="16" t="s">
        <v>174</v>
      </c>
      <c r="C246" s="6"/>
      <c r="D246" s="44" t="s">
        <v>44</v>
      </c>
      <c r="E246" s="6" t="s">
        <v>200</v>
      </c>
      <c r="F246" s="6"/>
      <c r="G246" s="60">
        <f>G247</f>
        <v>0</v>
      </c>
      <c r="H246" s="3"/>
      <c r="I246" s="60">
        <f>I247</f>
        <v>6060600</v>
      </c>
      <c r="J246" s="3"/>
      <c r="K246" s="60">
        <f>K247</f>
        <v>6060600</v>
      </c>
      <c r="L246" s="136"/>
      <c r="M246" s="60">
        <f>M247</f>
        <v>6060600</v>
      </c>
    </row>
    <row r="247" spans="2:13" ht="18.75" customHeight="1">
      <c r="B247" s="12" t="s">
        <v>344</v>
      </c>
      <c r="C247" s="6"/>
      <c r="D247" s="44" t="s">
        <v>44</v>
      </c>
      <c r="E247" s="6" t="s">
        <v>200</v>
      </c>
      <c r="F247" s="6" t="s">
        <v>345</v>
      </c>
      <c r="G247" s="60">
        <v>0</v>
      </c>
      <c r="H247" s="3">
        <v>6060600</v>
      </c>
      <c r="I247" s="60">
        <f>G247+H247</f>
        <v>6060600</v>
      </c>
      <c r="J247" s="3">
        <v>0</v>
      </c>
      <c r="K247" s="60">
        <f>I247+J247</f>
        <v>6060600</v>
      </c>
      <c r="L247" s="136"/>
      <c r="M247" s="60">
        <f>K247+L247</f>
        <v>6060600</v>
      </c>
    </row>
    <row r="248" spans="2:13" ht="51.75" customHeight="1" hidden="1">
      <c r="B248" s="31" t="s">
        <v>310</v>
      </c>
      <c r="C248" s="8" t="s">
        <v>196</v>
      </c>
      <c r="D248" s="8" t="s">
        <v>44</v>
      </c>
      <c r="E248" s="8" t="s">
        <v>272</v>
      </c>
      <c r="F248" s="8"/>
      <c r="G248" s="71">
        <f>G249</f>
        <v>0</v>
      </c>
      <c r="H248" s="52"/>
      <c r="I248" s="71">
        <f>I249</f>
        <v>0</v>
      </c>
      <c r="J248" s="52"/>
      <c r="K248" s="71">
        <f>K249</f>
        <v>0</v>
      </c>
      <c r="L248" s="141"/>
      <c r="M248" s="71">
        <f>M249</f>
        <v>0</v>
      </c>
    </row>
    <row r="249" spans="2:13" ht="18.75" customHeight="1" hidden="1">
      <c r="B249" s="32" t="s">
        <v>378</v>
      </c>
      <c r="C249" s="8" t="s">
        <v>196</v>
      </c>
      <c r="D249" s="8" t="s">
        <v>44</v>
      </c>
      <c r="E249" s="8" t="s">
        <v>272</v>
      </c>
      <c r="F249" s="8" t="s">
        <v>377</v>
      </c>
      <c r="G249" s="71">
        <v>0</v>
      </c>
      <c r="H249" s="111">
        <v>0</v>
      </c>
      <c r="I249" s="71">
        <f>G249+H249</f>
        <v>0</v>
      </c>
      <c r="J249" s="111">
        <v>0</v>
      </c>
      <c r="K249" s="71">
        <f>I249+J249</f>
        <v>0</v>
      </c>
      <c r="L249" s="143"/>
      <c r="M249" s="71">
        <f>K249+L249</f>
        <v>0</v>
      </c>
    </row>
    <row r="250" spans="2:13" ht="18" customHeight="1">
      <c r="B250" s="17" t="s">
        <v>56</v>
      </c>
      <c r="C250" s="6"/>
      <c r="D250" s="44" t="s">
        <v>57</v>
      </c>
      <c r="E250" s="6"/>
      <c r="F250" s="6"/>
      <c r="G250" s="60" t="e">
        <f>SUM(#REF!+#REF!+G256+G264+G262+G254+G251)</f>
        <v>#REF!</v>
      </c>
      <c r="H250" s="3"/>
      <c r="I250" s="60">
        <f>SUM(I256+I264+I262+I254+I251)</f>
        <v>15277700</v>
      </c>
      <c r="J250" s="3"/>
      <c r="K250" s="60">
        <f>SUM(K256+K264+K262+K254+K251)</f>
        <v>18277700</v>
      </c>
      <c r="L250" s="136"/>
      <c r="M250" s="60">
        <f>SUM(M256+M264+M262+M254+M251+M271)</f>
        <v>43156000</v>
      </c>
    </row>
    <row r="251" spans="2:13" ht="15.75" hidden="1">
      <c r="B251" s="11" t="s">
        <v>217</v>
      </c>
      <c r="C251" s="6"/>
      <c r="D251" s="44" t="s">
        <v>57</v>
      </c>
      <c r="E251" s="6" t="s">
        <v>215</v>
      </c>
      <c r="F251" s="6"/>
      <c r="G251" s="60">
        <f>G252</f>
        <v>0</v>
      </c>
      <c r="H251" s="3"/>
      <c r="I251" s="60">
        <f>I252</f>
        <v>0</v>
      </c>
      <c r="J251" s="3"/>
      <c r="K251" s="60">
        <f>K252</f>
        <v>0</v>
      </c>
      <c r="L251" s="136"/>
      <c r="M251" s="60">
        <f>M252</f>
        <v>0</v>
      </c>
    </row>
    <row r="252" spans="2:13" ht="31.5" hidden="1">
      <c r="B252" s="11" t="s">
        <v>218</v>
      </c>
      <c r="C252" s="6"/>
      <c r="D252" s="44" t="s">
        <v>57</v>
      </c>
      <c r="E252" s="6" t="s">
        <v>216</v>
      </c>
      <c r="F252" s="6"/>
      <c r="G252" s="60">
        <f>G253</f>
        <v>0</v>
      </c>
      <c r="H252" s="3"/>
      <c r="I252" s="60">
        <f>I253</f>
        <v>0</v>
      </c>
      <c r="J252" s="3"/>
      <c r="K252" s="60">
        <f>K253</f>
        <v>0</v>
      </c>
      <c r="L252" s="136"/>
      <c r="M252" s="60">
        <f>M253</f>
        <v>0</v>
      </c>
    </row>
    <row r="253" spans="2:13" ht="15.75" customHeight="1" hidden="1">
      <c r="B253" s="23" t="s">
        <v>35</v>
      </c>
      <c r="C253" s="6"/>
      <c r="D253" s="44" t="s">
        <v>57</v>
      </c>
      <c r="E253" s="6" t="s">
        <v>216</v>
      </c>
      <c r="F253" s="6" t="s">
        <v>36</v>
      </c>
      <c r="G253" s="60">
        <v>0</v>
      </c>
      <c r="H253" s="3"/>
      <c r="I253" s="60">
        <f>G253+H253</f>
        <v>0</v>
      </c>
      <c r="J253" s="3"/>
      <c r="K253" s="60">
        <f>I253+J253</f>
        <v>0</v>
      </c>
      <c r="L253" s="136"/>
      <c r="M253" s="60">
        <f>K253+L253</f>
        <v>0</v>
      </c>
    </row>
    <row r="254" spans="2:13" ht="17.25" customHeight="1" hidden="1">
      <c r="B254" s="76" t="s">
        <v>252</v>
      </c>
      <c r="C254" s="77" t="s">
        <v>205</v>
      </c>
      <c r="D254" s="77" t="s">
        <v>57</v>
      </c>
      <c r="E254" s="77" t="s">
        <v>253</v>
      </c>
      <c r="F254" s="77"/>
      <c r="G254" s="60">
        <f>G255</f>
        <v>0</v>
      </c>
      <c r="H254" s="52"/>
      <c r="I254" s="60">
        <f>I255</f>
        <v>0</v>
      </c>
      <c r="J254" s="52"/>
      <c r="K254" s="60">
        <f>K255</f>
        <v>0</v>
      </c>
      <c r="L254" s="141"/>
      <c r="M254" s="60">
        <f>M255</f>
        <v>0</v>
      </c>
    </row>
    <row r="255" spans="2:13" ht="15.75" customHeight="1" hidden="1">
      <c r="B255" s="78" t="s">
        <v>116</v>
      </c>
      <c r="C255" s="77" t="s">
        <v>205</v>
      </c>
      <c r="D255" s="77" t="s">
        <v>57</v>
      </c>
      <c r="E255" s="77" t="s">
        <v>253</v>
      </c>
      <c r="F255" s="77" t="s">
        <v>117</v>
      </c>
      <c r="G255" s="60"/>
      <c r="H255" s="52"/>
      <c r="I255" s="60"/>
      <c r="J255" s="52"/>
      <c r="K255" s="60"/>
      <c r="L255" s="141"/>
      <c r="M255" s="60"/>
    </row>
    <row r="256" spans="2:13" ht="30.75" customHeight="1">
      <c r="B256" s="12" t="s">
        <v>58</v>
      </c>
      <c r="C256" s="6"/>
      <c r="D256" s="44" t="s">
        <v>57</v>
      </c>
      <c r="E256" s="6" t="s">
        <v>59</v>
      </c>
      <c r="F256" s="6"/>
      <c r="G256" s="60">
        <f>G257+G260+G259+G258+G261</f>
        <v>0</v>
      </c>
      <c r="H256" s="3"/>
      <c r="I256" s="60">
        <f>I257+I260+I259+I258+I261</f>
        <v>0</v>
      </c>
      <c r="J256" s="3"/>
      <c r="K256" s="60">
        <f>K257+K260+K259+K258+K261</f>
        <v>0</v>
      </c>
      <c r="L256" s="136"/>
      <c r="M256" s="60">
        <f>M257+M260+M259+M258+M261</f>
        <v>250000</v>
      </c>
    </row>
    <row r="257" spans="2:13" ht="22.5" customHeight="1" hidden="1">
      <c r="B257" s="62" t="s">
        <v>399</v>
      </c>
      <c r="C257" s="6"/>
      <c r="D257" s="44" t="s">
        <v>57</v>
      </c>
      <c r="E257" s="6" t="s">
        <v>59</v>
      </c>
      <c r="F257" s="6" t="s">
        <v>368</v>
      </c>
      <c r="G257" s="60">
        <v>0</v>
      </c>
      <c r="H257" s="3"/>
      <c r="I257" s="60">
        <f>G257+H257</f>
        <v>0</v>
      </c>
      <c r="J257" s="3"/>
      <c r="K257" s="60">
        <f>I257+J257</f>
        <v>0</v>
      </c>
      <c r="L257" s="136"/>
      <c r="M257" s="60">
        <f>K257+L257</f>
        <v>0</v>
      </c>
    </row>
    <row r="258" spans="2:13" ht="19.5" customHeight="1" hidden="1">
      <c r="B258" s="17" t="s">
        <v>54</v>
      </c>
      <c r="C258" s="6"/>
      <c r="D258" s="44" t="s">
        <v>57</v>
      </c>
      <c r="E258" s="6" t="s">
        <v>59</v>
      </c>
      <c r="F258" s="6" t="s">
        <v>55</v>
      </c>
      <c r="G258" s="60">
        <v>0</v>
      </c>
      <c r="H258" s="3"/>
      <c r="I258" s="60">
        <f>G258+H258</f>
        <v>0</v>
      </c>
      <c r="J258" s="3"/>
      <c r="K258" s="60">
        <f>I258+J258</f>
        <v>0</v>
      </c>
      <c r="L258" s="136"/>
      <c r="M258" s="60">
        <f>K258+L258</f>
        <v>0</v>
      </c>
    </row>
    <row r="259" spans="2:13" ht="31.5" customHeight="1">
      <c r="B259" s="7" t="s">
        <v>392</v>
      </c>
      <c r="C259" s="6"/>
      <c r="D259" s="44" t="s">
        <v>57</v>
      </c>
      <c r="E259" s="6" t="s">
        <v>59</v>
      </c>
      <c r="F259" s="6" t="s">
        <v>338</v>
      </c>
      <c r="G259" s="60">
        <v>0</v>
      </c>
      <c r="H259" s="110">
        <v>0</v>
      </c>
      <c r="I259" s="60">
        <f>G259+H259</f>
        <v>0</v>
      </c>
      <c r="J259" s="110">
        <v>0</v>
      </c>
      <c r="K259" s="60">
        <f>I259+J259</f>
        <v>0</v>
      </c>
      <c r="L259" s="139">
        <v>250000</v>
      </c>
      <c r="M259" s="60">
        <f>K259+L259</f>
        <v>250000</v>
      </c>
    </row>
    <row r="260" spans="2:13" ht="1.5" customHeight="1" hidden="1">
      <c r="B260" s="31" t="s">
        <v>369</v>
      </c>
      <c r="C260" s="6"/>
      <c r="D260" s="44" t="s">
        <v>57</v>
      </c>
      <c r="E260" s="6" t="s">
        <v>59</v>
      </c>
      <c r="F260" s="6" t="s">
        <v>370</v>
      </c>
      <c r="G260" s="60">
        <v>0</v>
      </c>
      <c r="H260" s="3">
        <v>0</v>
      </c>
      <c r="I260" s="60">
        <f>G260+H260</f>
        <v>0</v>
      </c>
      <c r="J260" s="3">
        <v>0</v>
      </c>
      <c r="K260" s="60">
        <f>I260+J260</f>
        <v>0</v>
      </c>
      <c r="L260" s="136"/>
      <c r="M260" s="60">
        <f>K260+L260</f>
        <v>0</v>
      </c>
    </row>
    <row r="261" spans="2:13" ht="33" customHeight="1" hidden="1">
      <c r="B261" s="31" t="s">
        <v>334</v>
      </c>
      <c r="C261" s="6"/>
      <c r="D261" s="101" t="s">
        <v>57</v>
      </c>
      <c r="E261" s="103" t="s">
        <v>59</v>
      </c>
      <c r="F261" s="103" t="s">
        <v>339</v>
      </c>
      <c r="G261" s="60">
        <v>0</v>
      </c>
      <c r="H261" s="3">
        <v>0</v>
      </c>
      <c r="I261" s="60">
        <f>G261+H261</f>
        <v>0</v>
      </c>
      <c r="J261" s="3">
        <v>0</v>
      </c>
      <c r="K261" s="60">
        <f>I261+J261</f>
        <v>0</v>
      </c>
      <c r="L261" s="136"/>
      <c r="M261" s="60">
        <f>K261+L261</f>
        <v>0</v>
      </c>
    </row>
    <row r="262" spans="2:13" ht="33.75" customHeight="1" hidden="1">
      <c r="B262" s="12" t="s">
        <v>402</v>
      </c>
      <c r="C262" s="6"/>
      <c r="D262" s="44" t="s">
        <v>57</v>
      </c>
      <c r="E262" s="6" t="s">
        <v>403</v>
      </c>
      <c r="F262" s="6"/>
      <c r="G262" s="60">
        <f>G263</f>
        <v>0</v>
      </c>
      <c r="H262" s="3"/>
      <c r="I262" s="60">
        <f>I263</f>
        <v>0</v>
      </c>
      <c r="J262" s="3"/>
      <c r="K262" s="60">
        <f>K263</f>
        <v>0</v>
      </c>
      <c r="L262" s="136"/>
      <c r="M262" s="60">
        <f>M263</f>
        <v>0</v>
      </c>
    </row>
    <row r="263" spans="2:13" ht="51" customHeight="1" hidden="1">
      <c r="B263" s="100" t="s">
        <v>394</v>
      </c>
      <c r="C263" s="6"/>
      <c r="D263" s="44" t="s">
        <v>57</v>
      </c>
      <c r="E263" s="6" t="s">
        <v>403</v>
      </c>
      <c r="F263" s="6" t="s">
        <v>393</v>
      </c>
      <c r="G263" s="60">
        <v>0</v>
      </c>
      <c r="H263" s="3"/>
      <c r="I263" s="60">
        <f>G263+H263</f>
        <v>0</v>
      </c>
      <c r="J263" s="3"/>
      <c r="K263" s="60">
        <f>I263+J263</f>
        <v>0</v>
      </c>
      <c r="L263" s="136"/>
      <c r="M263" s="60">
        <f>K263+L263</f>
        <v>0</v>
      </c>
    </row>
    <row r="264" spans="2:13" ht="19.5" customHeight="1">
      <c r="B264" s="31" t="s">
        <v>203</v>
      </c>
      <c r="C264" s="6"/>
      <c r="D264" s="44" t="s">
        <v>57</v>
      </c>
      <c r="E264" s="6" t="s">
        <v>107</v>
      </c>
      <c r="F264" s="6"/>
      <c r="G264" s="60">
        <f>G265+G267+G269</f>
        <v>0</v>
      </c>
      <c r="H264" s="3"/>
      <c r="I264" s="60">
        <f>I265+I267+I269</f>
        <v>15277700</v>
      </c>
      <c r="J264" s="3"/>
      <c r="K264" s="60">
        <f>K265+K267+K269</f>
        <v>18277700</v>
      </c>
      <c r="L264" s="136"/>
      <c r="M264" s="60">
        <f>M265+M267+M269</f>
        <v>18277700</v>
      </c>
    </row>
    <row r="265" spans="2:13" ht="80.25" customHeight="1" hidden="1">
      <c r="B265" s="96" t="s">
        <v>449</v>
      </c>
      <c r="C265" s="6"/>
      <c r="D265" s="101" t="s">
        <v>57</v>
      </c>
      <c r="E265" s="103" t="s">
        <v>299</v>
      </c>
      <c r="F265" s="6"/>
      <c r="G265" s="60">
        <f>G266</f>
        <v>0</v>
      </c>
      <c r="H265" s="3"/>
      <c r="I265" s="60">
        <f>I266</f>
        <v>0</v>
      </c>
      <c r="J265" s="3"/>
      <c r="K265" s="60">
        <f>K266</f>
        <v>0</v>
      </c>
      <c r="L265" s="136"/>
      <c r="M265" s="60">
        <f>M266</f>
        <v>0</v>
      </c>
    </row>
    <row r="266" spans="2:13" ht="33.75" customHeight="1" hidden="1">
      <c r="B266" s="7" t="s">
        <v>392</v>
      </c>
      <c r="C266" s="6"/>
      <c r="D266" s="44" t="s">
        <v>57</v>
      </c>
      <c r="E266" s="6" t="s">
        <v>299</v>
      </c>
      <c r="F266" s="6" t="s">
        <v>338</v>
      </c>
      <c r="G266" s="60">
        <v>0</v>
      </c>
      <c r="H266" s="3"/>
      <c r="I266" s="60">
        <f>G266+H266</f>
        <v>0</v>
      </c>
      <c r="J266" s="3"/>
      <c r="K266" s="60">
        <f>I266+J266</f>
        <v>0</v>
      </c>
      <c r="L266" s="136"/>
      <c r="M266" s="60">
        <f>K266+L266</f>
        <v>0</v>
      </c>
    </row>
    <row r="267" spans="2:13" ht="33.75" customHeight="1">
      <c r="B267" s="105" t="s">
        <v>450</v>
      </c>
      <c r="C267" s="6"/>
      <c r="D267" s="101" t="s">
        <v>57</v>
      </c>
      <c r="E267" s="103" t="s">
        <v>298</v>
      </c>
      <c r="F267" s="6"/>
      <c r="G267" s="60">
        <f>G268</f>
        <v>0</v>
      </c>
      <c r="H267" s="3"/>
      <c r="I267" s="60">
        <f>I268</f>
        <v>12945700</v>
      </c>
      <c r="J267" s="3"/>
      <c r="K267" s="60">
        <f>K268</f>
        <v>15945700</v>
      </c>
      <c r="L267" s="136"/>
      <c r="M267" s="60">
        <f>M268</f>
        <v>15945700</v>
      </c>
    </row>
    <row r="268" spans="2:13" ht="50.25" customHeight="1">
      <c r="B268" s="96" t="s">
        <v>394</v>
      </c>
      <c r="C268" s="6"/>
      <c r="D268" s="44" t="s">
        <v>57</v>
      </c>
      <c r="E268" s="6" t="s">
        <v>298</v>
      </c>
      <c r="F268" s="6" t="s">
        <v>393</v>
      </c>
      <c r="G268" s="60">
        <v>0</v>
      </c>
      <c r="H268" s="3">
        <v>12945700</v>
      </c>
      <c r="I268" s="60">
        <f>H268+G268</f>
        <v>12945700</v>
      </c>
      <c r="J268" s="3">
        <v>3000000</v>
      </c>
      <c r="K268" s="60">
        <f>J268+I268</f>
        <v>15945700</v>
      </c>
      <c r="L268" s="136"/>
      <c r="M268" s="60">
        <f>L268+K268</f>
        <v>15945700</v>
      </c>
    </row>
    <row r="269" spans="2:13" ht="64.5" customHeight="1">
      <c r="B269" s="108" t="s">
        <v>464</v>
      </c>
      <c r="C269" s="8" t="s">
        <v>205</v>
      </c>
      <c r="D269" s="8" t="s">
        <v>57</v>
      </c>
      <c r="E269" s="97" t="s">
        <v>465</v>
      </c>
      <c r="F269" s="8"/>
      <c r="G269" s="70">
        <f>G270</f>
        <v>0</v>
      </c>
      <c r="H269" s="52"/>
      <c r="I269" s="70">
        <f>I270</f>
        <v>2332000</v>
      </c>
      <c r="J269" s="52"/>
      <c r="K269" s="70">
        <f>K270</f>
        <v>2332000</v>
      </c>
      <c r="L269" s="141"/>
      <c r="M269" s="70">
        <f>M270</f>
        <v>2332000</v>
      </c>
    </row>
    <row r="270" spans="2:13" ht="32.25" customHeight="1">
      <c r="B270" s="105" t="s">
        <v>392</v>
      </c>
      <c r="C270" s="8" t="s">
        <v>205</v>
      </c>
      <c r="D270" s="8" t="s">
        <v>57</v>
      </c>
      <c r="E270" s="97" t="s">
        <v>465</v>
      </c>
      <c r="F270" s="97" t="s">
        <v>338</v>
      </c>
      <c r="G270" s="70">
        <v>0</v>
      </c>
      <c r="H270" s="111">
        <v>2332000</v>
      </c>
      <c r="I270" s="70">
        <f>G270+H270</f>
        <v>2332000</v>
      </c>
      <c r="J270" s="111">
        <v>0</v>
      </c>
      <c r="K270" s="70">
        <f>I270+J270</f>
        <v>2332000</v>
      </c>
      <c r="L270" s="142"/>
      <c r="M270" s="70">
        <f>K270+L270</f>
        <v>2332000</v>
      </c>
    </row>
    <row r="271" spans="2:13" ht="22.5" customHeight="1">
      <c r="B271" s="163" t="s">
        <v>542</v>
      </c>
      <c r="C271" s="8"/>
      <c r="D271" s="97" t="s">
        <v>57</v>
      </c>
      <c r="E271" s="97" t="s">
        <v>543</v>
      </c>
      <c r="F271" s="97"/>
      <c r="G271" s="70"/>
      <c r="H271" s="111"/>
      <c r="I271" s="70"/>
      <c r="J271" s="111"/>
      <c r="K271" s="70"/>
      <c r="L271" s="142"/>
      <c r="M271" s="70">
        <f>M272+M274</f>
        <v>24628300</v>
      </c>
    </row>
    <row r="272" spans="2:13" ht="51.75" customHeight="1">
      <c r="B272" s="105" t="s">
        <v>541</v>
      </c>
      <c r="C272" s="8"/>
      <c r="D272" s="97" t="s">
        <v>57</v>
      </c>
      <c r="E272" s="97" t="s">
        <v>540</v>
      </c>
      <c r="F272" s="97"/>
      <c r="G272" s="70"/>
      <c r="H272" s="111"/>
      <c r="I272" s="70"/>
      <c r="J272" s="111"/>
      <c r="K272" s="70"/>
      <c r="L272" s="142"/>
      <c r="M272" s="70">
        <f>M273</f>
        <v>16509600</v>
      </c>
    </row>
    <row r="273" spans="2:13" ht="32.25" customHeight="1">
      <c r="B273" s="105" t="s">
        <v>392</v>
      </c>
      <c r="C273" s="97"/>
      <c r="D273" s="97" t="s">
        <v>57</v>
      </c>
      <c r="E273" s="97" t="s">
        <v>540</v>
      </c>
      <c r="F273" s="97" t="s">
        <v>338</v>
      </c>
      <c r="G273" s="70"/>
      <c r="H273" s="164"/>
      <c r="I273" s="70"/>
      <c r="J273" s="164"/>
      <c r="K273" s="70"/>
      <c r="L273" s="165">
        <v>16509600</v>
      </c>
      <c r="M273" s="70">
        <f>K273+L273</f>
        <v>16509600</v>
      </c>
    </row>
    <row r="274" spans="2:13" ht="20.25" customHeight="1">
      <c r="B274" s="105" t="s">
        <v>520</v>
      </c>
      <c r="C274" s="8"/>
      <c r="D274" s="97" t="s">
        <v>57</v>
      </c>
      <c r="E274" s="97" t="s">
        <v>519</v>
      </c>
      <c r="F274" s="97"/>
      <c r="G274" s="70"/>
      <c r="H274" s="111"/>
      <c r="I274" s="70"/>
      <c r="J274" s="111"/>
      <c r="K274" s="70"/>
      <c r="L274" s="142"/>
      <c r="M274" s="70">
        <f>M275</f>
        <v>8118700</v>
      </c>
    </row>
    <row r="275" spans="2:13" ht="20.25" customHeight="1">
      <c r="B275" s="105" t="s">
        <v>518</v>
      </c>
      <c r="C275" s="8"/>
      <c r="D275" s="97" t="s">
        <v>57</v>
      </c>
      <c r="E275" s="97" t="s">
        <v>517</v>
      </c>
      <c r="F275" s="97"/>
      <c r="G275" s="70"/>
      <c r="H275" s="111"/>
      <c r="I275" s="70"/>
      <c r="J275" s="111"/>
      <c r="K275" s="70"/>
      <c r="L275" s="142"/>
      <c r="M275" s="70">
        <f>M276</f>
        <v>8118700</v>
      </c>
    </row>
    <row r="276" spans="2:13" ht="47.25">
      <c r="B276" s="105" t="s">
        <v>394</v>
      </c>
      <c r="C276" s="8"/>
      <c r="D276" s="97" t="s">
        <v>57</v>
      </c>
      <c r="E276" s="97" t="s">
        <v>517</v>
      </c>
      <c r="F276" s="97" t="s">
        <v>393</v>
      </c>
      <c r="G276" s="70"/>
      <c r="H276" s="111"/>
      <c r="I276" s="70"/>
      <c r="J276" s="111"/>
      <c r="K276" s="70"/>
      <c r="L276" s="142">
        <v>8118700</v>
      </c>
      <c r="M276" s="70">
        <f>K276+L276</f>
        <v>8118700</v>
      </c>
    </row>
    <row r="277" spans="2:13" ht="16.5" customHeight="1">
      <c r="B277" s="17" t="s">
        <v>61</v>
      </c>
      <c r="C277" s="6"/>
      <c r="D277" s="44" t="s">
        <v>60</v>
      </c>
      <c r="E277" s="6"/>
      <c r="F277" s="6"/>
      <c r="G277" s="60" t="e">
        <f>G280+G289+G295</f>
        <v>#REF!</v>
      </c>
      <c r="H277" s="3"/>
      <c r="I277" s="60">
        <f>I280+I289+I295+I278</f>
        <v>10963400</v>
      </c>
      <c r="J277" s="3"/>
      <c r="K277" s="60">
        <f>K280+K289+K295+K278</f>
        <v>10913400</v>
      </c>
      <c r="L277" s="136"/>
      <c r="M277" s="60">
        <f>M280+M289+M295+M278</f>
        <v>10883400</v>
      </c>
    </row>
    <row r="278" spans="2:13" ht="61.5" customHeight="1" hidden="1">
      <c r="B278" s="114" t="s">
        <v>471</v>
      </c>
      <c r="C278" s="97" t="s">
        <v>205</v>
      </c>
      <c r="D278" s="97" t="s">
        <v>60</v>
      </c>
      <c r="E278" s="97" t="s">
        <v>469</v>
      </c>
      <c r="F278" s="97"/>
      <c r="G278" s="60"/>
      <c r="H278" s="3"/>
      <c r="I278" s="60">
        <f>I279</f>
        <v>0</v>
      </c>
      <c r="J278" s="3"/>
      <c r="K278" s="60">
        <f>K279</f>
        <v>0</v>
      </c>
      <c r="L278" s="136"/>
      <c r="M278" s="60">
        <f>M279</f>
        <v>0</v>
      </c>
    </row>
    <row r="279" spans="2:13" ht="33.75" customHeight="1" hidden="1">
      <c r="B279" s="105" t="s">
        <v>333</v>
      </c>
      <c r="C279" s="97" t="s">
        <v>205</v>
      </c>
      <c r="D279" s="97" t="s">
        <v>60</v>
      </c>
      <c r="E279" s="97" t="s">
        <v>469</v>
      </c>
      <c r="F279" s="97" t="s">
        <v>338</v>
      </c>
      <c r="G279" s="60"/>
      <c r="H279" s="3">
        <v>0</v>
      </c>
      <c r="I279" s="60">
        <f>G279+H279</f>
        <v>0</v>
      </c>
      <c r="J279" s="3">
        <v>0</v>
      </c>
      <c r="K279" s="60">
        <f>I279+J279</f>
        <v>0</v>
      </c>
      <c r="L279" s="136"/>
      <c r="M279" s="60">
        <f>K279+L279</f>
        <v>0</v>
      </c>
    </row>
    <row r="280" spans="2:13" ht="15.75">
      <c r="B280" s="17" t="s">
        <v>61</v>
      </c>
      <c r="C280" s="6"/>
      <c r="D280" s="44" t="s">
        <v>60</v>
      </c>
      <c r="E280" s="6" t="s">
        <v>62</v>
      </c>
      <c r="F280" s="6"/>
      <c r="G280" s="60">
        <f>SUM(G281+G283+G285+G287)</f>
        <v>0</v>
      </c>
      <c r="H280" s="3"/>
      <c r="I280" s="60">
        <f>SUM(I281+I283+I285+I287)</f>
        <v>10837400</v>
      </c>
      <c r="J280" s="3"/>
      <c r="K280" s="60">
        <f>SUM(K281+K283+K285+K287)</f>
        <v>10761800</v>
      </c>
      <c r="L280" s="136"/>
      <c r="M280" s="60">
        <f>SUM(M281+M283+M285+M287)</f>
        <v>10731800</v>
      </c>
    </row>
    <row r="281" spans="2:13" ht="15.75">
      <c r="B281" s="12" t="s">
        <v>63</v>
      </c>
      <c r="C281" s="6"/>
      <c r="D281" s="44" t="s">
        <v>60</v>
      </c>
      <c r="E281" s="6" t="s">
        <v>64</v>
      </c>
      <c r="F281" s="6"/>
      <c r="G281" s="60">
        <f>G282</f>
        <v>0</v>
      </c>
      <c r="H281" s="3"/>
      <c r="I281" s="60">
        <f>I282</f>
        <v>6317400</v>
      </c>
      <c r="J281" s="3"/>
      <c r="K281" s="60">
        <f>K282</f>
        <v>6317400</v>
      </c>
      <c r="L281" s="136"/>
      <c r="M281" s="60">
        <f>M282</f>
        <v>6287400</v>
      </c>
    </row>
    <row r="282" spans="2:13" ht="30" customHeight="1">
      <c r="B282" s="7" t="s">
        <v>392</v>
      </c>
      <c r="C282" s="6"/>
      <c r="D282" s="44" t="s">
        <v>60</v>
      </c>
      <c r="E282" s="6" t="s">
        <v>64</v>
      </c>
      <c r="F282" s="6" t="s">
        <v>338</v>
      </c>
      <c r="G282" s="60">
        <v>0</v>
      </c>
      <c r="H282" s="3">
        <v>6317400</v>
      </c>
      <c r="I282" s="60">
        <f>G282+H282</f>
        <v>6317400</v>
      </c>
      <c r="J282" s="3">
        <v>0</v>
      </c>
      <c r="K282" s="60">
        <f>I282+J282</f>
        <v>6317400</v>
      </c>
      <c r="L282" s="136">
        <v>-30000</v>
      </c>
      <c r="M282" s="60">
        <f>K282+L282</f>
        <v>6287400</v>
      </c>
    </row>
    <row r="283" spans="2:13" ht="20.25" customHeight="1" hidden="1">
      <c r="B283" s="12" t="s">
        <v>437</v>
      </c>
      <c r="C283" s="6"/>
      <c r="D283" s="44" t="s">
        <v>60</v>
      </c>
      <c r="E283" s="6" t="s">
        <v>436</v>
      </c>
      <c r="F283" s="6"/>
      <c r="G283" s="60">
        <f>G284</f>
        <v>0</v>
      </c>
      <c r="H283" s="3"/>
      <c r="I283" s="60">
        <f>I284</f>
        <v>0</v>
      </c>
      <c r="J283" s="3"/>
      <c r="K283" s="60">
        <f>K284</f>
        <v>0</v>
      </c>
      <c r="L283" s="136"/>
      <c r="M283" s="60">
        <f>M284</f>
        <v>0</v>
      </c>
    </row>
    <row r="284" spans="2:13" ht="39" customHeight="1" hidden="1">
      <c r="B284" s="7" t="s">
        <v>392</v>
      </c>
      <c r="C284" s="6"/>
      <c r="D284" s="44" t="s">
        <v>60</v>
      </c>
      <c r="E284" s="6" t="s">
        <v>436</v>
      </c>
      <c r="F284" s="6" t="s">
        <v>338</v>
      </c>
      <c r="G284" s="60">
        <v>0</v>
      </c>
      <c r="H284" s="3">
        <v>0</v>
      </c>
      <c r="I284" s="60">
        <f>G284+H284</f>
        <v>0</v>
      </c>
      <c r="J284" s="3">
        <v>0</v>
      </c>
      <c r="K284" s="60">
        <f>I284+J284</f>
        <v>0</v>
      </c>
      <c r="L284" s="136"/>
      <c r="M284" s="60">
        <f>K284+L284</f>
        <v>0</v>
      </c>
    </row>
    <row r="285" spans="2:13" ht="15.75">
      <c r="B285" s="12" t="s">
        <v>65</v>
      </c>
      <c r="C285" s="6"/>
      <c r="D285" s="44" t="s">
        <v>60</v>
      </c>
      <c r="E285" s="6" t="s">
        <v>66</v>
      </c>
      <c r="F285" s="6"/>
      <c r="G285" s="60">
        <f>G286</f>
        <v>0</v>
      </c>
      <c r="H285" s="3"/>
      <c r="I285" s="60">
        <f>I286</f>
        <v>700000</v>
      </c>
      <c r="J285" s="3"/>
      <c r="K285" s="60">
        <f>K286</f>
        <v>700000</v>
      </c>
      <c r="L285" s="136"/>
      <c r="M285" s="60">
        <f>M286</f>
        <v>700000</v>
      </c>
    </row>
    <row r="286" spans="2:13" ht="31.5">
      <c r="B286" s="7" t="s">
        <v>392</v>
      </c>
      <c r="C286" s="6"/>
      <c r="D286" s="44" t="s">
        <v>60</v>
      </c>
      <c r="E286" s="6" t="s">
        <v>66</v>
      </c>
      <c r="F286" s="6" t="s">
        <v>338</v>
      </c>
      <c r="G286" s="60">
        <v>0</v>
      </c>
      <c r="H286" s="3">
        <v>700000</v>
      </c>
      <c r="I286" s="60">
        <f>G286+H286</f>
        <v>700000</v>
      </c>
      <c r="J286" s="3">
        <v>0</v>
      </c>
      <c r="K286" s="60">
        <f>I286+J286</f>
        <v>700000</v>
      </c>
      <c r="L286" s="136"/>
      <c r="M286" s="60">
        <f>K286+L286</f>
        <v>700000</v>
      </c>
    </row>
    <row r="287" spans="2:13" ht="31.5">
      <c r="B287" s="12" t="s">
        <v>67</v>
      </c>
      <c r="C287" s="6"/>
      <c r="D287" s="44" t="s">
        <v>60</v>
      </c>
      <c r="E287" s="6" t="s">
        <v>68</v>
      </c>
      <c r="F287" s="6"/>
      <c r="G287" s="60">
        <f>G288</f>
        <v>0</v>
      </c>
      <c r="H287" s="3"/>
      <c r="I287" s="60">
        <f>I288</f>
        <v>3820000</v>
      </c>
      <c r="J287" s="3"/>
      <c r="K287" s="60">
        <f>K288</f>
        <v>3744400</v>
      </c>
      <c r="L287" s="136"/>
      <c r="M287" s="60">
        <f>M288</f>
        <v>3744400</v>
      </c>
    </row>
    <row r="288" spans="2:13" ht="36" customHeight="1">
      <c r="B288" s="7" t="s">
        <v>392</v>
      </c>
      <c r="C288" s="6"/>
      <c r="D288" s="44" t="s">
        <v>60</v>
      </c>
      <c r="E288" s="6" t="s">
        <v>68</v>
      </c>
      <c r="F288" s="6" t="s">
        <v>338</v>
      </c>
      <c r="G288" s="60">
        <v>0</v>
      </c>
      <c r="H288" s="110">
        <v>3820000</v>
      </c>
      <c r="I288" s="60">
        <f>G288+H288</f>
        <v>3820000</v>
      </c>
      <c r="J288" s="110">
        <v>-75600</v>
      </c>
      <c r="K288" s="60">
        <f>I288+J288</f>
        <v>3744400</v>
      </c>
      <c r="L288" s="139"/>
      <c r="M288" s="60">
        <f>K288+L288</f>
        <v>3744400</v>
      </c>
    </row>
    <row r="289" spans="2:13" ht="35.25" customHeight="1">
      <c r="B289" s="12" t="s">
        <v>118</v>
      </c>
      <c r="C289" s="6"/>
      <c r="D289" s="44" t="s">
        <v>60</v>
      </c>
      <c r="E289" s="6" t="s">
        <v>107</v>
      </c>
      <c r="F289" s="6"/>
      <c r="G289" s="60" t="e">
        <f>#REF!+G290</f>
        <v>#REF!</v>
      </c>
      <c r="H289" s="3"/>
      <c r="I289" s="60">
        <f>I290</f>
        <v>126000</v>
      </c>
      <c r="J289" s="3"/>
      <c r="K289" s="60">
        <f>K290</f>
        <v>151600</v>
      </c>
      <c r="L289" s="136"/>
      <c r="M289" s="60">
        <f>M290</f>
        <v>151600</v>
      </c>
    </row>
    <row r="290" spans="2:13" ht="53.25" customHeight="1">
      <c r="B290" s="100" t="s">
        <v>420</v>
      </c>
      <c r="C290" s="6"/>
      <c r="D290" s="101" t="s">
        <v>60</v>
      </c>
      <c r="E290" s="103" t="s">
        <v>301</v>
      </c>
      <c r="F290" s="103"/>
      <c r="G290" s="60" t="e">
        <f>#REF!+G291</f>
        <v>#REF!</v>
      </c>
      <c r="H290" s="3"/>
      <c r="I290" s="60">
        <f>I291</f>
        <v>126000</v>
      </c>
      <c r="J290" s="3"/>
      <c r="K290" s="60">
        <f>K291</f>
        <v>151600</v>
      </c>
      <c r="L290" s="136"/>
      <c r="M290" s="60">
        <f>M291</f>
        <v>151600</v>
      </c>
    </row>
    <row r="291" spans="2:13" ht="20.25" customHeight="1">
      <c r="B291" s="7" t="s">
        <v>392</v>
      </c>
      <c r="C291" s="6"/>
      <c r="D291" s="44" t="s">
        <v>60</v>
      </c>
      <c r="E291" s="103" t="s">
        <v>301</v>
      </c>
      <c r="F291" s="103" t="s">
        <v>338</v>
      </c>
      <c r="G291" s="60">
        <v>0</v>
      </c>
      <c r="H291" s="3">
        <v>126000</v>
      </c>
      <c r="I291" s="60">
        <f>G291+H291</f>
        <v>126000</v>
      </c>
      <c r="J291" s="3">
        <v>25600</v>
      </c>
      <c r="K291" s="60">
        <f>I291+J291</f>
        <v>151600</v>
      </c>
      <c r="L291" s="136"/>
      <c r="M291" s="60">
        <f>K291+L291</f>
        <v>151600</v>
      </c>
    </row>
    <row r="292" spans="2:13" ht="56.25" customHeight="1" hidden="1">
      <c r="B292" s="23" t="s">
        <v>410</v>
      </c>
      <c r="C292" s="6"/>
      <c r="D292" s="44" t="s">
        <v>60</v>
      </c>
      <c r="E292" s="6" t="s">
        <v>411</v>
      </c>
      <c r="F292" s="6"/>
      <c r="G292" s="60"/>
      <c r="H292" s="3"/>
      <c r="I292" s="60"/>
      <c r="J292" s="3"/>
      <c r="K292" s="60"/>
      <c r="L292" s="136"/>
      <c r="M292" s="60"/>
    </row>
    <row r="293" spans="2:13" ht="52.5" customHeight="1" hidden="1">
      <c r="B293" s="94" t="s">
        <v>408</v>
      </c>
      <c r="C293" s="6"/>
      <c r="D293" s="44" t="s">
        <v>60</v>
      </c>
      <c r="E293" s="6" t="s">
        <v>409</v>
      </c>
      <c r="F293" s="6"/>
      <c r="G293" s="60" t="e">
        <f>G294</f>
        <v>#REF!</v>
      </c>
      <c r="H293" s="3"/>
      <c r="I293" s="60" t="e">
        <f>I294</f>
        <v>#REF!</v>
      </c>
      <c r="J293" s="3"/>
      <c r="K293" s="60" t="e">
        <f>K294</f>
        <v>#REF!</v>
      </c>
      <c r="L293" s="136"/>
      <c r="M293" s="60" t="e">
        <f>M294</f>
        <v>#REF!</v>
      </c>
    </row>
    <row r="294" spans="2:13" ht="18" customHeight="1" hidden="1">
      <c r="B294" s="7" t="s">
        <v>392</v>
      </c>
      <c r="C294" s="6"/>
      <c r="D294" s="44" t="s">
        <v>60</v>
      </c>
      <c r="E294" s="6" t="s">
        <v>409</v>
      </c>
      <c r="F294" s="6" t="s">
        <v>338</v>
      </c>
      <c r="G294" s="60" t="e">
        <f>#REF!+#REF!</f>
        <v>#REF!</v>
      </c>
      <c r="H294" s="3"/>
      <c r="I294" s="60" t="e">
        <f>H294+G294</f>
        <v>#REF!</v>
      </c>
      <c r="J294" s="3"/>
      <c r="K294" s="60" t="e">
        <f>J294+I294</f>
        <v>#REF!</v>
      </c>
      <c r="L294" s="136"/>
      <c r="M294" s="60" t="e">
        <f>L294+K294</f>
        <v>#REF!</v>
      </c>
    </row>
    <row r="295" spans="2:13" ht="64.5" customHeight="1" hidden="1">
      <c r="B295" s="106" t="s">
        <v>451</v>
      </c>
      <c r="C295" s="6"/>
      <c r="D295" s="44" t="s">
        <v>60</v>
      </c>
      <c r="E295" s="103" t="s">
        <v>452</v>
      </c>
      <c r="F295" s="6"/>
      <c r="G295" s="60">
        <f>G296</f>
        <v>0</v>
      </c>
      <c r="H295" s="3" t="s">
        <v>456</v>
      </c>
      <c r="I295" s="60">
        <f>I296</f>
        <v>0</v>
      </c>
      <c r="J295" s="3" t="s">
        <v>456</v>
      </c>
      <c r="K295" s="60">
        <f>K296</f>
        <v>0</v>
      </c>
      <c r="L295" s="136"/>
      <c r="M295" s="60">
        <f>M296</f>
        <v>0</v>
      </c>
    </row>
    <row r="296" spans="2:13" ht="52.5" customHeight="1" hidden="1">
      <c r="B296" s="107" t="s">
        <v>394</v>
      </c>
      <c r="C296" s="6"/>
      <c r="D296" s="6" t="s">
        <v>60</v>
      </c>
      <c r="E296" s="103" t="s">
        <v>452</v>
      </c>
      <c r="F296" s="103" t="s">
        <v>393</v>
      </c>
      <c r="G296" s="60">
        <v>0</v>
      </c>
      <c r="H296" s="3">
        <v>0</v>
      </c>
      <c r="I296" s="60">
        <f>G296+H296</f>
        <v>0</v>
      </c>
      <c r="J296" s="3">
        <v>0</v>
      </c>
      <c r="K296" s="60">
        <f>I296+J296</f>
        <v>0</v>
      </c>
      <c r="L296" s="136"/>
      <c r="M296" s="60">
        <f>K296+L296</f>
        <v>0</v>
      </c>
    </row>
    <row r="297" spans="2:13" ht="36" customHeight="1">
      <c r="B297" s="18" t="s">
        <v>69</v>
      </c>
      <c r="C297" s="6"/>
      <c r="D297" s="6" t="s">
        <v>70</v>
      </c>
      <c r="E297" s="6"/>
      <c r="F297" s="6"/>
      <c r="G297" s="60">
        <f>G298+G301</f>
        <v>0</v>
      </c>
      <c r="H297" s="3"/>
      <c r="I297" s="60">
        <f>I298+I300</f>
        <v>4413500</v>
      </c>
      <c r="J297" s="3"/>
      <c r="K297" s="60">
        <f>K298+K300</f>
        <v>4413500</v>
      </c>
      <c r="L297" s="136"/>
      <c r="M297" s="60">
        <f>M298+M300</f>
        <v>4413500</v>
      </c>
    </row>
    <row r="298" spans="2:13" ht="18.75" customHeight="1">
      <c r="B298" s="17" t="s">
        <v>282</v>
      </c>
      <c r="C298" s="6"/>
      <c r="D298" s="44" t="s">
        <v>70</v>
      </c>
      <c r="E298" s="6" t="s">
        <v>59</v>
      </c>
      <c r="F298" s="6"/>
      <c r="G298" s="60">
        <f>G299</f>
        <v>0</v>
      </c>
      <c r="H298" s="3"/>
      <c r="I298" s="60">
        <f>I299</f>
        <v>300000</v>
      </c>
      <c r="J298" s="3"/>
      <c r="K298" s="60">
        <f>K299</f>
        <v>300000</v>
      </c>
      <c r="L298" s="136"/>
      <c r="M298" s="60">
        <f>M299</f>
        <v>300000</v>
      </c>
    </row>
    <row r="299" spans="2:13" ht="50.25" customHeight="1">
      <c r="B299" s="31" t="s">
        <v>369</v>
      </c>
      <c r="C299" s="6"/>
      <c r="D299" s="44" t="s">
        <v>70</v>
      </c>
      <c r="E299" s="6" t="s">
        <v>59</v>
      </c>
      <c r="F299" s="6" t="s">
        <v>370</v>
      </c>
      <c r="G299" s="60">
        <v>0</v>
      </c>
      <c r="H299" s="3">
        <v>300000</v>
      </c>
      <c r="I299" s="60">
        <f>G299+H299</f>
        <v>300000</v>
      </c>
      <c r="J299" s="3">
        <v>0</v>
      </c>
      <c r="K299" s="60">
        <f>I299+J299</f>
        <v>300000</v>
      </c>
      <c r="L299" s="136"/>
      <c r="M299" s="60">
        <f>K299+L299</f>
        <v>300000</v>
      </c>
    </row>
    <row r="300" spans="2:13" ht="36.75" customHeight="1">
      <c r="B300" s="12" t="s">
        <v>118</v>
      </c>
      <c r="C300" s="6"/>
      <c r="D300" s="101" t="s">
        <v>70</v>
      </c>
      <c r="E300" s="103" t="s">
        <v>107</v>
      </c>
      <c r="F300" s="6"/>
      <c r="G300" s="60"/>
      <c r="H300" s="3"/>
      <c r="I300" s="60">
        <f>I301</f>
        <v>4113500</v>
      </c>
      <c r="J300" s="3"/>
      <c r="K300" s="60">
        <f>K301</f>
        <v>4113500</v>
      </c>
      <c r="L300" s="136"/>
      <c r="M300" s="60">
        <f>M301</f>
        <v>4113500</v>
      </c>
    </row>
    <row r="301" spans="2:13" ht="81.75" customHeight="1">
      <c r="B301" s="100" t="s">
        <v>490</v>
      </c>
      <c r="C301" s="44"/>
      <c r="D301" s="44" t="s">
        <v>70</v>
      </c>
      <c r="E301" s="44" t="s">
        <v>300</v>
      </c>
      <c r="F301" s="44"/>
      <c r="G301" s="60">
        <f>G302</f>
        <v>0</v>
      </c>
      <c r="H301" s="40"/>
      <c r="I301" s="60">
        <f>I302</f>
        <v>4113500</v>
      </c>
      <c r="J301" s="40"/>
      <c r="K301" s="60">
        <f>K302</f>
        <v>4113500</v>
      </c>
      <c r="L301" s="138"/>
      <c r="M301" s="60">
        <f>M302</f>
        <v>4113500</v>
      </c>
    </row>
    <row r="302" spans="2:13" ht="50.25" customHeight="1">
      <c r="B302" s="31" t="s">
        <v>394</v>
      </c>
      <c r="C302" s="44"/>
      <c r="D302" s="44" t="s">
        <v>70</v>
      </c>
      <c r="E302" s="44" t="s">
        <v>300</v>
      </c>
      <c r="F302" s="44" t="s">
        <v>393</v>
      </c>
      <c r="G302" s="60">
        <v>0</v>
      </c>
      <c r="H302" s="40">
        <v>4113500</v>
      </c>
      <c r="I302" s="60">
        <f>G302+H302</f>
        <v>4113500</v>
      </c>
      <c r="J302" s="40">
        <v>0</v>
      </c>
      <c r="K302" s="60">
        <f>I302+J302</f>
        <v>4113500</v>
      </c>
      <c r="L302" s="138"/>
      <c r="M302" s="60">
        <f>K302+L302</f>
        <v>4113500</v>
      </c>
    </row>
    <row r="303" spans="2:13" ht="16.5" customHeight="1">
      <c r="B303" s="83" t="s">
        <v>71</v>
      </c>
      <c r="C303" s="8" t="s">
        <v>72</v>
      </c>
      <c r="D303" s="45" t="s">
        <v>72</v>
      </c>
      <c r="E303" s="8"/>
      <c r="F303" s="8"/>
      <c r="G303" s="60"/>
      <c r="H303" s="3"/>
      <c r="I303" s="60">
        <f>I304+I307</f>
        <v>637000</v>
      </c>
      <c r="J303" s="3"/>
      <c r="K303" s="60">
        <f>K304+K307</f>
        <v>637000</v>
      </c>
      <c r="L303" s="136"/>
      <c r="M303" s="60">
        <f>M304+M307</f>
        <v>537000</v>
      </c>
    </row>
    <row r="304" spans="2:13" ht="16.5" customHeight="1">
      <c r="B304" s="105" t="s">
        <v>496</v>
      </c>
      <c r="C304" s="8"/>
      <c r="D304" s="98" t="s">
        <v>208</v>
      </c>
      <c r="E304" s="8"/>
      <c r="F304" s="8"/>
      <c r="G304" s="60"/>
      <c r="H304" s="3"/>
      <c r="I304" s="60">
        <f>I305</f>
        <v>100000</v>
      </c>
      <c r="J304" s="3"/>
      <c r="K304" s="60">
        <f>K305</f>
        <v>100000</v>
      </c>
      <c r="L304" s="136"/>
      <c r="M304" s="60">
        <f>M305</f>
        <v>100000</v>
      </c>
    </row>
    <row r="305" spans="2:13" ht="33" customHeight="1">
      <c r="B305" s="105" t="s">
        <v>501</v>
      </c>
      <c r="C305" s="8"/>
      <c r="D305" s="98" t="s">
        <v>208</v>
      </c>
      <c r="E305" s="8" t="s">
        <v>497</v>
      </c>
      <c r="F305" s="8"/>
      <c r="G305" s="60"/>
      <c r="H305" s="3"/>
      <c r="I305" s="60">
        <f>I306</f>
        <v>100000</v>
      </c>
      <c r="J305" s="3"/>
      <c r="K305" s="60">
        <f>K306</f>
        <v>100000</v>
      </c>
      <c r="L305" s="136"/>
      <c r="M305" s="60">
        <f>M306</f>
        <v>100000</v>
      </c>
    </row>
    <row r="306" spans="2:13" ht="30" customHeight="1">
      <c r="B306" s="109" t="s">
        <v>392</v>
      </c>
      <c r="C306" s="8"/>
      <c r="D306" s="98" t="s">
        <v>208</v>
      </c>
      <c r="E306" s="8" t="s">
        <v>497</v>
      </c>
      <c r="F306" s="8" t="s">
        <v>338</v>
      </c>
      <c r="G306" s="60"/>
      <c r="H306" s="3"/>
      <c r="I306" s="60">
        <v>100000</v>
      </c>
      <c r="J306" s="3"/>
      <c r="K306" s="60">
        <v>100000</v>
      </c>
      <c r="L306" s="136"/>
      <c r="M306" s="60">
        <v>100000</v>
      </c>
    </row>
    <row r="307" spans="2:13" ht="31.5">
      <c r="B307" s="7" t="s">
        <v>73</v>
      </c>
      <c r="C307" s="8"/>
      <c r="D307" s="46" t="s">
        <v>74</v>
      </c>
      <c r="E307" s="8"/>
      <c r="F307" s="8"/>
      <c r="G307" s="60"/>
      <c r="H307" s="3"/>
      <c r="I307" s="60">
        <f>I308</f>
        <v>537000</v>
      </c>
      <c r="J307" s="3"/>
      <c r="K307" s="60">
        <f>K308</f>
        <v>537000</v>
      </c>
      <c r="L307" s="136"/>
      <c r="M307" s="60">
        <f>M308</f>
        <v>437000</v>
      </c>
    </row>
    <row r="308" spans="2:13" ht="31.5">
      <c r="B308" s="105" t="s">
        <v>501</v>
      </c>
      <c r="C308" s="8"/>
      <c r="D308" s="46" t="s">
        <v>74</v>
      </c>
      <c r="E308" s="8" t="s">
        <v>497</v>
      </c>
      <c r="F308" s="8"/>
      <c r="G308" s="60"/>
      <c r="H308" s="3"/>
      <c r="I308" s="60">
        <f>I309</f>
        <v>537000</v>
      </c>
      <c r="J308" s="3"/>
      <c r="K308" s="60">
        <f>K309</f>
        <v>537000</v>
      </c>
      <c r="L308" s="136"/>
      <c r="M308" s="60">
        <f>M309</f>
        <v>437000</v>
      </c>
    </row>
    <row r="309" spans="2:13" ht="33" customHeight="1">
      <c r="B309" s="7" t="s">
        <v>392</v>
      </c>
      <c r="C309" s="8"/>
      <c r="D309" s="46" t="s">
        <v>74</v>
      </c>
      <c r="E309" s="8" t="s">
        <v>497</v>
      </c>
      <c r="F309" s="8" t="s">
        <v>338</v>
      </c>
      <c r="G309" s="60">
        <v>0</v>
      </c>
      <c r="H309" s="40">
        <v>537000</v>
      </c>
      <c r="I309" s="60">
        <v>537000</v>
      </c>
      <c r="J309" s="40">
        <v>0</v>
      </c>
      <c r="K309" s="60">
        <v>537000</v>
      </c>
      <c r="L309" s="138">
        <v>-100000</v>
      </c>
      <c r="M309" s="60">
        <f>K309+L309</f>
        <v>437000</v>
      </c>
    </row>
    <row r="310" spans="2:15" ht="19.5" customHeight="1">
      <c r="B310" s="75" t="s">
        <v>75</v>
      </c>
      <c r="C310" s="6" t="s">
        <v>76</v>
      </c>
      <c r="D310" s="47" t="s">
        <v>76</v>
      </c>
      <c r="E310" s="6"/>
      <c r="F310" s="6"/>
      <c r="G310" s="60" t="e">
        <f>SUM(G311+G332+G378+G401)</f>
        <v>#REF!</v>
      </c>
      <c r="H310" s="3"/>
      <c r="I310" s="60" t="e">
        <f>SUM(I311+I332+I378+I401)</f>
        <v>#REF!</v>
      </c>
      <c r="J310" s="3"/>
      <c r="K310" s="60">
        <f>SUM(K311+K332+K378+K401)</f>
        <v>488205720</v>
      </c>
      <c r="L310" s="136"/>
      <c r="M310" s="60">
        <f>SUM(M311+M332+M378+M401)</f>
        <v>494397888</v>
      </c>
      <c r="N310" s="128"/>
      <c r="O310" s="128"/>
    </row>
    <row r="311" spans="2:13" ht="15.75">
      <c r="B311" s="12" t="s">
        <v>136</v>
      </c>
      <c r="C311" s="6"/>
      <c r="D311" s="44" t="s">
        <v>137</v>
      </c>
      <c r="E311" s="6"/>
      <c r="F311" s="6"/>
      <c r="G311" s="60" t="e">
        <f>SUM(G313+G325+#REF!+#REF!+#REF!)</f>
        <v>#REF!</v>
      </c>
      <c r="H311" s="3"/>
      <c r="I311" s="60">
        <f>I312</f>
        <v>114025259</v>
      </c>
      <c r="J311" s="3"/>
      <c r="K311" s="60">
        <f>K312</f>
        <v>129423356</v>
      </c>
      <c r="L311" s="136"/>
      <c r="M311" s="60">
        <f>M312+M325+M329</f>
        <v>128368155</v>
      </c>
    </row>
    <row r="312" spans="2:13" ht="15.75">
      <c r="B312" s="12" t="s">
        <v>138</v>
      </c>
      <c r="C312" s="6"/>
      <c r="D312" s="44" t="s">
        <v>137</v>
      </c>
      <c r="E312" s="6" t="s">
        <v>139</v>
      </c>
      <c r="F312" s="6"/>
      <c r="G312" s="60"/>
      <c r="H312" s="3"/>
      <c r="I312" s="130">
        <f>I313+I320+I322</f>
        <v>114025259</v>
      </c>
      <c r="J312" s="6"/>
      <c r="K312" s="60">
        <f>K313+K320+K322</f>
        <v>129423356</v>
      </c>
      <c r="L312" s="155"/>
      <c r="M312" s="60">
        <f>M313+M320+M322+M324</f>
        <v>127736155</v>
      </c>
    </row>
    <row r="313" spans="2:13" ht="15.75">
      <c r="B313" s="12" t="s">
        <v>138</v>
      </c>
      <c r="C313" s="6"/>
      <c r="D313" s="44" t="s">
        <v>137</v>
      </c>
      <c r="E313" s="6" t="s">
        <v>139</v>
      </c>
      <c r="F313" s="6"/>
      <c r="G313" s="60">
        <f>G314++G315+G316+G317+G318+G319+G322+G320</f>
        <v>0</v>
      </c>
      <c r="H313" s="3"/>
      <c r="I313" s="60">
        <f>I314+I315+I316+I317+I318+I319</f>
        <v>101543655</v>
      </c>
      <c r="J313" s="3"/>
      <c r="K313" s="60">
        <f>K314+K315+K316+K317+K318+K319</f>
        <v>116941752</v>
      </c>
      <c r="L313" s="136"/>
      <c r="M313" s="60">
        <f>M314+M315+M316+M317+M318+M319</f>
        <v>106322543</v>
      </c>
    </row>
    <row r="314" spans="2:13" ht="15.75">
      <c r="B314" s="31" t="s">
        <v>330</v>
      </c>
      <c r="C314" s="6"/>
      <c r="D314" s="8" t="s">
        <v>137</v>
      </c>
      <c r="E314" s="8" t="s">
        <v>139</v>
      </c>
      <c r="F314" s="8" t="s">
        <v>335</v>
      </c>
      <c r="G314" s="86">
        <v>0</v>
      </c>
      <c r="H314" s="118">
        <v>74461823</v>
      </c>
      <c r="I314" s="86">
        <f aca="true" t="shared" si="8" ref="I314:K319">G314+H314</f>
        <v>74461823</v>
      </c>
      <c r="J314" s="118">
        <v>21404000</v>
      </c>
      <c r="K314" s="86">
        <f t="shared" si="8"/>
        <v>95865823</v>
      </c>
      <c r="L314" s="144">
        <v>-8604305</v>
      </c>
      <c r="M314" s="86">
        <f aca="true" t="shared" si="9" ref="M314:M319">K314+L314</f>
        <v>87261518</v>
      </c>
    </row>
    <row r="315" spans="2:13" ht="31.5">
      <c r="B315" s="31" t="s">
        <v>331</v>
      </c>
      <c r="C315" s="6"/>
      <c r="D315" s="8" t="s">
        <v>137</v>
      </c>
      <c r="E315" s="8" t="s">
        <v>139</v>
      </c>
      <c r="F315" s="8" t="s">
        <v>336</v>
      </c>
      <c r="G315" s="60">
        <v>0</v>
      </c>
      <c r="H315" s="118">
        <v>241110</v>
      </c>
      <c r="I315" s="60">
        <f t="shared" si="8"/>
        <v>241110</v>
      </c>
      <c r="J315" s="118">
        <v>0</v>
      </c>
      <c r="K315" s="60">
        <f t="shared" si="8"/>
        <v>241110</v>
      </c>
      <c r="L315" s="144">
        <v>-28650</v>
      </c>
      <c r="M315" s="60">
        <f t="shared" si="9"/>
        <v>212460</v>
      </c>
    </row>
    <row r="316" spans="2:13" ht="47.25">
      <c r="B316" s="31" t="s">
        <v>332</v>
      </c>
      <c r="C316" s="6"/>
      <c r="D316" s="8" t="s">
        <v>137</v>
      </c>
      <c r="E316" s="8" t="s">
        <v>139</v>
      </c>
      <c r="F316" s="8" t="s">
        <v>337</v>
      </c>
      <c r="G316" s="60">
        <v>0</v>
      </c>
      <c r="H316" s="118">
        <v>645005</v>
      </c>
      <c r="I316" s="60">
        <f t="shared" si="8"/>
        <v>645005</v>
      </c>
      <c r="J316" s="118">
        <v>0</v>
      </c>
      <c r="K316" s="60">
        <f t="shared" si="8"/>
        <v>645005</v>
      </c>
      <c r="L316" s="144">
        <f>-107972-70000</f>
        <v>-177972</v>
      </c>
      <c r="M316" s="60">
        <f t="shared" si="9"/>
        <v>467033</v>
      </c>
    </row>
    <row r="317" spans="2:13" ht="47.25">
      <c r="B317" s="31" t="s">
        <v>386</v>
      </c>
      <c r="C317" s="6"/>
      <c r="D317" s="8" t="s">
        <v>137</v>
      </c>
      <c r="E317" s="8" t="s">
        <v>139</v>
      </c>
      <c r="F317" s="8" t="s">
        <v>341</v>
      </c>
      <c r="G317" s="60">
        <v>0</v>
      </c>
      <c r="H317" s="118">
        <v>238110</v>
      </c>
      <c r="I317" s="60">
        <f t="shared" si="8"/>
        <v>238110</v>
      </c>
      <c r="J317" s="118">
        <v>0</v>
      </c>
      <c r="K317" s="60">
        <f t="shared" si="8"/>
        <v>238110</v>
      </c>
      <c r="L317" s="144">
        <v>-97000</v>
      </c>
      <c r="M317" s="60">
        <f t="shared" si="9"/>
        <v>141110</v>
      </c>
    </row>
    <row r="318" spans="2:13" ht="31.5">
      <c r="B318" s="31" t="s">
        <v>392</v>
      </c>
      <c r="C318" s="6"/>
      <c r="D318" s="8" t="s">
        <v>137</v>
      </c>
      <c r="E318" s="8" t="s">
        <v>139</v>
      </c>
      <c r="F318" s="8" t="s">
        <v>338</v>
      </c>
      <c r="G318" s="60">
        <v>0</v>
      </c>
      <c r="H318" s="118">
        <v>25857607</v>
      </c>
      <c r="I318" s="60">
        <f t="shared" si="8"/>
        <v>25857607</v>
      </c>
      <c r="J318" s="118">
        <v>-5905903</v>
      </c>
      <c r="K318" s="60">
        <f t="shared" si="8"/>
        <v>19951704</v>
      </c>
      <c r="L318" s="144">
        <v>-1711282</v>
      </c>
      <c r="M318" s="60">
        <f t="shared" si="9"/>
        <v>18240422</v>
      </c>
    </row>
    <row r="319" spans="2:13" ht="31.5">
      <c r="B319" s="31" t="s">
        <v>334</v>
      </c>
      <c r="C319" s="6"/>
      <c r="D319" s="8" t="s">
        <v>137</v>
      </c>
      <c r="E319" s="8" t="s">
        <v>139</v>
      </c>
      <c r="F319" s="8" t="s">
        <v>339</v>
      </c>
      <c r="G319" s="60">
        <v>0</v>
      </c>
      <c r="H319" s="118">
        <v>100000</v>
      </c>
      <c r="I319" s="60">
        <f t="shared" si="8"/>
        <v>100000</v>
      </c>
      <c r="J319" s="118">
        <v>-100000</v>
      </c>
      <c r="K319" s="60">
        <f t="shared" si="8"/>
        <v>0</v>
      </c>
      <c r="L319" s="144"/>
      <c r="M319" s="60">
        <f t="shared" si="9"/>
        <v>0</v>
      </c>
    </row>
    <row r="320" spans="2:13" ht="36.75" customHeight="1">
      <c r="B320" s="31" t="s">
        <v>80</v>
      </c>
      <c r="C320" s="8" t="s">
        <v>236</v>
      </c>
      <c r="D320" s="8" t="s">
        <v>137</v>
      </c>
      <c r="E320" s="8" t="s">
        <v>442</v>
      </c>
      <c r="F320" s="8"/>
      <c r="G320" s="60">
        <f>G321</f>
        <v>0</v>
      </c>
      <c r="H320" s="3">
        <v>0</v>
      </c>
      <c r="I320" s="60">
        <f>I321</f>
        <v>179004</v>
      </c>
      <c r="J320" s="3">
        <v>0</v>
      </c>
      <c r="K320" s="60">
        <f>K321</f>
        <v>179004</v>
      </c>
      <c r="L320" s="136"/>
      <c r="M320" s="60">
        <f>M321</f>
        <v>154004</v>
      </c>
    </row>
    <row r="321" spans="2:13" ht="47.25">
      <c r="B321" s="31" t="s">
        <v>392</v>
      </c>
      <c r="C321" s="8" t="s">
        <v>236</v>
      </c>
      <c r="D321" s="8" t="s">
        <v>137</v>
      </c>
      <c r="E321" s="8" t="s">
        <v>442</v>
      </c>
      <c r="F321" s="8" t="s">
        <v>338</v>
      </c>
      <c r="G321" s="60">
        <v>0</v>
      </c>
      <c r="H321" s="3">
        <v>179004</v>
      </c>
      <c r="I321" s="60">
        <f>G321+H321</f>
        <v>179004</v>
      </c>
      <c r="J321" s="3">
        <v>0</v>
      </c>
      <c r="K321" s="60">
        <f>I321+J321</f>
        <v>179004</v>
      </c>
      <c r="L321" s="144">
        <v>-25000</v>
      </c>
      <c r="M321" s="60">
        <f>K321+L321</f>
        <v>154004</v>
      </c>
    </row>
    <row r="322" spans="2:13" ht="30.75" customHeight="1">
      <c r="B322" s="31" t="s">
        <v>392</v>
      </c>
      <c r="C322" s="6"/>
      <c r="D322" s="44" t="s">
        <v>137</v>
      </c>
      <c r="E322" s="6" t="s">
        <v>263</v>
      </c>
      <c r="F322" s="6" t="s">
        <v>338</v>
      </c>
      <c r="G322" s="60">
        <v>0</v>
      </c>
      <c r="H322" s="3">
        <v>12302600</v>
      </c>
      <c r="I322" s="60">
        <f>G322+H322</f>
        <v>12302600</v>
      </c>
      <c r="J322" s="3">
        <v>0</v>
      </c>
      <c r="K322" s="60">
        <f>I322+J322</f>
        <v>12302600</v>
      </c>
      <c r="L322" s="144">
        <v>-1125201</v>
      </c>
      <c r="M322" s="60">
        <f>K322+L322</f>
        <v>11177399</v>
      </c>
    </row>
    <row r="323" spans="2:13" ht="31.5">
      <c r="B323" s="96" t="s">
        <v>80</v>
      </c>
      <c r="C323" s="6"/>
      <c r="D323" s="101" t="s">
        <v>137</v>
      </c>
      <c r="E323" s="103" t="s">
        <v>508</v>
      </c>
      <c r="F323" s="6"/>
      <c r="G323" s="60"/>
      <c r="H323" s="3"/>
      <c r="I323" s="60"/>
      <c r="J323" s="3"/>
      <c r="K323" s="60"/>
      <c r="L323" s="144"/>
      <c r="M323" s="60">
        <f>M324</f>
        <v>10082209</v>
      </c>
    </row>
    <row r="324" spans="2:13" ht="63">
      <c r="B324" s="96" t="s">
        <v>507</v>
      </c>
      <c r="C324" s="6"/>
      <c r="D324" s="101" t="s">
        <v>137</v>
      </c>
      <c r="E324" s="103" t="s">
        <v>508</v>
      </c>
      <c r="F324" s="103" t="s">
        <v>360</v>
      </c>
      <c r="G324" s="60"/>
      <c r="H324" s="3"/>
      <c r="I324" s="60"/>
      <c r="J324" s="3"/>
      <c r="K324" s="60"/>
      <c r="L324" s="144">
        <v>10082209</v>
      </c>
      <c r="M324" s="60">
        <f>K324+L324</f>
        <v>10082209</v>
      </c>
    </row>
    <row r="325" spans="2:13" ht="31.5">
      <c r="B325" s="12" t="s">
        <v>82</v>
      </c>
      <c r="C325" s="6"/>
      <c r="D325" s="44" t="s">
        <v>137</v>
      </c>
      <c r="E325" s="6" t="s">
        <v>83</v>
      </c>
      <c r="F325" s="6"/>
      <c r="G325" s="60" t="e">
        <f>#REF!+#REF!+G326+#REF!+#REF!</f>
        <v>#REF!</v>
      </c>
      <c r="H325" s="3"/>
      <c r="I325" s="60">
        <f>I326</f>
        <v>0</v>
      </c>
      <c r="J325" s="3"/>
      <c r="K325" s="60">
        <f>K326</f>
        <v>0</v>
      </c>
      <c r="L325" s="136"/>
      <c r="M325" s="60">
        <f>M326</f>
        <v>177000</v>
      </c>
    </row>
    <row r="326" spans="2:13" ht="78.75" customHeight="1">
      <c r="B326" s="12" t="s">
        <v>230</v>
      </c>
      <c r="C326" s="6"/>
      <c r="D326" s="44" t="s">
        <v>137</v>
      </c>
      <c r="E326" s="6" t="s">
        <v>340</v>
      </c>
      <c r="F326" s="6"/>
      <c r="G326" s="60">
        <f>G327+G328</f>
        <v>0</v>
      </c>
      <c r="H326" s="3"/>
      <c r="I326" s="60">
        <f>I327+I328</f>
        <v>0</v>
      </c>
      <c r="J326" s="3"/>
      <c r="K326" s="60">
        <f>K327+K328</f>
        <v>0</v>
      </c>
      <c r="L326" s="136"/>
      <c r="M326" s="60">
        <f>M327+M328</f>
        <v>177000</v>
      </c>
    </row>
    <row r="327" spans="2:13" ht="15.75">
      <c r="B327" s="31" t="s">
        <v>330</v>
      </c>
      <c r="C327" s="6"/>
      <c r="D327" s="8" t="s">
        <v>137</v>
      </c>
      <c r="E327" s="8" t="s">
        <v>340</v>
      </c>
      <c r="F327" s="8" t="s">
        <v>335</v>
      </c>
      <c r="G327" s="86">
        <v>0</v>
      </c>
      <c r="H327" s="3"/>
      <c r="I327" s="86">
        <f>G327+H327</f>
        <v>0</v>
      </c>
      <c r="J327" s="3"/>
      <c r="K327" s="86">
        <f>I327+J327</f>
        <v>0</v>
      </c>
      <c r="L327" s="144">
        <v>102773</v>
      </c>
      <c r="M327" s="86">
        <f>K327+L327</f>
        <v>102773</v>
      </c>
    </row>
    <row r="328" spans="2:13" ht="19.5" customHeight="1">
      <c r="B328" s="31" t="s">
        <v>392</v>
      </c>
      <c r="C328" s="6"/>
      <c r="D328" s="8" t="s">
        <v>137</v>
      </c>
      <c r="E328" s="8" t="s">
        <v>340</v>
      </c>
      <c r="F328" s="8" t="s">
        <v>338</v>
      </c>
      <c r="G328" s="86">
        <v>0</v>
      </c>
      <c r="H328" s="3"/>
      <c r="I328" s="86">
        <f>G328+H328</f>
        <v>0</v>
      </c>
      <c r="J328" s="3"/>
      <c r="K328" s="86">
        <f>I328+J328</f>
        <v>0</v>
      </c>
      <c r="L328" s="144">
        <v>74227</v>
      </c>
      <c r="M328" s="86">
        <f>K328+L328</f>
        <v>74227</v>
      </c>
    </row>
    <row r="329" spans="2:13" ht="63">
      <c r="B329" s="133" t="s">
        <v>509</v>
      </c>
      <c r="C329" s="6"/>
      <c r="D329" s="97" t="s">
        <v>137</v>
      </c>
      <c r="E329" s="97" t="s">
        <v>510</v>
      </c>
      <c r="F329" s="97"/>
      <c r="G329" s="79"/>
      <c r="H329" s="97"/>
      <c r="I329" s="79"/>
      <c r="J329" s="97"/>
      <c r="K329" s="79"/>
      <c r="L329" s="156"/>
      <c r="M329" s="79">
        <f>M330+M331</f>
        <v>455000</v>
      </c>
    </row>
    <row r="330" spans="2:13" ht="31.5">
      <c r="B330" s="96" t="s">
        <v>392</v>
      </c>
      <c r="C330" s="6"/>
      <c r="D330" s="97" t="s">
        <v>137</v>
      </c>
      <c r="E330" s="97" t="s">
        <v>510</v>
      </c>
      <c r="F330" s="97" t="s">
        <v>338</v>
      </c>
      <c r="G330" s="79"/>
      <c r="H330" s="97"/>
      <c r="I330" s="79"/>
      <c r="J330" s="97"/>
      <c r="K330" s="79"/>
      <c r="L330" s="156">
        <v>363716</v>
      </c>
      <c r="M330" s="79">
        <f>K330+L330</f>
        <v>363716</v>
      </c>
    </row>
    <row r="331" spans="2:13" ht="31.5">
      <c r="B331" s="96" t="s">
        <v>361</v>
      </c>
      <c r="C331" s="6"/>
      <c r="D331" s="97" t="s">
        <v>137</v>
      </c>
      <c r="E331" s="97" t="s">
        <v>510</v>
      </c>
      <c r="F331" s="97" t="s">
        <v>362</v>
      </c>
      <c r="G331" s="79"/>
      <c r="H331" s="97"/>
      <c r="I331" s="79"/>
      <c r="J331" s="97"/>
      <c r="K331" s="79"/>
      <c r="L331" s="156">
        <v>91284</v>
      </c>
      <c r="M331" s="79">
        <f>K331+L331</f>
        <v>91284</v>
      </c>
    </row>
    <row r="332" spans="2:13" ht="15.75">
      <c r="B332" s="12" t="s">
        <v>77</v>
      </c>
      <c r="C332" s="6"/>
      <c r="D332" s="44" t="s">
        <v>78</v>
      </c>
      <c r="E332" s="6"/>
      <c r="F332" s="6"/>
      <c r="G332" s="60" t="e">
        <f>SUM(G333+#REF!+G342+G352+#REF!+#REF!+#REF!+G340)</f>
        <v>#REF!</v>
      </c>
      <c r="H332" s="60"/>
      <c r="I332" s="60">
        <f>SUM(I333+I342+I352+I340)</f>
        <v>346234569</v>
      </c>
      <c r="J332" s="60">
        <v>0</v>
      </c>
      <c r="K332" s="60">
        <f>SUM(K333+K342+K352+K340)</f>
        <v>329938585</v>
      </c>
      <c r="L332" s="145"/>
      <c r="M332" s="60">
        <f>SUM(M333+M342+M352+M340+M372+M375)</f>
        <v>336103185</v>
      </c>
    </row>
    <row r="333" spans="2:13" ht="31.5">
      <c r="B333" s="12" t="s">
        <v>79</v>
      </c>
      <c r="C333" s="6"/>
      <c r="D333" s="44" t="s">
        <v>78</v>
      </c>
      <c r="E333" s="6">
        <v>4210000</v>
      </c>
      <c r="F333" s="6"/>
      <c r="G333" s="60">
        <f>G334+G335+G336+G337+G338+G339</f>
        <v>0</v>
      </c>
      <c r="H333" s="3"/>
      <c r="I333" s="60">
        <f>I334+I335+I336+I337+I338+I339</f>
        <v>52306838</v>
      </c>
      <c r="J333" s="3"/>
      <c r="K333" s="60">
        <f>K334+K335+K336+K337+K338+K339</f>
        <v>34736648</v>
      </c>
      <c r="L333" s="136"/>
      <c r="M333" s="60">
        <f>M334+M335+M336+M337+M338+M339</f>
        <v>34593648</v>
      </c>
    </row>
    <row r="334" spans="2:13" ht="15.75">
      <c r="B334" s="31" t="s">
        <v>330</v>
      </c>
      <c r="C334" s="6"/>
      <c r="D334" s="8" t="s">
        <v>78</v>
      </c>
      <c r="E334" s="8" t="s">
        <v>343</v>
      </c>
      <c r="F334" s="8" t="s">
        <v>335</v>
      </c>
      <c r="G334" s="86">
        <v>0</v>
      </c>
      <c r="H334" s="118">
        <v>1474467</v>
      </c>
      <c r="I334" s="86">
        <f aca="true" t="shared" si="10" ref="I334:K339">G334+H334</f>
        <v>1474467</v>
      </c>
      <c r="J334" s="118">
        <v>0</v>
      </c>
      <c r="K334" s="86">
        <f t="shared" si="10"/>
        <v>1474467</v>
      </c>
      <c r="L334" s="144"/>
      <c r="M334" s="86">
        <f aca="true" t="shared" si="11" ref="M334:M339">K334+L334</f>
        <v>1474467</v>
      </c>
    </row>
    <row r="335" spans="2:13" ht="31.5">
      <c r="B335" s="31" t="s">
        <v>331</v>
      </c>
      <c r="C335" s="6"/>
      <c r="D335" s="8" t="s">
        <v>78</v>
      </c>
      <c r="E335" s="8" t="s">
        <v>343</v>
      </c>
      <c r="F335" s="8" t="s">
        <v>336</v>
      </c>
      <c r="G335" s="86">
        <v>0</v>
      </c>
      <c r="H335" s="118">
        <v>49150</v>
      </c>
      <c r="I335" s="86">
        <f t="shared" si="10"/>
        <v>49150</v>
      </c>
      <c r="J335" s="118">
        <v>0</v>
      </c>
      <c r="K335" s="86">
        <f t="shared" si="10"/>
        <v>49150</v>
      </c>
      <c r="L335" s="144">
        <v>-5000</v>
      </c>
      <c r="M335" s="86">
        <f t="shared" si="11"/>
        <v>44150</v>
      </c>
    </row>
    <row r="336" spans="2:13" ht="47.25">
      <c r="B336" s="31" t="s">
        <v>332</v>
      </c>
      <c r="C336" s="6"/>
      <c r="D336" s="8" t="s">
        <v>78</v>
      </c>
      <c r="E336" s="8" t="s">
        <v>343</v>
      </c>
      <c r="F336" s="8" t="s">
        <v>337</v>
      </c>
      <c r="G336" s="86">
        <v>0</v>
      </c>
      <c r="H336" s="118">
        <v>1284127</v>
      </c>
      <c r="I336" s="86">
        <f t="shared" si="10"/>
        <v>1284127</v>
      </c>
      <c r="J336" s="118">
        <v>0</v>
      </c>
      <c r="K336" s="86">
        <f t="shared" si="10"/>
        <v>1284127</v>
      </c>
      <c r="L336" s="144">
        <f>-91000</f>
        <v>-91000</v>
      </c>
      <c r="M336" s="86">
        <f t="shared" si="11"/>
        <v>1193127</v>
      </c>
    </row>
    <row r="337" spans="2:13" ht="47.25">
      <c r="B337" s="31" t="s">
        <v>386</v>
      </c>
      <c r="C337" s="6"/>
      <c r="D337" s="8" t="s">
        <v>78</v>
      </c>
      <c r="E337" s="8" t="s">
        <v>343</v>
      </c>
      <c r="F337" s="8" t="s">
        <v>341</v>
      </c>
      <c r="G337" s="86">
        <v>0</v>
      </c>
      <c r="H337" s="118">
        <v>252876</v>
      </c>
      <c r="I337" s="86">
        <f t="shared" si="10"/>
        <v>252876</v>
      </c>
      <c r="J337" s="118">
        <v>0</v>
      </c>
      <c r="K337" s="86">
        <f t="shared" si="10"/>
        <v>252876</v>
      </c>
      <c r="L337" s="144"/>
      <c r="M337" s="86">
        <f t="shared" si="11"/>
        <v>252876</v>
      </c>
    </row>
    <row r="338" spans="2:13" ht="20.25" customHeight="1">
      <c r="B338" s="31" t="s">
        <v>392</v>
      </c>
      <c r="C338" s="6"/>
      <c r="D338" s="8" t="s">
        <v>78</v>
      </c>
      <c r="E338" s="8" t="s">
        <v>343</v>
      </c>
      <c r="F338" s="8" t="s">
        <v>338</v>
      </c>
      <c r="G338" s="86">
        <v>0</v>
      </c>
      <c r="H338" s="118">
        <v>48946218</v>
      </c>
      <c r="I338" s="86">
        <f t="shared" si="10"/>
        <v>48946218</v>
      </c>
      <c r="J338" s="118">
        <v>-17270190</v>
      </c>
      <c r="K338" s="86">
        <f t="shared" si="10"/>
        <v>31676028</v>
      </c>
      <c r="L338" s="144">
        <v>-47000</v>
      </c>
      <c r="M338" s="86">
        <f t="shared" si="11"/>
        <v>31629028</v>
      </c>
    </row>
    <row r="339" spans="2:13" ht="20.25" customHeight="1">
      <c r="B339" s="31" t="s">
        <v>334</v>
      </c>
      <c r="C339" s="6"/>
      <c r="D339" s="8" t="s">
        <v>78</v>
      </c>
      <c r="E339" s="8" t="s">
        <v>343</v>
      </c>
      <c r="F339" s="8" t="s">
        <v>339</v>
      </c>
      <c r="G339" s="86">
        <v>0</v>
      </c>
      <c r="H339" s="118">
        <v>300000</v>
      </c>
      <c r="I339" s="86">
        <f t="shared" si="10"/>
        <v>300000</v>
      </c>
      <c r="J339" s="118">
        <v>-300000</v>
      </c>
      <c r="K339" s="86">
        <f t="shared" si="10"/>
        <v>0</v>
      </c>
      <c r="L339" s="144"/>
      <c r="M339" s="86">
        <f t="shared" si="11"/>
        <v>0</v>
      </c>
    </row>
    <row r="340" spans="2:13" ht="20.25" customHeight="1">
      <c r="B340" s="31" t="s">
        <v>443</v>
      </c>
      <c r="C340" s="8" t="s">
        <v>236</v>
      </c>
      <c r="D340" s="8" t="s">
        <v>78</v>
      </c>
      <c r="E340" s="8" t="s">
        <v>444</v>
      </c>
      <c r="F340" s="8"/>
      <c r="G340" s="60">
        <f>G341</f>
        <v>0</v>
      </c>
      <c r="H340" s="118"/>
      <c r="I340" s="60">
        <f>I341</f>
        <v>2188296</v>
      </c>
      <c r="J340" s="118">
        <v>0</v>
      </c>
      <c r="K340" s="60">
        <f>K341</f>
        <v>2188296</v>
      </c>
      <c r="L340" s="144"/>
      <c r="M340" s="60">
        <f>M341</f>
        <v>2188296</v>
      </c>
    </row>
    <row r="341" spans="2:13" ht="20.25" customHeight="1">
      <c r="B341" s="31" t="s">
        <v>392</v>
      </c>
      <c r="C341" s="8" t="s">
        <v>236</v>
      </c>
      <c r="D341" s="8" t="s">
        <v>78</v>
      </c>
      <c r="E341" s="8" t="s">
        <v>444</v>
      </c>
      <c r="F341" s="8" t="s">
        <v>338</v>
      </c>
      <c r="G341" s="60">
        <v>0</v>
      </c>
      <c r="H341" s="118">
        <v>2188296</v>
      </c>
      <c r="I341" s="60">
        <f>G341+H341</f>
        <v>2188296</v>
      </c>
      <c r="J341" s="118">
        <v>0</v>
      </c>
      <c r="K341" s="60">
        <f>I341+J341</f>
        <v>2188296</v>
      </c>
      <c r="L341" s="144"/>
      <c r="M341" s="60">
        <f>K341+L341</f>
        <v>2188296</v>
      </c>
    </row>
    <row r="342" spans="2:13" ht="20.25" customHeight="1">
      <c r="B342" s="12" t="s">
        <v>81</v>
      </c>
      <c r="C342" s="6"/>
      <c r="D342" s="44" t="s">
        <v>78</v>
      </c>
      <c r="E342" s="6">
        <v>4230000</v>
      </c>
      <c r="F342" s="6"/>
      <c r="G342" s="60">
        <f>G343+G344+G345+G346+G348+G349+G347</f>
        <v>0</v>
      </c>
      <c r="H342" s="118"/>
      <c r="I342" s="60">
        <f>I343+I344+I345+I346+I348+I349+I347</f>
        <v>21865435</v>
      </c>
      <c r="J342" s="118"/>
      <c r="K342" s="60">
        <f>K343+K344+K345+K346+K348+K349+K347</f>
        <v>23139641</v>
      </c>
      <c r="L342" s="144"/>
      <c r="M342" s="60">
        <f>M343+M344+M345+M346+M348+M349+M347</f>
        <v>23113241</v>
      </c>
    </row>
    <row r="343" spans="2:13" ht="20.25" customHeight="1">
      <c r="B343" s="31" t="s">
        <v>330</v>
      </c>
      <c r="C343" s="6"/>
      <c r="D343" s="8" t="s">
        <v>78</v>
      </c>
      <c r="E343" s="8" t="s">
        <v>126</v>
      </c>
      <c r="F343" s="8" t="s">
        <v>335</v>
      </c>
      <c r="G343" s="86">
        <v>0</v>
      </c>
      <c r="H343" s="119">
        <f>14730288+4937942</f>
        <v>19668230</v>
      </c>
      <c r="I343" s="86">
        <f aca="true" t="shared" si="12" ref="I343:K348">G343+H343</f>
        <v>19668230</v>
      </c>
      <c r="J343" s="119">
        <v>1734000</v>
      </c>
      <c r="K343" s="86">
        <f t="shared" si="12"/>
        <v>21402230</v>
      </c>
      <c r="L343" s="146"/>
      <c r="M343" s="86">
        <f aca="true" t="shared" si="13" ref="M343:M348">K343+L343</f>
        <v>21402230</v>
      </c>
    </row>
    <row r="344" spans="2:13" ht="20.25" customHeight="1">
      <c r="B344" s="31" t="s">
        <v>331</v>
      </c>
      <c r="C344" s="6"/>
      <c r="D344" s="8" t="s">
        <v>78</v>
      </c>
      <c r="E344" s="8" t="s">
        <v>126</v>
      </c>
      <c r="F344" s="8" t="s">
        <v>336</v>
      </c>
      <c r="G344" s="86">
        <v>0</v>
      </c>
      <c r="H344" s="119">
        <f>45800+29332</f>
        <v>75132</v>
      </c>
      <c r="I344" s="86">
        <f t="shared" si="12"/>
        <v>75132</v>
      </c>
      <c r="J344" s="119"/>
      <c r="K344" s="86">
        <f t="shared" si="12"/>
        <v>75132</v>
      </c>
      <c r="L344" s="146"/>
      <c r="M344" s="86">
        <f t="shared" si="13"/>
        <v>75132</v>
      </c>
    </row>
    <row r="345" spans="2:13" ht="20.25" customHeight="1">
      <c r="B345" s="31" t="s">
        <v>332</v>
      </c>
      <c r="C345" s="6"/>
      <c r="D345" s="8" t="s">
        <v>78</v>
      </c>
      <c r="E345" s="8" t="s">
        <v>126</v>
      </c>
      <c r="F345" s="8" t="s">
        <v>337</v>
      </c>
      <c r="G345" s="86">
        <v>0</v>
      </c>
      <c r="H345" s="119">
        <f>126639+35369</f>
        <v>162008</v>
      </c>
      <c r="I345" s="86">
        <f t="shared" si="12"/>
        <v>162008</v>
      </c>
      <c r="J345" s="119"/>
      <c r="K345" s="86">
        <f t="shared" si="12"/>
        <v>162008</v>
      </c>
      <c r="L345" s="146"/>
      <c r="M345" s="86">
        <f t="shared" si="13"/>
        <v>162008</v>
      </c>
    </row>
    <row r="346" spans="2:13" ht="31.5">
      <c r="B346" s="31" t="s">
        <v>392</v>
      </c>
      <c r="C346" s="6"/>
      <c r="D346" s="8" t="s">
        <v>78</v>
      </c>
      <c r="E346" s="8" t="s">
        <v>126</v>
      </c>
      <c r="F346" s="8" t="s">
        <v>338</v>
      </c>
      <c r="G346" s="86">
        <v>0</v>
      </c>
      <c r="H346" s="119">
        <f>1326708+53357</f>
        <v>1380065</v>
      </c>
      <c r="I346" s="86">
        <f t="shared" si="12"/>
        <v>1380065</v>
      </c>
      <c r="J346" s="119">
        <v>-399794</v>
      </c>
      <c r="K346" s="86">
        <f t="shared" si="12"/>
        <v>980271</v>
      </c>
      <c r="L346" s="146">
        <v>-26400</v>
      </c>
      <c r="M346" s="86">
        <f t="shared" si="13"/>
        <v>953871</v>
      </c>
    </row>
    <row r="347" spans="2:13" ht="17.25" customHeight="1" hidden="1">
      <c r="B347" s="31" t="s">
        <v>334</v>
      </c>
      <c r="C347" s="6"/>
      <c r="D347" s="8" t="s">
        <v>78</v>
      </c>
      <c r="E347" s="8" t="s">
        <v>126</v>
      </c>
      <c r="F347" s="8" t="s">
        <v>339</v>
      </c>
      <c r="G347" s="86">
        <v>0</v>
      </c>
      <c r="H347" s="119"/>
      <c r="I347" s="86">
        <f t="shared" si="12"/>
        <v>0</v>
      </c>
      <c r="J347" s="119"/>
      <c r="K347" s="86">
        <f t="shared" si="12"/>
        <v>0</v>
      </c>
      <c r="L347" s="146"/>
      <c r="M347" s="86">
        <f t="shared" si="13"/>
        <v>0</v>
      </c>
    </row>
    <row r="348" spans="2:13" ht="19.5" customHeight="1">
      <c r="B348" s="31" t="s">
        <v>344</v>
      </c>
      <c r="C348" s="6"/>
      <c r="D348" s="8" t="s">
        <v>78</v>
      </c>
      <c r="E348" s="8" t="s">
        <v>126</v>
      </c>
      <c r="F348" s="8" t="s">
        <v>345</v>
      </c>
      <c r="G348" s="86">
        <v>0</v>
      </c>
      <c r="H348" s="119">
        <v>180000</v>
      </c>
      <c r="I348" s="86">
        <f t="shared" si="12"/>
        <v>180000</v>
      </c>
      <c r="J348" s="119">
        <v>-60000</v>
      </c>
      <c r="K348" s="86">
        <f t="shared" si="12"/>
        <v>120000</v>
      </c>
      <c r="L348" s="146"/>
      <c r="M348" s="86">
        <f t="shared" si="13"/>
        <v>120000</v>
      </c>
    </row>
    <row r="349" spans="2:13" ht="20.25" customHeight="1">
      <c r="B349" s="32" t="s">
        <v>81</v>
      </c>
      <c r="C349" s="44"/>
      <c r="D349" s="46" t="s">
        <v>78</v>
      </c>
      <c r="E349" s="46" t="s">
        <v>262</v>
      </c>
      <c r="F349" s="46"/>
      <c r="G349" s="60">
        <f>G350+G351</f>
        <v>0</v>
      </c>
      <c r="H349" s="89"/>
      <c r="I349" s="60">
        <f>I350+I351</f>
        <v>400000</v>
      </c>
      <c r="J349" s="89">
        <v>0</v>
      </c>
      <c r="K349" s="60">
        <f>K350+K351</f>
        <v>400000</v>
      </c>
      <c r="L349" s="147"/>
      <c r="M349" s="60">
        <f>M350+M351</f>
        <v>400000</v>
      </c>
    </row>
    <row r="350" spans="2:13" ht="15.75" hidden="1">
      <c r="B350" s="31" t="s">
        <v>330</v>
      </c>
      <c r="C350" s="44"/>
      <c r="D350" s="46" t="s">
        <v>78</v>
      </c>
      <c r="E350" s="46" t="s">
        <v>262</v>
      </c>
      <c r="F350" s="46" t="s">
        <v>335</v>
      </c>
      <c r="G350" s="60">
        <v>0</v>
      </c>
      <c r="H350" s="89"/>
      <c r="I350" s="60">
        <f>G350+H350</f>
        <v>0</v>
      </c>
      <c r="J350" s="89"/>
      <c r="K350" s="60">
        <f>I350+J350</f>
        <v>0</v>
      </c>
      <c r="L350" s="147"/>
      <c r="M350" s="60">
        <f>K350+L350</f>
        <v>0</v>
      </c>
    </row>
    <row r="351" spans="2:13" ht="31.5">
      <c r="B351" s="31" t="s">
        <v>392</v>
      </c>
      <c r="C351" s="44"/>
      <c r="D351" s="46" t="s">
        <v>78</v>
      </c>
      <c r="E351" s="46" t="s">
        <v>262</v>
      </c>
      <c r="F351" s="46" t="s">
        <v>338</v>
      </c>
      <c r="G351" s="60">
        <v>0</v>
      </c>
      <c r="H351" s="89">
        <v>400000</v>
      </c>
      <c r="I351" s="60">
        <f>G351+H351</f>
        <v>400000</v>
      </c>
      <c r="J351" s="89">
        <v>0</v>
      </c>
      <c r="K351" s="60">
        <f>I351+J351</f>
        <v>400000</v>
      </c>
      <c r="L351" s="147"/>
      <c r="M351" s="60">
        <f>K351+L351</f>
        <v>400000</v>
      </c>
    </row>
    <row r="352" spans="2:13" ht="36" customHeight="1">
      <c r="B352" s="12" t="s">
        <v>82</v>
      </c>
      <c r="C352" s="6"/>
      <c r="D352" s="44" t="s">
        <v>78</v>
      </c>
      <c r="E352" s="6" t="s">
        <v>83</v>
      </c>
      <c r="F352" s="6"/>
      <c r="G352" s="60" t="e">
        <f>G353+G355+G357+G370+G367+#REF!+#REF!+#REF!</f>
        <v>#REF!</v>
      </c>
      <c r="H352" s="3">
        <v>0</v>
      </c>
      <c r="I352" s="60">
        <f>I353+I355+I357+I370+I367</f>
        <v>269874000</v>
      </c>
      <c r="J352" s="3">
        <v>0</v>
      </c>
      <c r="K352" s="60">
        <f>K353+K355+K357+K370+K367</f>
        <v>269874000</v>
      </c>
      <c r="L352" s="136"/>
      <c r="M352" s="60">
        <f>M353+M355+M357+M370+M367</f>
        <v>270875000</v>
      </c>
    </row>
    <row r="353" spans="2:13" ht="37.5" customHeight="1" hidden="1">
      <c r="B353" s="12" t="s">
        <v>231</v>
      </c>
      <c r="C353" s="6"/>
      <c r="D353" s="44" t="s">
        <v>78</v>
      </c>
      <c r="E353" s="6" t="s">
        <v>128</v>
      </c>
      <c r="F353" s="6"/>
      <c r="G353" s="60">
        <f>G354</f>
        <v>0</v>
      </c>
      <c r="H353" s="3"/>
      <c r="I353" s="60">
        <f>I354</f>
        <v>0</v>
      </c>
      <c r="J353" s="3"/>
      <c r="K353" s="60">
        <f>K354</f>
        <v>0</v>
      </c>
      <c r="L353" s="136"/>
      <c r="M353" s="60">
        <f>M354</f>
        <v>0</v>
      </c>
    </row>
    <row r="354" spans="2:13" ht="18" customHeight="1" hidden="1">
      <c r="B354" s="31" t="s">
        <v>330</v>
      </c>
      <c r="C354" s="6"/>
      <c r="D354" s="44" t="s">
        <v>78</v>
      </c>
      <c r="E354" s="6" t="s">
        <v>128</v>
      </c>
      <c r="F354" s="6" t="s">
        <v>335</v>
      </c>
      <c r="G354" s="60">
        <v>0</v>
      </c>
      <c r="H354" s="3"/>
      <c r="I354" s="60">
        <f>G354+H354</f>
        <v>0</v>
      </c>
      <c r="J354" s="3"/>
      <c r="K354" s="60">
        <f>I354+J354</f>
        <v>0</v>
      </c>
      <c r="L354" s="136"/>
      <c r="M354" s="60">
        <f>K354+L354</f>
        <v>0</v>
      </c>
    </row>
    <row r="355" spans="2:13" ht="48" customHeight="1">
      <c r="B355" s="12" t="s">
        <v>187</v>
      </c>
      <c r="C355" s="6"/>
      <c r="D355" s="6" t="s">
        <v>78</v>
      </c>
      <c r="E355" s="6" t="s">
        <v>346</v>
      </c>
      <c r="F355" s="6"/>
      <c r="G355" s="60">
        <f>G356</f>
        <v>0</v>
      </c>
      <c r="H355" s="3"/>
      <c r="I355" s="60">
        <f>I356</f>
        <v>11802000</v>
      </c>
      <c r="J355" s="3"/>
      <c r="K355" s="60">
        <f>K356</f>
        <v>11802000</v>
      </c>
      <c r="L355" s="136"/>
      <c r="M355" s="60">
        <f>M356</f>
        <v>11802000</v>
      </c>
    </row>
    <row r="356" spans="2:13" ht="32.25" customHeight="1">
      <c r="B356" s="31" t="s">
        <v>392</v>
      </c>
      <c r="C356" s="6"/>
      <c r="D356" s="6" t="s">
        <v>78</v>
      </c>
      <c r="E356" s="6" t="s">
        <v>346</v>
      </c>
      <c r="F356" s="6" t="s">
        <v>338</v>
      </c>
      <c r="G356" s="60">
        <v>0</v>
      </c>
      <c r="H356" s="3">
        <v>11802000</v>
      </c>
      <c r="I356" s="60">
        <f>G356+H356</f>
        <v>11802000</v>
      </c>
      <c r="J356" s="3">
        <v>0</v>
      </c>
      <c r="K356" s="60">
        <f>I356+J356</f>
        <v>11802000</v>
      </c>
      <c r="L356" s="136"/>
      <c r="M356" s="60">
        <f>K356+L356</f>
        <v>11802000</v>
      </c>
    </row>
    <row r="357" spans="2:13" ht="226.5" customHeight="1">
      <c r="B357" s="56" t="s">
        <v>232</v>
      </c>
      <c r="C357" s="6"/>
      <c r="D357" s="6" t="s">
        <v>78</v>
      </c>
      <c r="E357" s="6" t="s">
        <v>350</v>
      </c>
      <c r="F357" s="6"/>
      <c r="G357" s="86">
        <f>G358+G361+G364</f>
        <v>0</v>
      </c>
      <c r="H357" s="3"/>
      <c r="I357" s="86">
        <v>258072000</v>
      </c>
      <c r="J357" s="3"/>
      <c r="K357" s="86">
        <v>258072000</v>
      </c>
      <c r="L357" s="136"/>
      <c r="M357" s="86">
        <f>M358+M361+M364</f>
        <v>258072000</v>
      </c>
    </row>
    <row r="358" spans="2:13" ht="20.25" customHeight="1">
      <c r="B358" s="88" t="s">
        <v>347</v>
      </c>
      <c r="C358" s="6"/>
      <c r="D358" s="8" t="s">
        <v>78</v>
      </c>
      <c r="E358" s="8" t="s">
        <v>351</v>
      </c>
      <c r="F358" s="8"/>
      <c r="G358" s="86">
        <f>G359+G360</f>
        <v>0</v>
      </c>
      <c r="H358" s="3">
        <v>0</v>
      </c>
      <c r="I358" s="86">
        <f>I359+I360</f>
        <v>0</v>
      </c>
      <c r="J358" s="3">
        <v>0</v>
      </c>
      <c r="K358" s="86">
        <f>K359+K360</f>
        <v>0</v>
      </c>
      <c r="L358" s="136"/>
      <c r="M358" s="86">
        <f>M359+M360</f>
        <v>255119000</v>
      </c>
    </row>
    <row r="359" spans="2:13" ht="33.75" customHeight="1">
      <c r="B359" s="31" t="s">
        <v>330</v>
      </c>
      <c r="C359" s="6"/>
      <c r="D359" s="8" t="s">
        <v>78</v>
      </c>
      <c r="E359" s="8" t="s">
        <v>351</v>
      </c>
      <c r="F359" s="8" t="s">
        <v>335</v>
      </c>
      <c r="G359" s="86">
        <v>0</v>
      </c>
      <c r="H359" s="3">
        <v>0</v>
      </c>
      <c r="I359" s="86">
        <f>G359+H359</f>
        <v>0</v>
      </c>
      <c r="J359" s="3">
        <v>0</v>
      </c>
      <c r="K359" s="86">
        <f>I359+J359</f>
        <v>0</v>
      </c>
      <c r="L359" s="144">
        <v>254532800</v>
      </c>
      <c r="M359" s="86">
        <f>K359+L359</f>
        <v>254532800</v>
      </c>
    </row>
    <row r="360" spans="2:13" ht="33.75" customHeight="1">
      <c r="B360" s="31" t="s">
        <v>331</v>
      </c>
      <c r="C360" s="6"/>
      <c r="D360" s="8" t="s">
        <v>78</v>
      </c>
      <c r="E360" s="8" t="s">
        <v>351</v>
      </c>
      <c r="F360" s="8" t="s">
        <v>336</v>
      </c>
      <c r="G360" s="86">
        <v>0</v>
      </c>
      <c r="H360" s="3"/>
      <c r="I360" s="86">
        <f>G360+H360</f>
        <v>0</v>
      </c>
      <c r="J360" s="3"/>
      <c r="K360" s="86">
        <f>I360+J360</f>
        <v>0</v>
      </c>
      <c r="L360" s="144">
        <v>586200</v>
      </c>
      <c r="M360" s="86">
        <f>K360+L360</f>
        <v>586200</v>
      </c>
    </row>
    <row r="361" spans="2:13" ht="33.75" customHeight="1">
      <c r="B361" s="88" t="s">
        <v>348</v>
      </c>
      <c r="C361" s="6"/>
      <c r="D361" s="8" t="s">
        <v>78</v>
      </c>
      <c r="E361" s="8" t="s">
        <v>352</v>
      </c>
      <c r="F361" s="8"/>
      <c r="G361" s="86">
        <f>G363+G362</f>
        <v>0</v>
      </c>
      <c r="H361" s="3"/>
      <c r="I361" s="86">
        <f>I363+I362</f>
        <v>0</v>
      </c>
      <c r="J361" s="3"/>
      <c r="K361" s="86">
        <f>K363+K362</f>
        <v>0</v>
      </c>
      <c r="L361" s="144"/>
      <c r="M361" s="86">
        <f>M363+M362</f>
        <v>1165000</v>
      </c>
    </row>
    <row r="362" spans="2:13" ht="33.75" customHeight="1">
      <c r="B362" s="88" t="s">
        <v>332</v>
      </c>
      <c r="C362" s="6"/>
      <c r="D362" s="8" t="s">
        <v>78</v>
      </c>
      <c r="E362" s="8" t="s">
        <v>352</v>
      </c>
      <c r="F362" s="8" t="s">
        <v>337</v>
      </c>
      <c r="G362" s="86">
        <v>0</v>
      </c>
      <c r="H362" s="3">
        <v>0</v>
      </c>
      <c r="I362" s="86">
        <f>G362+H362</f>
        <v>0</v>
      </c>
      <c r="J362" s="3">
        <v>0</v>
      </c>
      <c r="K362" s="86">
        <f>I362+J362</f>
        <v>0</v>
      </c>
      <c r="L362" s="144">
        <v>130000</v>
      </c>
      <c r="M362" s="86">
        <f>K362+L362</f>
        <v>130000</v>
      </c>
    </row>
    <row r="363" spans="2:13" ht="33.75" customHeight="1">
      <c r="B363" s="31" t="s">
        <v>392</v>
      </c>
      <c r="C363" s="6"/>
      <c r="D363" s="8" t="s">
        <v>78</v>
      </c>
      <c r="E363" s="8" t="s">
        <v>352</v>
      </c>
      <c r="F363" s="8" t="s">
        <v>338</v>
      </c>
      <c r="G363" s="86">
        <v>0</v>
      </c>
      <c r="H363" s="3">
        <v>0</v>
      </c>
      <c r="I363" s="86">
        <f>G363+H363</f>
        <v>0</v>
      </c>
      <c r="J363" s="3">
        <v>0</v>
      </c>
      <c r="K363" s="86">
        <f>I363+J363</f>
        <v>0</v>
      </c>
      <c r="L363" s="144">
        <v>1035000</v>
      </c>
      <c r="M363" s="86">
        <f>K363+L363</f>
        <v>1035000</v>
      </c>
    </row>
    <row r="364" spans="2:13" ht="33.75" customHeight="1">
      <c r="B364" s="88" t="s">
        <v>349</v>
      </c>
      <c r="C364" s="6"/>
      <c r="D364" s="8" t="s">
        <v>78</v>
      </c>
      <c r="E364" s="8" t="s">
        <v>353</v>
      </c>
      <c r="F364" s="8"/>
      <c r="G364" s="86">
        <f>G365+G366</f>
        <v>0</v>
      </c>
      <c r="H364" s="3"/>
      <c r="I364" s="86">
        <f>I365+I366</f>
        <v>0</v>
      </c>
      <c r="J364" s="3"/>
      <c r="K364" s="86">
        <f>K365+K366</f>
        <v>0</v>
      </c>
      <c r="L364" s="144"/>
      <c r="M364" s="86">
        <f>M365+M366</f>
        <v>1788000</v>
      </c>
    </row>
    <row r="365" spans="2:13" ht="33.75" customHeight="1">
      <c r="B365" s="88" t="s">
        <v>332</v>
      </c>
      <c r="C365" s="6"/>
      <c r="D365" s="8" t="s">
        <v>78</v>
      </c>
      <c r="E365" s="8" t="s">
        <v>353</v>
      </c>
      <c r="F365" s="8" t="s">
        <v>337</v>
      </c>
      <c r="G365" s="86">
        <v>0</v>
      </c>
      <c r="H365" s="3">
        <v>0</v>
      </c>
      <c r="I365" s="86">
        <f>G365+H365</f>
        <v>0</v>
      </c>
      <c r="J365" s="3">
        <v>0</v>
      </c>
      <c r="K365" s="86">
        <f>I365+J365</f>
        <v>0</v>
      </c>
      <c r="L365" s="144">
        <v>1383446.94</v>
      </c>
      <c r="M365" s="86">
        <f>K365+L365</f>
        <v>1383446.94</v>
      </c>
    </row>
    <row r="366" spans="2:13" ht="33.75" customHeight="1">
      <c r="B366" s="31" t="s">
        <v>392</v>
      </c>
      <c r="C366" s="6"/>
      <c r="D366" s="8" t="s">
        <v>78</v>
      </c>
      <c r="E366" s="8" t="s">
        <v>353</v>
      </c>
      <c r="F366" s="8" t="s">
        <v>338</v>
      </c>
      <c r="G366" s="86">
        <v>0</v>
      </c>
      <c r="H366" s="3">
        <v>0</v>
      </c>
      <c r="I366" s="86">
        <f>G366+H366</f>
        <v>0</v>
      </c>
      <c r="J366" s="3">
        <v>0</v>
      </c>
      <c r="K366" s="86">
        <f>I366+J366</f>
        <v>0</v>
      </c>
      <c r="L366" s="144">
        <v>404553.06</v>
      </c>
      <c r="M366" s="86">
        <f>K366+L366</f>
        <v>404553.06</v>
      </c>
    </row>
    <row r="367" spans="2:13" ht="141.75">
      <c r="B367" s="63" t="s">
        <v>258</v>
      </c>
      <c r="C367" s="6"/>
      <c r="D367" s="44" t="s">
        <v>78</v>
      </c>
      <c r="E367" s="6" t="s">
        <v>354</v>
      </c>
      <c r="F367" s="6"/>
      <c r="G367" s="60">
        <f>G368+G369</f>
        <v>0</v>
      </c>
      <c r="H367" s="3"/>
      <c r="I367" s="60">
        <f>I368+I369</f>
        <v>0</v>
      </c>
      <c r="J367" s="3"/>
      <c r="K367" s="60">
        <f>K368+K369</f>
        <v>0</v>
      </c>
      <c r="L367" s="136"/>
      <c r="M367" s="60">
        <f>M368+M369</f>
        <v>971000</v>
      </c>
    </row>
    <row r="368" spans="2:13" ht="15.75">
      <c r="B368" s="31" t="s">
        <v>330</v>
      </c>
      <c r="C368" s="44"/>
      <c r="D368" s="44" t="s">
        <v>78</v>
      </c>
      <c r="E368" s="44" t="s">
        <v>354</v>
      </c>
      <c r="F368" s="44" t="s">
        <v>335</v>
      </c>
      <c r="G368" s="86">
        <v>0</v>
      </c>
      <c r="H368" s="40">
        <v>0</v>
      </c>
      <c r="I368" s="86">
        <f>G368+H368</f>
        <v>0</v>
      </c>
      <c r="J368" s="40">
        <v>0</v>
      </c>
      <c r="K368" s="86">
        <f>I368+J368</f>
        <v>0</v>
      </c>
      <c r="L368" s="138">
        <v>629918</v>
      </c>
      <c r="M368" s="86">
        <f>K368+L368</f>
        <v>629918</v>
      </c>
    </row>
    <row r="369" spans="2:13" ht="33.75" customHeight="1">
      <c r="B369" s="31" t="s">
        <v>392</v>
      </c>
      <c r="C369" s="44"/>
      <c r="D369" s="44" t="s">
        <v>78</v>
      </c>
      <c r="E369" s="44" t="s">
        <v>354</v>
      </c>
      <c r="F369" s="44" t="s">
        <v>338</v>
      </c>
      <c r="G369" s="86">
        <v>0</v>
      </c>
      <c r="H369" s="40">
        <v>0</v>
      </c>
      <c r="I369" s="86">
        <f>G369+H369</f>
        <v>0</v>
      </c>
      <c r="J369" s="40">
        <v>0</v>
      </c>
      <c r="K369" s="86">
        <f>I369+J369</f>
        <v>0</v>
      </c>
      <c r="L369" s="138">
        <v>341082</v>
      </c>
      <c r="M369" s="86">
        <f>K369+L369</f>
        <v>341082</v>
      </c>
    </row>
    <row r="370" spans="2:13" ht="114" customHeight="1">
      <c r="B370" s="56" t="s">
        <v>233</v>
      </c>
      <c r="C370" s="6"/>
      <c r="D370" s="8" t="s">
        <v>78</v>
      </c>
      <c r="E370" s="8" t="s">
        <v>356</v>
      </c>
      <c r="F370" s="8"/>
      <c r="G370" s="60">
        <f>G371</f>
        <v>0</v>
      </c>
      <c r="H370" s="3"/>
      <c r="I370" s="60">
        <f>I371</f>
        <v>0</v>
      </c>
      <c r="J370" s="3"/>
      <c r="K370" s="60">
        <f>K371</f>
        <v>0</v>
      </c>
      <c r="L370" s="136"/>
      <c r="M370" s="60">
        <f>M371</f>
        <v>30000</v>
      </c>
    </row>
    <row r="371" spans="2:13" ht="33.75" customHeight="1">
      <c r="B371" s="31" t="s">
        <v>355</v>
      </c>
      <c r="C371" s="6"/>
      <c r="D371" s="8" t="s">
        <v>78</v>
      </c>
      <c r="E371" s="8" t="s">
        <v>356</v>
      </c>
      <c r="F371" s="8" t="s">
        <v>357</v>
      </c>
      <c r="G371" s="60">
        <v>0</v>
      </c>
      <c r="H371" s="3"/>
      <c r="I371" s="60">
        <f>G371+H371</f>
        <v>0</v>
      </c>
      <c r="J371" s="3"/>
      <c r="K371" s="60">
        <f>I371+J371</f>
        <v>0</v>
      </c>
      <c r="L371" s="136">
        <v>30000</v>
      </c>
      <c r="M371" s="60">
        <f>K371+L371</f>
        <v>30000</v>
      </c>
    </row>
    <row r="372" spans="2:13" ht="94.5">
      <c r="B372" s="96" t="s">
        <v>544</v>
      </c>
      <c r="C372" s="6"/>
      <c r="D372" s="97" t="s">
        <v>78</v>
      </c>
      <c r="E372" s="97" t="s">
        <v>547</v>
      </c>
      <c r="F372" s="97"/>
      <c r="G372" s="60"/>
      <c r="H372" s="3"/>
      <c r="I372" s="60"/>
      <c r="J372" s="3"/>
      <c r="K372" s="60"/>
      <c r="L372" s="136"/>
      <c r="M372" s="60">
        <f>M373</f>
        <v>98000</v>
      </c>
    </row>
    <row r="373" spans="2:13" ht="78.75">
      <c r="B373" s="96" t="s">
        <v>545</v>
      </c>
      <c r="C373" s="6"/>
      <c r="D373" s="97" t="s">
        <v>78</v>
      </c>
      <c r="E373" s="97" t="s">
        <v>548</v>
      </c>
      <c r="F373" s="97"/>
      <c r="G373" s="60"/>
      <c r="H373" s="3"/>
      <c r="I373" s="60"/>
      <c r="J373" s="3"/>
      <c r="K373" s="60"/>
      <c r="L373" s="136"/>
      <c r="M373" s="60">
        <f>M374</f>
        <v>98000</v>
      </c>
    </row>
    <row r="374" spans="2:13" ht="31.5">
      <c r="B374" s="96" t="s">
        <v>392</v>
      </c>
      <c r="C374" s="6"/>
      <c r="D374" s="97" t="s">
        <v>78</v>
      </c>
      <c r="E374" s="97" t="s">
        <v>548</v>
      </c>
      <c r="F374" s="97" t="s">
        <v>338</v>
      </c>
      <c r="G374" s="60"/>
      <c r="H374" s="3"/>
      <c r="I374" s="60"/>
      <c r="J374" s="3"/>
      <c r="K374" s="60"/>
      <c r="L374" s="136">
        <v>98000</v>
      </c>
      <c r="M374" s="60">
        <f>K374+L374</f>
        <v>98000</v>
      </c>
    </row>
    <row r="375" spans="2:13" ht="47.25">
      <c r="B375" s="96" t="s">
        <v>546</v>
      </c>
      <c r="C375" s="6"/>
      <c r="D375" s="97" t="s">
        <v>78</v>
      </c>
      <c r="E375" s="97" t="s">
        <v>549</v>
      </c>
      <c r="F375" s="97"/>
      <c r="G375" s="60"/>
      <c r="H375" s="3"/>
      <c r="I375" s="60"/>
      <c r="J375" s="3"/>
      <c r="K375" s="60"/>
      <c r="L375" s="136"/>
      <c r="M375" s="60">
        <f>M377+M376</f>
        <v>5235000</v>
      </c>
    </row>
    <row r="376" spans="2:13" ht="47.25">
      <c r="B376" s="96" t="s">
        <v>386</v>
      </c>
      <c r="C376" s="6"/>
      <c r="D376" s="97" t="s">
        <v>78</v>
      </c>
      <c r="E376" s="98" t="s">
        <v>551</v>
      </c>
      <c r="F376" s="97" t="s">
        <v>341</v>
      </c>
      <c r="G376" s="60"/>
      <c r="H376" s="3"/>
      <c r="I376" s="60"/>
      <c r="J376" s="3"/>
      <c r="K376" s="60"/>
      <c r="L376" s="136">
        <v>3485000</v>
      </c>
      <c r="M376" s="60">
        <f>K376+L376</f>
        <v>3485000</v>
      </c>
    </row>
    <row r="377" spans="2:13" ht="31.5">
      <c r="B377" s="96" t="s">
        <v>392</v>
      </c>
      <c r="C377" s="6"/>
      <c r="D377" s="97" t="s">
        <v>78</v>
      </c>
      <c r="E377" s="98" t="s">
        <v>550</v>
      </c>
      <c r="F377" s="97" t="s">
        <v>338</v>
      </c>
      <c r="G377" s="60"/>
      <c r="H377" s="3"/>
      <c r="I377" s="60"/>
      <c r="J377" s="3"/>
      <c r="K377" s="60"/>
      <c r="L377" s="136">
        <v>1750000</v>
      </c>
      <c r="M377" s="60">
        <f>K377+L377</f>
        <v>1750000</v>
      </c>
    </row>
    <row r="378" spans="2:13" ht="21.75" customHeight="1">
      <c r="B378" s="12" t="s">
        <v>84</v>
      </c>
      <c r="C378" s="6"/>
      <c r="D378" s="44" t="s">
        <v>85</v>
      </c>
      <c r="E378" s="9"/>
      <c r="F378" s="9"/>
      <c r="G378" s="60" t="e">
        <f>SUM(G379+G384+#REF!+G392)</f>
        <v>#REF!</v>
      </c>
      <c r="H378" s="3"/>
      <c r="I378" s="60">
        <f>SUM(I379+I384+I392)</f>
        <v>13407287</v>
      </c>
      <c r="J378" s="3"/>
      <c r="K378" s="60">
        <f>SUM(K379+K384+K392)</f>
        <v>13628287</v>
      </c>
      <c r="L378" s="136"/>
      <c r="M378" s="60">
        <f>SUM(M379+M384+M392)</f>
        <v>13845887</v>
      </c>
    </row>
    <row r="379" spans="2:13" ht="31.5">
      <c r="B379" s="23" t="s">
        <v>86</v>
      </c>
      <c r="C379" s="44"/>
      <c r="D379" s="44" t="s">
        <v>85</v>
      </c>
      <c r="E379" s="44">
        <v>4310000</v>
      </c>
      <c r="F379" s="44"/>
      <c r="G379" s="60">
        <f>G380</f>
        <v>0</v>
      </c>
      <c r="H379" s="120"/>
      <c r="I379" s="60">
        <f>I380</f>
        <v>821000</v>
      </c>
      <c r="J379" s="120"/>
      <c r="K379" s="60">
        <f>K380</f>
        <v>777000</v>
      </c>
      <c r="L379" s="148"/>
      <c r="M379" s="60">
        <f>M380</f>
        <v>745000</v>
      </c>
    </row>
    <row r="380" spans="2:13" ht="31.5">
      <c r="B380" s="23" t="s">
        <v>129</v>
      </c>
      <c r="C380" s="44"/>
      <c r="D380" s="44" t="s">
        <v>85</v>
      </c>
      <c r="E380" s="44" t="s">
        <v>134</v>
      </c>
      <c r="F380" s="44"/>
      <c r="G380" s="60">
        <f>SUM(G381+G383+G382)</f>
        <v>0</v>
      </c>
      <c r="H380" s="120"/>
      <c r="I380" s="60">
        <f>SUM(I381+I383+I382)</f>
        <v>821000</v>
      </c>
      <c r="J380" s="120"/>
      <c r="K380" s="60">
        <f>SUM(K381+K383+K382)</f>
        <v>777000</v>
      </c>
      <c r="L380" s="148"/>
      <c r="M380" s="60">
        <f>SUM(M381+M383+M382)</f>
        <v>745000</v>
      </c>
    </row>
    <row r="381" spans="2:13" ht="18" customHeight="1">
      <c r="B381" s="32" t="s">
        <v>330</v>
      </c>
      <c r="C381" s="44"/>
      <c r="D381" s="44" t="s">
        <v>85</v>
      </c>
      <c r="E381" s="44" t="s">
        <v>134</v>
      </c>
      <c r="F381" s="44" t="s">
        <v>335</v>
      </c>
      <c r="G381" s="60">
        <v>0</v>
      </c>
      <c r="H381" s="120">
        <v>606732</v>
      </c>
      <c r="I381" s="60">
        <f>G381+H381</f>
        <v>606732</v>
      </c>
      <c r="J381" s="120">
        <v>0</v>
      </c>
      <c r="K381" s="60">
        <f>I381+J381</f>
        <v>606732</v>
      </c>
      <c r="L381" s="148"/>
      <c r="M381" s="60">
        <f>K381+L381</f>
        <v>606732</v>
      </c>
    </row>
    <row r="382" spans="2:13" ht="29.25" customHeight="1" hidden="1">
      <c r="B382" s="88" t="s">
        <v>332</v>
      </c>
      <c r="C382" s="44"/>
      <c r="D382" s="44" t="s">
        <v>85</v>
      </c>
      <c r="E382" s="44" t="s">
        <v>134</v>
      </c>
      <c r="F382" s="44" t="s">
        <v>337</v>
      </c>
      <c r="G382" s="60">
        <v>0</v>
      </c>
      <c r="H382" s="120">
        <v>0</v>
      </c>
      <c r="I382" s="60">
        <f>G382+H382</f>
        <v>0</v>
      </c>
      <c r="J382" s="120">
        <v>0</v>
      </c>
      <c r="K382" s="60">
        <f>I382+J382</f>
        <v>0</v>
      </c>
      <c r="L382" s="148"/>
      <c r="M382" s="60">
        <f>K382+L382</f>
        <v>0</v>
      </c>
    </row>
    <row r="383" spans="2:13" ht="25.5" customHeight="1">
      <c r="B383" s="31" t="s">
        <v>344</v>
      </c>
      <c r="C383" s="44"/>
      <c r="D383" s="44" t="s">
        <v>85</v>
      </c>
      <c r="E383" s="44" t="s">
        <v>134</v>
      </c>
      <c r="F383" s="44" t="s">
        <v>345</v>
      </c>
      <c r="G383" s="60">
        <v>0</v>
      </c>
      <c r="H383" s="120">
        <v>214268</v>
      </c>
      <c r="I383" s="60">
        <f>G383+H383</f>
        <v>214268</v>
      </c>
      <c r="J383" s="120">
        <v>-44000</v>
      </c>
      <c r="K383" s="60">
        <f>I383+J383</f>
        <v>170268</v>
      </c>
      <c r="L383" s="148">
        <v>-32000</v>
      </c>
      <c r="M383" s="60">
        <f>K383+L383</f>
        <v>138268</v>
      </c>
    </row>
    <row r="384" spans="2:13" ht="31.5">
      <c r="B384" s="12" t="s">
        <v>234</v>
      </c>
      <c r="C384" s="6"/>
      <c r="D384" s="44" t="s">
        <v>85</v>
      </c>
      <c r="E384" s="6">
        <v>4320000</v>
      </c>
      <c r="F384" s="6"/>
      <c r="G384" s="60" t="e">
        <f>G385+G390</f>
        <v>#REF!</v>
      </c>
      <c r="H384" s="118"/>
      <c r="I384" s="60">
        <f>I385++I390</f>
        <v>11167287</v>
      </c>
      <c r="J384" s="118"/>
      <c r="K384" s="60">
        <f>K385++K390</f>
        <v>11432287</v>
      </c>
      <c r="L384" s="144"/>
      <c r="M384" s="60">
        <f>M385++M390</f>
        <v>11432287</v>
      </c>
    </row>
    <row r="385" spans="2:13" ht="15.75">
      <c r="B385" s="12" t="s">
        <v>235</v>
      </c>
      <c r="C385" s="6"/>
      <c r="D385" s="44" t="s">
        <v>85</v>
      </c>
      <c r="E385" s="6" t="s">
        <v>135</v>
      </c>
      <c r="F385" s="6"/>
      <c r="G385" s="60" t="e">
        <f>G386+G387+G388</f>
        <v>#REF!</v>
      </c>
      <c r="H385" s="118"/>
      <c r="I385" s="60">
        <f>I386+I387+I388</f>
        <v>9274000</v>
      </c>
      <c r="J385" s="118"/>
      <c r="K385" s="60">
        <f>K386+K387+K388</f>
        <v>9784000</v>
      </c>
      <c r="L385" s="144"/>
      <c r="M385" s="60">
        <f>M386+M387+M388</f>
        <v>9784000</v>
      </c>
    </row>
    <row r="386" spans="2:13" ht="31.5" customHeight="1">
      <c r="B386" s="31" t="s">
        <v>392</v>
      </c>
      <c r="C386" s="44"/>
      <c r="D386" s="46" t="s">
        <v>85</v>
      </c>
      <c r="E386" s="46" t="s">
        <v>135</v>
      </c>
      <c r="F386" s="46" t="s">
        <v>338</v>
      </c>
      <c r="G386" s="60">
        <v>0</v>
      </c>
      <c r="H386" s="120">
        <v>1701600</v>
      </c>
      <c r="I386" s="60">
        <f>G386+H386</f>
        <v>1701600</v>
      </c>
      <c r="J386" s="120">
        <v>392000</v>
      </c>
      <c r="K386" s="60">
        <f>I386+J386</f>
        <v>2093600</v>
      </c>
      <c r="L386" s="148">
        <v>222993</v>
      </c>
      <c r="M386" s="60">
        <f>K386+L386</f>
        <v>2316593</v>
      </c>
    </row>
    <row r="387" spans="2:13" ht="64.5" customHeight="1">
      <c r="B387" s="31" t="s">
        <v>358</v>
      </c>
      <c r="C387" s="44"/>
      <c r="D387" s="46" t="s">
        <v>85</v>
      </c>
      <c r="E387" s="46" t="s">
        <v>135</v>
      </c>
      <c r="F387" s="46" t="s">
        <v>360</v>
      </c>
      <c r="G387" s="60">
        <v>0</v>
      </c>
      <c r="H387" s="120">
        <v>5432400</v>
      </c>
      <c r="I387" s="60">
        <f>G387+H387</f>
        <v>5432400</v>
      </c>
      <c r="J387" s="120">
        <v>0</v>
      </c>
      <c r="K387" s="60">
        <f>I387+J387</f>
        <v>5432400</v>
      </c>
      <c r="L387" s="148">
        <v>-222993</v>
      </c>
      <c r="M387" s="60">
        <f>K387+L387</f>
        <v>5209407</v>
      </c>
    </row>
    <row r="388" spans="2:13" ht="17.25" customHeight="1">
      <c r="B388" s="12" t="s">
        <v>235</v>
      </c>
      <c r="C388" s="6"/>
      <c r="D388" s="44" t="s">
        <v>85</v>
      </c>
      <c r="E388" s="6" t="s">
        <v>277</v>
      </c>
      <c r="F388" s="6"/>
      <c r="G388" s="60" t="e">
        <f>G389+#REF!</f>
        <v>#REF!</v>
      </c>
      <c r="H388" s="118"/>
      <c r="I388" s="60">
        <f>I389</f>
        <v>2140000</v>
      </c>
      <c r="J388" s="118">
        <v>0</v>
      </c>
      <c r="K388" s="60">
        <f>K389</f>
        <v>2258000</v>
      </c>
      <c r="L388" s="144"/>
      <c r="M388" s="60">
        <f>M389</f>
        <v>2258000</v>
      </c>
    </row>
    <row r="389" spans="2:13" ht="35.25" customHeight="1">
      <c r="B389" s="31" t="s">
        <v>392</v>
      </c>
      <c r="C389" s="6"/>
      <c r="D389" s="44" t="s">
        <v>85</v>
      </c>
      <c r="E389" s="44" t="s">
        <v>277</v>
      </c>
      <c r="F389" s="44" t="s">
        <v>338</v>
      </c>
      <c r="G389" s="60">
        <v>0</v>
      </c>
      <c r="H389" s="120">
        <v>2140000</v>
      </c>
      <c r="I389" s="60">
        <f>G389+H389</f>
        <v>2140000</v>
      </c>
      <c r="J389" s="120">
        <v>118000</v>
      </c>
      <c r="K389" s="60">
        <f>I389+J389</f>
        <v>2258000</v>
      </c>
      <c r="L389" s="148"/>
      <c r="M389" s="60">
        <f>K389+L389</f>
        <v>2258000</v>
      </c>
    </row>
    <row r="390" spans="2:13" ht="33.75" customHeight="1">
      <c r="B390" s="31" t="s">
        <v>80</v>
      </c>
      <c r="C390" s="6"/>
      <c r="D390" s="8" t="s">
        <v>85</v>
      </c>
      <c r="E390" s="46" t="s">
        <v>359</v>
      </c>
      <c r="F390" s="46"/>
      <c r="G390" s="60">
        <f>G391</f>
        <v>0</v>
      </c>
      <c r="H390" s="120"/>
      <c r="I390" s="60">
        <f>I391</f>
        <v>1893287</v>
      </c>
      <c r="J390" s="120"/>
      <c r="K390" s="60">
        <f>K391</f>
        <v>1648287</v>
      </c>
      <c r="L390" s="148"/>
      <c r="M390" s="60">
        <f>M391</f>
        <v>1648287</v>
      </c>
    </row>
    <row r="391" spans="2:13" ht="62.25" customHeight="1">
      <c r="B391" s="31" t="s">
        <v>358</v>
      </c>
      <c r="C391" s="6"/>
      <c r="D391" s="8" t="s">
        <v>85</v>
      </c>
      <c r="E391" s="46" t="s">
        <v>359</v>
      </c>
      <c r="F391" s="46" t="s">
        <v>360</v>
      </c>
      <c r="G391" s="60">
        <v>0</v>
      </c>
      <c r="H391" s="120">
        <v>1893287</v>
      </c>
      <c r="I391" s="60">
        <f>G391+H391</f>
        <v>1893287</v>
      </c>
      <c r="J391" s="120">
        <v>-245000</v>
      </c>
      <c r="K391" s="60">
        <f>I391+J391</f>
        <v>1648287</v>
      </c>
      <c r="L391" s="148"/>
      <c r="M391" s="60">
        <f>K391+L391</f>
        <v>1648287</v>
      </c>
    </row>
    <row r="392" spans="2:13" ht="19.5" customHeight="1">
      <c r="B392" s="12" t="s">
        <v>323</v>
      </c>
      <c r="C392" s="6"/>
      <c r="D392" s="44" t="s">
        <v>85</v>
      </c>
      <c r="E392" s="6" t="s">
        <v>107</v>
      </c>
      <c r="F392" s="6"/>
      <c r="G392" s="73" t="e">
        <f>G393+G395+#REF!+G399</f>
        <v>#REF!</v>
      </c>
      <c r="H392" s="118"/>
      <c r="I392" s="73">
        <f>I393+I395+I399</f>
        <v>1419000</v>
      </c>
      <c r="J392" s="118">
        <v>0</v>
      </c>
      <c r="K392" s="73">
        <f>K393+K395+K399</f>
        <v>1419000</v>
      </c>
      <c r="L392" s="144"/>
      <c r="M392" s="73">
        <f>M393+M395+M397+M399</f>
        <v>1668600</v>
      </c>
    </row>
    <row r="393" spans="2:13" ht="48" customHeight="1">
      <c r="B393" s="51" t="s">
        <v>309</v>
      </c>
      <c r="C393" s="6" t="s">
        <v>205</v>
      </c>
      <c r="D393" s="6" t="s">
        <v>85</v>
      </c>
      <c r="E393" s="6" t="s">
        <v>274</v>
      </c>
      <c r="F393" s="6"/>
      <c r="G393" s="72">
        <f>G394</f>
        <v>0</v>
      </c>
      <c r="H393" s="121"/>
      <c r="I393" s="72">
        <f>I394</f>
        <v>75000</v>
      </c>
      <c r="J393" s="121"/>
      <c r="K393" s="72">
        <f>K394</f>
        <v>152000</v>
      </c>
      <c r="L393" s="149"/>
      <c r="M393" s="72">
        <f>M394</f>
        <v>301600</v>
      </c>
    </row>
    <row r="394" spans="2:13" ht="32.25" customHeight="1">
      <c r="B394" s="31" t="s">
        <v>392</v>
      </c>
      <c r="C394" s="87" t="s">
        <v>205</v>
      </c>
      <c r="D394" s="44" t="s">
        <v>85</v>
      </c>
      <c r="E394" s="44" t="s">
        <v>274</v>
      </c>
      <c r="F394" s="44" t="s">
        <v>338</v>
      </c>
      <c r="G394" s="70">
        <v>0</v>
      </c>
      <c r="H394" s="122">
        <v>75000</v>
      </c>
      <c r="I394" s="70">
        <f>G394+H394</f>
        <v>75000</v>
      </c>
      <c r="J394" s="122">
        <v>77000</v>
      </c>
      <c r="K394" s="70">
        <f>I394+J394</f>
        <v>152000</v>
      </c>
      <c r="L394" s="150">
        <f>123200+26400</f>
        <v>149600</v>
      </c>
      <c r="M394" s="70">
        <f>K394+L394</f>
        <v>301600</v>
      </c>
    </row>
    <row r="395" spans="2:13" ht="50.25" customHeight="1" hidden="1">
      <c r="B395" s="51" t="s">
        <v>308</v>
      </c>
      <c r="C395" s="6"/>
      <c r="D395" s="6" t="s">
        <v>85</v>
      </c>
      <c r="E395" s="6" t="s">
        <v>275</v>
      </c>
      <c r="F395" s="6"/>
      <c r="G395" s="70">
        <f>G396</f>
        <v>0</v>
      </c>
      <c r="H395" s="121"/>
      <c r="I395" s="70">
        <f>I396</f>
        <v>77000</v>
      </c>
      <c r="J395" s="121"/>
      <c r="K395" s="70">
        <f>K396</f>
        <v>0</v>
      </c>
      <c r="L395" s="149"/>
      <c r="M395" s="70">
        <f>M396</f>
        <v>0</v>
      </c>
    </row>
    <row r="396" spans="2:13" ht="22.5" customHeight="1" hidden="1">
      <c r="B396" s="81" t="s">
        <v>344</v>
      </c>
      <c r="C396" s="44"/>
      <c r="D396" s="44" t="s">
        <v>85</v>
      </c>
      <c r="E396" s="44" t="s">
        <v>275</v>
      </c>
      <c r="F396" s="44" t="s">
        <v>345</v>
      </c>
      <c r="G396" s="70">
        <v>0</v>
      </c>
      <c r="H396" s="122">
        <v>77000</v>
      </c>
      <c r="I396" s="70">
        <f>G396+H396</f>
        <v>77000</v>
      </c>
      <c r="J396" s="122">
        <v>-77000</v>
      </c>
      <c r="K396" s="70">
        <f>I396+J396</f>
        <v>0</v>
      </c>
      <c r="L396" s="150"/>
      <c r="M396" s="70">
        <f>K396+L396</f>
        <v>0</v>
      </c>
    </row>
    <row r="397" spans="2:13" ht="36" customHeight="1">
      <c r="B397" s="105" t="s">
        <v>501</v>
      </c>
      <c r="C397" s="44"/>
      <c r="D397" s="44" t="s">
        <v>85</v>
      </c>
      <c r="E397" s="44" t="s">
        <v>497</v>
      </c>
      <c r="F397" s="44"/>
      <c r="G397" s="70"/>
      <c r="H397" s="122"/>
      <c r="I397" s="70"/>
      <c r="J397" s="122"/>
      <c r="K397" s="70"/>
      <c r="L397" s="150"/>
      <c r="M397" s="70">
        <f>M398</f>
        <v>100000</v>
      </c>
    </row>
    <row r="398" spans="2:13" ht="33.75" customHeight="1">
      <c r="B398" s="31" t="s">
        <v>392</v>
      </c>
      <c r="C398" s="44"/>
      <c r="D398" s="44" t="s">
        <v>85</v>
      </c>
      <c r="E398" s="44" t="s">
        <v>497</v>
      </c>
      <c r="F398" s="44" t="s">
        <v>338</v>
      </c>
      <c r="G398" s="70"/>
      <c r="H398" s="122"/>
      <c r="I398" s="70"/>
      <c r="J398" s="122"/>
      <c r="K398" s="70"/>
      <c r="L398" s="150">
        <v>100000</v>
      </c>
      <c r="M398" s="70">
        <f>K398+L398</f>
        <v>100000</v>
      </c>
    </row>
    <row r="399" spans="2:13" ht="100.5" customHeight="1">
      <c r="B399" s="23" t="s">
        <v>434</v>
      </c>
      <c r="C399" s="44"/>
      <c r="D399" s="44" t="s">
        <v>85</v>
      </c>
      <c r="E399" s="44" t="s">
        <v>297</v>
      </c>
      <c r="F399" s="44"/>
      <c r="G399" s="60">
        <f>G400</f>
        <v>0</v>
      </c>
      <c r="H399" s="120"/>
      <c r="I399" s="60">
        <f>I400</f>
        <v>1267000</v>
      </c>
      <c r="J399" s="120"/>
      <c r="K399" s="60">
        <f>K400</f>
        <v>1267000</v>
      </c>
      <c r="L399" s="148"/>
      <c r="M399" s="60">
        <f>M400</f>
        <v>1267000</v>
      </c>
    </row>
    <row r="400" spans="2:13" ht="31.5">
      <c r="B400" s="31" t="s">
        <v>361</v>
      </c>
      <c r="C400" s="44"/>
      <c r="D400" s="44" t="s">
        <v>85</v>
      </c>
      <c r="E400" s="44" t="s">
        <v>297</v>
      </c>
      <c r="F400" s="101" t="s">
        <v>362</v>
      </c>
      <c r="G400" s="60">
        <v>0</v>
      </c>
      <c r="H400" s="120">
        <v>1267000</v>
      </c>
      <c r="I400" s="60">
        <f>G400+H400</f>
        <v>1267000</v>
      </c>
      <c r="J400" s="120">
        <v>0</v>
      </c>
      <c r="K400" s="60">
        <f>I400+J400</f>
        <v>1267000</v>
      </c>
      <c r="L400" s="148"/>
      <c r="M400" s="60">
        <f>K400+L400</f>
        <v>1267000</v>
      </c>
    </row>
    <row r="401" spans="2:13" ht="15.75">
      <c r="B401" s="23" t="s">
        <v>89</v>
      </c>
      <c r="C401" s="6"/>
      <c r="D401" s="44" t="s">
        <v>90</v>
      </c>
      <c r="E401" s="6"/>
      <c r="F401" s="6"/>
      <c r="G401" s="60" t="e">
        <f>G402+G410+G412+G417+G418</f>
        <v>#REF!</v>
      </c>
      <c r="H401" s="3"/>
      <c r="I401" s="60" t="e">
        <f>I402+I410+I412+I417+I418</f>
        <v>#REF!</v>
      </c>
      <c r="J401" s="3"/>
      <c r="K401" s="60">
        <f>K402+K410+K412+K417+K418</f>
        <v>15215492</v>
      </c>
      <c r="L401" s="136"/>
      <c r="M401" s="60">
        <f>M402+M410+M412+M418+M437</f>
        <v>16080661</v>
      </c>
    </row>
    <row r="402" spans="2:13" ht="49.5" customHeight="1">
      <c r="B402" s="12" t="s">
        <v>122</v>
      </c>
      <c r="C402" s="6"/>
      <c r="D402" s="44" t="s">
        <v>90</v>
      </c>
      <c r="E402" s="6" t="s">
        <v>123</v>
      </c>
      <c r="F402" s="6"/>
      <c r="G402" s="60">
        <f>G403</f>
        <v>0</v>
      </c>
      <c r="H402" s="3"/>
      <c r="I402" s="60">
        <f>I403</f>
        <v>2580900</v>
      </c>
      <c r="J402" s="3"/>
      <c r="K402" s="60">
        <f>K403</f>
        <v>2580900</v>
      </c>
      <c r="L402" s="136"/>
      <c r="M402" s="60">
        <f>M403</f>
        <v>2580900</v>
      </c>
    </row>
    <row r="403" spans="2:13" ht="15.75">
      <c r="B403" s="12" t="s">
        <v>9</v>
      </c>
      <c r="C403" s="6"/>
      <c r="D403" s="44" t="s">
        <v>90</v>
      </c>
      <c r="E403" s="6" t="s">
        <v>124</v>
      </c>
      <c r="F403" s="6"/>
      <c r="G403" s="60">
        <f>G404+G405+G406+G407+G408+G409</f>
        <v>0</v>
      </c>
      <c r="H403" s="118"/>
      <c r="I403" s="60">
        <f>I404+I405+I406+I407+I408+I409</f>
        <v>2580900</v>
      </c>
      <c r="J403" s="118"/>
      <c r="K403" s="60">
        <f>K404+K405+K406+K407+K408+K409</f>
        <v>2580900</v>
      </c>
      <c r="L403" s="144"/>
      <c r="M403" s="60">
        <f>M404+M405+M406+M407+M408+M409</f>
        <v>2580900</v>
      </c>
    </row>
    <row r="404" spans="2:13" ht="15.75">
      <c r="B404" s="31" t="s">
        <v>330</v>
      </c>
      <c r="C404" s="6"/>
      <c r="D404" s="8" t="s">
        <v>90</v>
      </c>
      <c r="E404" s="8" t="s">
        <v>124</v>
      </c>
      <c r="F404" s="6" t="s">
        <v>335</v>
      </c>
      <c r="G404" s="79">
        <v>0</v>
      </c>
      <c r="H404" s="118">
        <v>487939</v>
      </c>
      <c r="I404" s="79">
        <f aca="true" t="shared" si="14" ref="I404:K409">G404+H404</f>
        <v>487939</v>
      </c>
      <c r="J404" s="118">
        <v>0</v>
      </c>
      <c r="K404" s="79">
        <f t="shared" si="14"/>
        <v>487939</v>
      </c>
      <c r="L404" s="144"/>
      <c r="M404" s="79">
        <f aca="true" t="shared" si="15" ref="M404:M409">K404+L404</f>
        <v>487939</v>
      </c>
    </row>
    <row r="405" spans="2:13" ht="31.5">
      <c r="B405" s="31" t="s">
        <v>331</v>
      </c>
      <c r="C405" s="6"/>
      <c r="D405" s="8" t="s">
        <v>90</v>
      </c>
      <c r="E405" s="8" t="s">
        <v>124</v>
      </c>
      <c r="F405" s="6" t="s">
        <v>336</v>
      </c>
      <c r="G405" s="79">
        <v>0</v>
      </c>
      <c r="H405" s="118">
        <v>7200</v>
      </c>
      <c r="I405" s="79">
        <f t="shared" si="14"/>
        <v>7200</v>
      </c>
      <c r="J405" s="118">
        <v>0</v>
      </c>
      <c r="K405" s="79">
        <f t="shared" si="14"/>
        <v>7200</v>
      </c>
      <c r="L405" s="144"/>
      <c r="M405" s="79">
        <f t="shared" si="15"/>
        <v>7200</v>
      </c>
    </row>
    <row r="406" spans="2:13" ht="15.75">
      <c r="B406" s="31" t="s">
        <v>330</v>
      </c>
      <c r="C406" s="6"/>
      <c r="D406" s="8" t="s">
        <v>90</v>
      </c>
      <c r="E406" s="8" t="s">
        <v>124</v>
      </c>
      <c r="F406" s="8" t="s">
        <v>363</v>
      </c>
      <c r="G406" s="79">
        <v>0</v>
      </c>
      <c r="H406" s="118">
        <v>1712519</v>
      </c>
      <c r="I406" s="79">
        <f t="shared" si="14"/>
        <v>1712519</v>
      </c>
      <c r="J406" s="118">
        <v>0</v>
      </c>
      <c r="K406" s="79">
        <f t="shared" si="14"/>
        <v>1712519</v>
      </c>
      <c r="L406" s="144"/>
      <c r="M406" s="79">
        <f t="shared" si="15"/>
        <v>1712519</v>
      </c>
    </row>
    <row r="407" spans="2:13" ht="31.5">
      <c r="B407" s="31" t="s">
        <v>331</v>
      </c>
      <c r="C407" s="6"/>
      <c r="D407" s="8" t="s">
        <v>90</v>
      </c>
      <c r="E407" s="8" t="s">
        <v>124</v>
      </c>
      <c r="F407" s="8" t="s">
        <v>364</v>
      </c>
      <c r="G407" s="79">
        <v>0</v>
      </c>
      <c r="H407" s="118">
        <v>11000</v>
      </c>
      <c r="I407" s="79">
        <f t="shared" si="14"/>
        <v>11000</v>
      </c>
      <c r="J407" s="118">
        <v>0</v>
      </c>
      <c r="K407" s="79">
        <f t="shared" si="14"/>
        <v>11000</v>
      </c>
      <c r="L407" s="144"/>
      <c r="M407" s="79">
        <f t="shared" si="15"/>
        <v>11000</v>
      </c>
    </row>
    <row r="408" spans="2:13" ht="47.25">
      <c r="B408" s="31" t="s">
        <v>332</v>
      </c>
      <c r="C408" s="6"/>
      <c r="D408" s="8" t="s">
        <v>90</v>
      </c>
      <c r="E408" s="8" t="s">
        <v>124</v>
      </c>
      <c r="F408" s="8" t="s">
        <v>337</v>
      </c>
      <c r="G408" s="79">
        <v>0</v>
      </c>
      <c r="H408" s="118">
        <v>62238</v>
      </c>
      <c r="I408" s="79">
        <f t="shared" si="14"/>
        <v>62238</v>
      </c>
      <c r="J408" s="118">
        <v>0</v>
      </c>
      <c r="K408" s="79">
        <f t="shared" si="14"/>
        <v>62238</v>
      </c>
      <c r="L408" s="144"/>
      <c r="M408" s="79">
        <f t="shared" si="15"/>
        <v>62238</v>
      </c>
    </row>
    <row r="409" spans="2:13" ht="31.5">
      <c r="B409" s="31" t="s">
        <v>392</v>
      </c>
      <c r="C409" s="6"/>
      <c r="D409" s="8" t="s">
        <v>90</v>
      </c>
      <c r="E409" s="8" t="s">
        <v>124</v>
      </c>
      <c r="F409" s="8" t="s">
        <v>338</v>
      </c>
      <c r="G409" s="79">
        <v>0</v>
      </c>
      <c r="H409" s="118">
        <v>300004</v>
      </c>
      <c r="I409" s="79">
        <f t="shared" si="14"/>
        <v>300004</v>
      </c>
      <c r="J409" s="118">
        <v>0</v>
      </c>
      <c r="K409" s="79">
        <f t="shared" si="14"/>
        <v>300004</v>
      </c>
      <c r="L409" s="144"/>
      <c r="M409" s="79">
        <f t="shared" si="15"/>
        <v>300004</v>
      </c>
    </row>
    <row r="410" spans="2:13" ht="15.75">
      <c r="B410" s="12" t="s">
        <v>130</v>
      </c>
      <c r="C410" s="6"/>
      <c r="D410" s="44" t="s">
        <v>90</v>
      </c>
      <c r="E410" s="6" t="s">
        <v>131</v>
      </c>
      <c r="F410" s="6"/>
      <c r="G410" s="60">
        <f>G411</f>
        <v>0</v>
      </c>
      <c r="H410" s="118"/>
      <c r="I410" s="60">
        <f>I411</f>
        <v>350000</v>
      </c>
      <c r="J410" s="118">
        <v>0</v>
      </c>
      <c r="K410" s="60">
        <f>K411</f>
        <v>350000</v>
      </c>
      <c r="L410" s="144"/>
      <c r="M410" s="60">
        <f>M411</f>
        <v>350000</v>
      </c>
    </row>
    <row r="411" spans="2:13" ht="15.75" customHeight="1">
      <c r="B411" s="31" t="s">
        <v>344</v>
      </c>
      <c r="C411" s="6"/>
      <c r="D411" s="44" t="s">
        <v>90</v>
      </c>
      <c r="E411" s="6" t="s">
        <v>132</v>
      </c>
      <c r="F411" s="6" t="s">
        <v>345</v>
      </c>
      <c r="G411" s="60">
        <v>0</v>
      </c>
      <c r="H411" s="118">
        <v>350000</v>
      </c>
      <c r="I411" s="60">
        <f>G411+H411</f>
        <v>350000</v>
      </c>
      <c r="J411" s="118">
        <v>0</v>
      </c>
      <c r="K411" s="60">
        <f>I411+J411</f>
        <v>350000</v>
      </c>
      <c r="L411" s="144"/>
      <c r="M411" s="60">
        <f>K411+L411</f>
        <v>350000</v>
      </c>
    </row>
    <row r="412" spans="2:13" ht="78.75">
      <c r="B412" s="12" t="s">
        <v>133</v>
      </c>
      <c r="C412" s="6"/>
      <c r="D412" s="44" t="s">
        <v>90</v>
      </c>
      <c r="E412" s="6">
        <v>4520000</v>
      </c>
      <c r="F412" s="6"/>
      <c r="G412" s="60" t="e">
        <f>G413+G414+G415+G416+#REF!</f>
        <v>#REF!</v>
      </c>
      <c r="H412" s="118"/>
      <c r="I412" s="60">
        <f>I413+I414+I415+I416</f>
        <v>5247185</v>
      </c>
      <c r="J412" s="118">
        <v>0</v>
      </c>
      <c r="K412" s="60">
        <f>K413+K414+K415+K416</f>
        <v>5247185</v>
      </c>
      <c r="L412" s="144"/>
      <c r="M412" s="60">
        <f>M413+M414+M415+M416+M417</f>
        <v>5247185</v>
      </c>
    </row>
    <row r="413" spans="2:13" ht="18.75" customHeight="1">
      <c r="B413" s="31" t="s">
        <v>330</v>
      </c>
      <c r="C413" s="6"/>
      <c r="D413" s="8" t="s">
        <v>90</v>
      </c>
      <c r="E413" s="8" t="s">
        <v>125</v>
      </c>
      <c r="F413" s="8" t="s">
        <v>335</v>
      </c>
      <c r="G413" s="79">
        <v>0</v>
      </c>
      <c r="H413" s="118">
        <v>4187391</v>
      </c>
      <c r="I413" s="79">
        <f>G413+H413</f>
        <v>4187391</v>
      </c>
      <c r="J413" s="118">
        <v>0</v>
      </c>
      <c r="K413" s="79">
        <f>I413+J413</f>
        <v>4187391</v>
      </c>
      <c r="L413" s="144"/>
      <c r="M413" s="79">
        <f>K413+L413</f>
        <v>4187391</v>
      </c>
    </row>
    <row r="414" spans="2:13" ht="31.5" customHeight="1">
      <c r="B414" s="31" t="s">
        <v>331</v>
      </c>
      <c r="C414" s="6"/>
      <c r="D414" s="8" t="s">
        <v>90</v>
      </c>
      <c r="E414" s="8">
        <v>4520000</v>
      </c>
      <c r="F414" s="8" t="s">
        <v>336</v>
      </c>
      <c r="G414" s="79">
        <v>0</v>
      </c>
      <c r="H414" s="118">
        <v>19000</v>
      </c>
      <c r="I414" s="79">
        <f>G414+H414</f>
        <v>19000</v>
      </c>
      <c r="J414" s="118">
        <v>0</v>
      </c>
      <c r="K414" s="79">
        <f>I414+J414</f>
        <v>19000</v>
      </c>
      <c r="L414" s="144"/>
      <c r="M414" s="79">
        <f>K414+L414</f>
        <v>19000</v>
      </c>
    </row>
    <row r="415" spans="2:13" ht="36.75" customHeight="1">
      <c r="B415" s="31" t="s">
        <v>332</v>
      </c>
      <c r="C415" s="6"/>
      <c r="D415" s="8" t="s">
        <v>90</v>
      </c>
      <c r="E415" s="8" t="s">
        <v>125</v>
      </c>
      <c r="F415" s="8" t="s">
        <v>337</v>
      </c>
      <c r="G415" s="79">
        <v>0</v>
      </c>
      <c r="H415" s="118">
        <v>432052</v>
      </c>
      <c r="I415" s="79">
        <f>G415+H415</f>
        <v>432052</v>
      </c>
      <c r="J415" s="118">
        <v>0</v>
      </c>
      <c r="K415" s="79">
        <f>I415+J415</f>
        <v>432052</v>
      </c>
      <c r="L415" s="144"/>
      <c r="M415" s="79">
        <f>K415+L415</f>
        <v>432052</v>
      </c>
    </row>
    <row r="416" spans="2:13" ht="33" customHeight="1">
      <c r="B416" s="31" t="s">
        <v>392</v>
      </c>
      <c r="C416" s="6"/>
      <c r="D416" s="8" t="s">
        <v>90</v>
      </c>
      <c r="E416" s="8">
        <v>4520000</v>
      </c>
      <c r="F416" s="8" t="s">
        <v>338</v>
      </c>
      <c r="G416" s="79">
        <v>0</v>
      </c>
      <c r="H416" s="118">
        <v>608742</v>
      </c>
      <c r="I416" s="79">
        <f>G416+H416</f>
        <v>608742</v>
      </c>
      <c r="J416" s="118">
        <v>0</v>
      </c>
      <c r="K416" s="79">
        <f>I416+J416</f>
        <v>608742</v>
      </c>
      <c r="L416" s="144">
        <v>-16500</v>
      </c>
      <c r="M416" s="79">
        <f>K416+L416</f>
        <v>592242</v>
      </c>
    </row>
    <row r="417" spans="2:13" ht="21" customHeight="1">
      <c r="B417" s="31" t="s">
        <v>334</v>
      </c>
      <c r="C417" s="44"/>
      <c r="D417" s="98" t="s">
        <v>90</v>
      </c>
      <c r="E417" s="8">
        <v>4520000</v>
      </c>
      <c r="F417" s="98" t="s">
        <v>339</v>
      </c>
      <c r="G417" s="79" t="e">
        <f>#REF!</f>
        <v>#REF!</v>
      </c>
      <c r="H417" s="118"/>
      <c r="I417" s="79" t="e">
        <f>#REF!</f>
        <v>#REF!</v>
      </c>
      <c r="J417" s="118"/>
      <c r="K417" s="79"/>
      <c r="L417" s="144">
        <v>16500</v>
      </c>
      <c r="M417" s="79">
        <f>K417+L417</f>
        <v>16500</v>
      </c>
    </row>
    <row r="418" spans="2:13" ht="18.75" customHeight="1">
      <c r="B418" s="12" t="s">
        <v>323</v>
      </c>
      <c r="C418" s="6"/>
      <c r="D418" s="44" t="s">
        <v>90</v>
      </c>
      <c r="E418" s="6" t="s">
        <v>107</v>
      </c>
      <c r="F418" s="6"/>
      <c r="G418" s="60" t="e">
        <f>G419+G421+#REF!+G430+G432+#REF!+G434</f>
        <v>#REF!</v>
      </c>
      <c r="H418" s="118"/>
      <c r="I418" s="60">
        <f>I419+I421+I430+I432+I434+I425+I423</f>
        <v>5837020</v>
      </c>
      <c r="J418" s="118"/>
      <c r="K418" s="60">
        <f>K419+K421+K430+K432+K434+K425+K423+K428</f>
        <v>7037407</v>
      </c>
      <c r="L418" s="144"/>
      <c r="M418" s="60">
        <f>M419+M421+M430+M432+M434+M425+M423+M428</f>
        <v>7680334</v>
      </c>
    </row>
    <row r="419" spans="2:13" ht="18.75" customHeight="1">
      <c r="B419" s="109" t="s">
        <v>472</v>
      </c>
      <c r="C419" s="6"/>
      <c r="D419" s="6" t="s">
        <v>90</v>
      </c>
      <c r="E419" s="6" t="s">
        <v>366</v>
      </c>
      <c r="F419" s="6"/>
      <c r="G419" s="60">
        <f>G420</f>
        <v>0</v>
      </c>
      <c r="H419" s="118"/>
      <c r="I419" s="60">
        <f>I420</f>
        <v>300000</v>
      </c>
      <c r="J419" s="118"/>
      <c r="K419" s="60">
        <f>K420</f>
        <v>300000</v>
      </c>
      <c r="L419" s="144"/>
      <c r="M419" s="60">
        <f>M420</f>
        <v>300000</v>
      </c>
    </row>
    <row r="420" spans="2:13" ht="34.5" customHeight="1">
      <c r="B420" s="31" t="s">
        <v>392</v>
      </c>
      <c r="C420" s="6"/>
      <c r="D420" s="6" t="s">
        <v>90</v>
      </c>
      <c r="E420" s="6" t="s">
        <v>366</v>
      </c>
      <c r="F420" s="6" t="s">
        <v>338</v>
      </c>
      <c r="G420" s="60">
        <v>0</v>
      </c>
      <c r="H420" s="118">
        <v>300000</v>
      </c>
      <c r="I420" s="60">
        <f>G420+H420</f>
        <v>300000</v>
      </c>
      <c r="J420" s="118">
        <v>0</v>
      </c>
      <c r="K420" s="60">
        <f>I420+J420</f>
        <v>300000</v>
      </c>
      <c r="L420" s="144"/>
      <c r="M420" s="60">
        <f>K420+L420</f>
        <v>300000</v>
      </c>
    </row>
    <row r="421" spans="2:13" ht="0.75" customHeight="1" hidden="1">
      <c r="B421" s="23" t="s">
        <v>324</v>
      </c>
      <c r="C421" s="44"/>
      <c r="D421" s="44" t="s">
        <v>90</v>
      </c>
      <c r="E421" s="44" t="s">
        <v>267</v>
      </c>
      <c r="F421" s="44"/>
      <c r="G421" s="60" t="e">
        <f>#REF!+G422</f>
        <v>#REF!</v>
      </c>
      <c r="H421" s="120"/>
      <c r="I421" s="60">
        <f>I422</f>
        <v>56500</v>
      </c>
      <c r="J421" s="120"/>
      <c r="K421" s="60">
        <f>K422</f>
        <v>0</v>
      </c>
      <c r="L421" s="148"/>
      <c r="M421" s="60">
        <f>M422</f>
        <v>0</v>
      </c>
    </row>
    <row r="422" spans="2:13" ht="17.25" customHeight="1" hidden="1">
      <c r="B422" s="31" t="s">
        <v>344</v>
      </c>
      <c r="C422" s="44"/>
      <c r="D422" s="6" t="s">
        <v>90</v>
      </c>
      <c r="E422" s="6" t="s">
        <v>267</v>
      </c>
      <c r="F422" s="6" t="s">
        <v>345</v>
      </c>
      <c r="G422" s="79">
        <v>0</v>
      </c>
      <c r="H422" s="120">
        <v>56500</v>
      </c>
      <c r="I422" s="79">
        <f>G422+H422</f>
        <v>56500</v>
      </c>
      <c r="J422" s="120">
        <v>-56500</v>
      </c>
      <c r="K422" s="79">
        <f>I422+J422</f>
        <v>0</v>
      </c>
      <c r="L422" s="148"/>
      <c r="M422" s="79">
        <f>K422+L422</f>
        <v>0</v>
      </c>
    </row>
    <row r="423" spans="2:13" ht="49.5" customHeight="1">
      <c r="B423" s="96" t="s">
        <v>485</v>
      </c>
      <c r="C423" s="44"/>
      <c r="D423" s="6" t="s">
        <v>90</v>
      </c>
      <c r="E423" s="103" t="s">
        <v>269</v>
      </c>
      <c r="F423" s="6"/>
      <c r="G423" s="79"/>
      <c r="H423" s="120"/>
      <c r="I423" s="79">
        <f>I424</f>
        <v>130520</v>
      </c>
      <c r="J423" s="120"/>
      <c r="K423" s="79">
        <f>K424</f>
        <v>130520</v>
      </c>
      <c r="L423" s="148"/>
      <c r="M423" s="79">
        <f>M424</f>
        <v>93447</v>
      </c>
    </row>
    <row r="424" spans="2:13" ht="48" customHeight="1">
      <c r="B424" s="31" t="s">
        <v>332</v>
      </c>
      <c r="C424" s="44"/>
      <c r="D424" s="6" t="s">
        <v>90</v>
      </c>
      <c r="E424" s="103" t="s">
        <v>269</v>
      </c>
      <c r="F424" s="103" t="s">
        <v>337</v>
      </c>
      <c r="G424" s="79"/>
      <c r="H424" s="120">
        <v>130520</v>
      </c>
      <c r="I424" s="79">
        <f>H424</f>
        <v>130520</v>
      </c>
      <c r="J424" s="120">
        <v>0</v>
      </c>
      <c r="K424" s="79">
        <f>I424+J424</f>
        <v>130520</v>
      </c>
      <c r="L424" s="148">
        <v>-37073</v>
      </c>
      <c r="M424" s="79">
        <f>K424+L424</f>
        <v>93447</v>
      </c>
    </row>
    <row r="425" spans="2:13" ht="48" customHeight="1">
      <c r="B425" s="125" t="s">
        <v>512</v>
      </c>
      <c r="C425" s="124"/>
      <c r="D425" s="101" t="s">
        <v>90</v>
      </c>
      <c r="E425" s="101" t="s">
        <v>486</v>
      </c>
      <c r="F425" s="44"/>
      <c r="G425" s="79"/>
      <c r="H425" s="120"/>
      <c r="I425" s="79">
        <f>I426</f>
        <v>0</v>
      </c>
      <c r="J425" s="120"/>
      <c r="K425" s="79">
        <f>K426</f>
        <v>1024887</v>
      </c>
      <c r="L425" s="148"/>
      <c r="M425" s="79">
        <f>M426+M427</f>
        <v>1219887</v>
      </c>
    </row>
    <row r="426" spans="2:13" ht="36.75" customHeight="1">
      <c r="B426" s="96" t="s">
        <v>392</v>
      </c>
      <c r="C426" s="44"/>
      <c r="D426" s="101" t="s">
        <v>90</v>
      </c>
      <c r="E426" s="101" t="s">
        <v>486</v>
      </c>
      <c r="F426" s="101" t="s">
        <v>338</v>
      </c>
      <c r="G426" s="79"/>
      <c r="H426" s="120">
        <v>232000</v>
      </c>
      <c r="I426" s="79"/>
      <c r="J426" s="120">
        <v>1024887</v>
      </c>
      <c r="K426" s="79">
        <f>I426+J426</f>
        <v>1024887</v>
      </c>
      <c r="L426" s="148">
        <v>155879</v>
      </c>
      <c r="M426" s="79">
        <f>K426+L426</f>
        <v>1180766</v>
      </c>
    </row>
    <row r="427" spans="2:13" ht="36.75" customHeight="1">
      <c r="B427" s="31" t="s">
        <v>361</v>
      </c>
      <c r="C427" s="124"/>
      <c r="D427" s="101" t="s">
        <v>90</v>
      </c>
      <c r="E427" s="101" t="s">
        <v>486</v>
      </c>
      <c r="F427" s="101" t="s">
        <v>362</v>
      </c>
      <c r="G427" s="79"/>
      <c r="H427" s="120"/>
      <c r="I427" s="79"/>
      <c r="J427" s="120"/>
      <c r="K427" s="79"/>
      <c r="L427" s="148">
        <v>39121</v>
      </c>
      <c r="M427" s="79">
        <f>K427+L427</f>
        <v>39121</v>
      </c>
    </row>
    <row r="428" spans="2:13" ht="94.5">
      <c r="B428" s="125" t="s">
        <v>479</v>
      </c>
      <c r="C428" s="124"/>
      <c r="D428" s="101" t="s">
        <v>90</v>
      </c>
      <c r="E428" s="101" t="s">
        <v>275</v>
      </c>
      <c r="F428" s="44"/>
      <c r="G428" s="79"/>
      <c r="H428" s="120"/>
      <c r="I428" s="79">
        <f>I429</f>
        <v>232000</v>
      </c>
      <c r="J428" s="120"/>
      <c r="K428" s="79">
        <f>K429</f>
        <v>232000</v>
      </c>
      <c r="L428" s="148"/>
      <c r="M428" s="79">
        <f>M429</f>
        <v>232000</v>
      </c>
    </row>
    <row r="429" spans="2:13" ht="36.75" customHeight="1">
      <c r="B429" s="96" t="s">
        <v>392</v>
      </c>
      <c r="C429" s="44"/>
      <c r="D429" s="101" t="s">
        <v>90</v>
      </c>
      <c r="E429" s="101" t="s">
        <v>275</v>
      </c>
      <c r="F429" s="101" t="s">
        <v>338</v>
      </c>
      <c r="G429" s="79"/>
      <c r="H429" s="120">
        <v>232000</v>
      </c>
      <c r="I429" s="79">
        <v>232000</v>
      </c>
      <c r="J429" s="120">
        <v>0</v>
      </c>
      <c r="K429" s="79">
        <f>I429+J429</f>
        <v>232000</v>
      </c>
      <c r="L429" s="148"/>
      <c r="M429" s="79">
        <f>K429+L429</f>
        <v>232000</v>
      </c>
    </row>
    <row r="430" spans="2:13" ht="66" customHeight="1">
      <c r="B430" s="23" t="s">
        <v>325</v>
      </c>
      <c r="C430" s="44"/>
      <c r="D430" s="44" t="s">
        <v>90</v>
      </c>
      <c r="E430" s="44" t="s">
        <v>276</v>
      </c>
      <c r="F430" s="44"/>
      <c r="G430" s="60">
        <f>G431</f>
        <v>0</v>
      </c>
      <c r="H430" s="120"/>
      <c r="I430" s="60">
        <f>I431</f>
        <v>600000</v>
      </c>
      <c r="J430" s="120"/>
      <c r="K430" s="60">
        <f>K431</f>
        <v>600000</v>
      </c>
      <c r="L430" s="148"/>
      <c r="M430" s="60">
        <f>M431</f>
        <v>600000</v>
      </c>
    </row>
    <row r="431" spans="2:13" ht="35.25" customHeight="1">
      <c r="B431" s="31" t="s">
        <v>392</v>
      </c>
      <c r="C431" s="44"/>
      <c r="D431" s="44" t="s">
        <v>90</v>
      </c>
      <c r="E431" s="44" t="s">
        <v>276</v>
      </c>
      <c r="F431" s="44" t="s">
        <v>338</v>
      </c>
      <c r="G431" s="60">
        <v>0</v>
      </c>
      <c r="H431" s="120">
        <v>600000</v>
      </c>
      <c r="I431" s="60">
        <f>G431+H431</f>
        <v>600000</v>
      </c>
      <c r="J431" s="120">
        <v>0</v>
      </c>
      <c r="K431" s="60">
        <f>I431+J431</f>
        <v>600000</v>
      </c>
      <c r="L431" s="148"/>
      <c r="M431" s="60">
        <f>K431+L431</f>
        <v>600000</v>
      </c>
    </row>
    <row r="432" spans="2:13" ht="63.75" customHeight="1">
      <c r="B432" s="23" t="s">
        <v>326</v>
      </c>
      <c r="C432" s="44"/>
      <c r="D432" s="44" t="s">
        <v>90</v>
      </c>
      <c r="E432" s="44" t="s">
        <v>296</v>
      </c>
      <c r="F432" s="44"/>
      <c r="G432" s="60" t="e">
        <f>#REF!+G433</f>
        <v>#REF!</v>
      </c>
      <c r="H432" s="120"/>
      <c r="I432" s="60">
        <f>I433</f>
        <v>1750000</v>
      </c>
      <c r="J432" s="120"/>
      <c r="K432" s="60">
        <f>K433</f>
        <v>1750000</v>
      </c>
      <c r="L432" s="148"/>
      <c r="M432" s="60">
        <f>M433</f>
        <v>1750000</v>
      </c>
    </row>
    <row r="433" spans="2:13" ht="32.25" customHeight="1">
      <c r="B433" s="31" t="s">
        <v>392</v>
      </c>
      <c r="C433" s="44"/>
      <c r="D433" s="44" t="s">
        <v>90</v>
      </c>
      <c r="E433" s="44" t="s">
        <v>296</v>
      </c>
      <c r="F433" s="44" t="s">
        <v>338</v>
      </c>
      <c r="G433" s="79">
        <v>0</v>
      </c>
      <c r="H433" s="120">
        <v>1750000</v>
      </c>
      <c r="I433" s="79">
        <f>G433+H433</f>
        <v>1750000</v>
      </c>
      <c r="J433" s="120">
        <v>0</v>
      </c>
      <c r="K433" s="79">
        <f>I433+J433</f>
        <v>1750000</v>
      </c>
      <c r="L433" s="148"/>
      <c r="M433" s="79">
        <f>K433+L433</f>
        <v>1750000</v>
      </c>
    </row>
    <row r="434" spans="2:13" ht="48" customHeight="1">
      <c r="B434" s="100" t="s">
        <v>406</v>
      </c>
      <c r="C434" s="44"/>
      <c r="D434" s="44" t="s">
        <v>90</v>
      </c>
      <c r="E434" s="44" t="s">
        <v>407</v>
      </c>
      <c r="F434" s="44"/>
      <c r="G434" s="79" t="e">
        <f>G435+#REF!</f>
        <v>#REF!</v>
      </c>
      <c r="H434" s="120"/>
      <c r="I434" s="79">
        <f>I435</f>
        <v>3000000</v>
      </c>
      <c r="J434" s="120"/>
      <c r="K434" s="79">
        <f>K435</f>
        <v>3000000</v>
      </c>
      <c r="L434" s="148"/>
      <c r="M434" s="79">
        <f>M435+M436</f>
        <v>3485000</v>
      </c>
    </row>
    <row r="435" spans="2:13" ht="32.25" customHeight="1">
      <c r="B435" s="12" t="s">
        <v>386</v>
      </c>
      <c r="C435" s="44"/>
      <c r="D435" s="44" t="s">
        <v>90</v>
      </c>
      <c r="E435" s="44" t="s">
        <v>407</v>
      </c>
      <c r="F435" s="44" t="s">
        <v>341</v>
      </c>
      <c r="G435" s="79">
        <v>0</v>
      </c>
      <c r="H435" s="120">
        <v>3000000</v>
      </c>
      <c r="I435" s="79">
        <f>G435+H435</f>
        <v>3000000</v>
      </c>
      <c r="J435" s="120">
        <v>0</v>
      </c>
      <c r="K435" s="79">
        <f>I435+J435</f>
        <v>3000000</v>
      </c>
      <c r="L435" s="148">
        <v>464164</v>
      </c>
      <c r="M435" s="79">
        <f>K435+L435</f>
        <v>3464164</v>
      </c>
    </row>
    <row r="436" spans="2:13" ht="32.25" customHeight="1">
      <c r="B436" s="31" t="s">
        <v>361</v>
      </c>
      <c r="C436" s="44"/>
      <c r="D436" s="44" t="s">
        <v>90</v>
      </c>
      <c r="E436" s="44" t="s">
        <v>407</v>
      </c>
      <c r="F436" s="101" t="s">
        <v>362</v>
      </c>
      <c r="G436" s="79"/>
      <c r="H436" s="120"/>
      <c r="I436" s="79"/>
      <c r="J436" s="120"/>
      <c r="K436" s="79"/>
      <c r="L436" s="148">
        <v>20836</v>
      </c>
      <c r="M436" s="79">
        <f>K436+L436</f>
        <v>20836</v>
      </c>
    </row>
    <row r="437" spans="2:13" ht="47.25">
      <c r="B437" s="166" t="s">
        <v>553</v>
      </c>
      <c r="C437" s="44"/>
      <c r="D437" s="101" t="s">
        <v>90</v>
      </c>
      <c r="E437" s="101" t="s">
        <v>306</v>
      </c>
      <c r="F437" s="101"/>
      <c r="G437" s="79"/>
      <c r="H437" s="120"/>
      <c r="I437" s="79"/>
      <c r="J437" s="120"/>
      <c r="K437" s="79"/>
      <c r="L437" s="148"/>
      <c r="M437" s="79">
        <f>M438</f>
        <v>222242</v>
      </c>
    </row>
    <row r="438" spans="2:13" ht="47.25">
      <c r="B438" s="96" t="s">
        <v>332</v>
      </c>
      <c r="C438" s="44"/>
      <c r="D438" s="101" t="s">
        <v>90</v>
      </c>
      <c r="E438" s="101" t="s">
        <v>306</v>
      </c>
      <c r="F438" s="101" t="s">
        <v>337</v>
      </c>
      <c r="G438" s="79"/>
      <c r="H438" s="120"/>
      <c r="I438" s="79"/>
      <c r="J438" s="120"/>
      <c r="K438" s="79"/>
      <c r="L438" s="148">
        <v>222242</v>
      </c>
      <c r="M438" s="79">
        <f>K438+L438</f>
        <v>222242</v>
      </c>
    </row>
    <row r="439" spans="2:13" ht="15" customHeight="1">
      <c r="B439" s="75" t="s">
        <v>228</v>
      </c>
      <c r="C439" s="6" t="s">
        <v>91</v>
      </c>
      <c r="D439" s="47" t="s">
        <v>91</v>
      </c>
      <c r="E439" s="6"/>
      <c r="F439" s="6"/>
      <c r="G439" s="60">
        <f>G440+G485</f>
        <v>0</v>
      </c>
      <c r="H439" s="3"/>
      <c r="I439" s="60">
        <f>I440+I485</f>
        <v>55056120</v>
      </c>
      <c r="J439" s="3"/>
      <c r="K439" s="60">
        <f>K440+K485</f>
        <v>56800120</v>
      </c>
      <c r="L439" s="136"/>
      <c r="M439" s="60">
        <f>M440+M485</f>
        <v>56930625.5</v>
      </c>
    </row>
    <row r="440" spans="2:13" ht="15.75">
      <c r="B440" s="12" t="s">
        <v>92</v>
      </c>
      <c r="C440" s="6"/>
      <c r="D440" s="44" t="s">
        <v>93</v>
      </c>
      <c r="E440" s="6"/>
      <c r="F440" s="6"/>
      <c r="G440" s="60">
        <f>SUM(G441+G464+G471+G483+G459+G475+G477+G479+G481)</f>
        <v>0</v>
      </c>
      <c r="H440" s="3"/>
      <c r="I440" s="60">
        <f>SUM(I441+I464+I471+I483+I459+I475+I477+I479+I481+I456)</f>
        <v>53108220</v>
      </c>
      <c r="J440" s="3"/>
      <c r="K440" s="60">
        <f>SUM(K441+K464+K471+K483+K459+K475+K477+K479+K481+K456)</f>
        <v>53035800</v>
      </c>
      <c r="L440" s="136"/>
      <c r="M440" s="60">
        <f>SUM(M441+M464+M471+M483+M459+M475+M477+M479+M481+M456)</f>
        <v>53165800</v>
      </c>
    </row>
    <row r="441" spans="2:13" ht="33.75" customHeight="1">
      <c r="B441" s="12" t="s">
        <v>229</v>
      </c>
      <c r="C441" s="6"/>
      <c r="D441" s="44" t="s">
        <v>93</v>
      </c>
      <c r="E441" s="6">
        <v>4400000</v>
      </c>
      <c r="F441" s="6"/>
      <c r="G441" s="60">
        <f>G444+G450+G442</f>
        <v>0</v>
      </c>
      <c r="H441" s="3"/>
      <c r="I441" s="60">
        <f>I444+I450+I442</f>
        <v>40540619</v>
      </c>
      <c r="J441" s="3"/>
      <c r="K441" s="60">
        <f>K444+K450+K442</f>
        <v>40510619</v>
      </c>
      <c r="L441" s="136"/>
      <c r="M441" s="60">
        <f>M444+M450+M442</f>
        <v>40640619</v>
      </c>
    </row>
    <row r="442" spans="2:13" ht="35.25" customHeight="1">
      <c r="B442" s="96" t="s">
        <v>447</v>
      </c>
      <c r="C442" s="6"/>
      <c r="D442" s="101" t="s">
        <v>93</v>
      </c>
      <c r="E442" s="103" t="s">
        <v>448</v>
      </c>
      <c r="F442" s="6"/>
      <c r="G442" s="60">
        <f>G443</f>
        <v>0</v>
      </c>
      <c r="H442" s="3"/>
      <c r="I442" s="60">
        <f>I443</f>
        <v>0</v>
      </c>
      <c r="J442" s="3"/>
      <c r="K442" s="60">
        <f>K443</f>
        <v>0</v>
      </c>
      <c r="L442" s="136"/>
      <c r="M442" s="60">
        <f>M443</f>
        <v>130000</v>
      </c>
    </row>
    <row r="443" spans="2:13" ht="34.5" customHeight="1">
      <c r="B443" s="31" t="s">
        <v>392</v>
      </c>
      <c r="C443" s="6"/>
      <c r="D443" s="101" t="s">
        <v>93</v>
      </c>
      <c r="E443" s="103" t="s">
        <v>448</v>
      </c>
      <c r="F443" s="103" t="s">
        <v>338</v>
      </c>
      <c r="G443" s="60">
        <v>0</v>
      </c>
      <c r="H443" s="3">
        <v>0</v>
      </c>
      <c r="I443" s="60">
        <f>G443+H443</f>
        <v>0</v>
      </c>
      <c r="J443" s="3">
        <v>0</v>
      </c>
      <c r="K443" s="60">
        <f>I443+J443</f>
        <v>0</v>
      </c>
      <c r="L443" s="136">
        <v>130000</v>
      </c>
      <c r="M443" s="60">
        <f>K443+L443</f>
        <v>130000</v>
      </c>
    </row>
    <row r="444" spans="2:13" ht="31.5">
      <c r="B444" s="12" t="s">
        <v>80</v>
      </c>
      <c r="C444" s="6"/>
      <c r="D444" s="44" t="s">
        <v>93</v>
      </c>
      <c r="E444" s="6" t="s">
        <v>119</v>
      </c>
      <c r="F444" s="6"/>
      <c r="G444" s="60">
        <f>G445+G446+G447+G448+G449</f>
        <v>0</v>
      </c>
      <c r="H444" s="3"/>
      <c r="I444" s="60">
        <f>I445+I446+I447+I448+I449</f>
        <v>39740619</v>
      </c>
      <c r="J444" s="3"/>
      <c r="K444" s="60">
        <f>K445+K446+K447+K448+K449</f>
        <v>39710619</v>
      </c>
      <c r="L444" s="136"/>
      <c r="M444" s="60">
        <f>M445+M446+M447+M448+M449</f>
        <v>39710619</v>
      </c>
    </row>
    <row r="445" spans="2:13" ht="17.25" customHeight="1">
      <c r="B445" s="31" t="s">
        <v>330</v>
      </c>
      <c r="C445" s="6"/>
      <c r="D445" s="44" t="s">
        <v>93</v>
      </c>
      <c r="E445" s="6" t="s">
        <v>119</v>
      </c>
      <c r="F445" s="6" t="s">
        <v>335</v>
      </c>
      <c r="G445" s="60">
        <v>0</v>
      </c>
      <c r="H445" s="3">
        <v>24738305</v>
      </c>
      <c r="I445" s="60">
        <f>G445+H445</f>
        <v>24738305</v>
      </c>
      <c r="J445" s="3">
        <v>0</v>
      </c>
      <c r="K445" s="60">
        <f>I445+J445</f>
        <v>24738305</v>
      </c>
      <c r="L445" s="136"/>
      <c r="M445" s="60">
        <f>K445+L445</f>
        <v>24738305</v>
      </c>
    </row>
    <row r="446" spans="2:13" ht="34.5" customHeight="1">
      <c r="B446" s="31" t="s">
        <v>331</v>
      </c>
      <c r="C446" s="6"/>
      <c r="D446" s="44" t="s">
        <v>93</v>
      </c>
      <c r="E446" s="6" t="s">
        <v>119</v>
      </c>
      <c r="F446" s="6" t="s">
        <v>336</v>
      </c>
      <c r="G446" s="60">
        <v>0</v>
      </c>
      <c r="H446" s="3">
        <v>6180</v>
      </c>
      <c r="I446" s="60">
        <f>G446+H446</f>
        <v>6180</v>
      </c>
      <c r="J446" s="3">
        <v>0</v>
      </c>
      <c r="K446" s="60">
        <f>I446+J446</f>
        <v>6180</v>
      </c>
      <c r="L446" s="136"/>
      <c r="M446" s="60">
        <f>K446+L446</f>
        <v>6180</v>
      </c>
    </row>
    <row r="447" spans="2:13" ht="35.25" customHeight="1">
      <c r="B447" s="31" t="s">
        <v>332</v>
      </c>
      <c r="C447" s="6"/>
      <c r="D447" s="44" t="s">
        <v>93</v>
      </c>
      <c r="E447" s="6" t="s">
        <v>119</v>
      </c>
      <c r="F447" s="6" t="s">
        <v>337</v>
      </c>
      <c r="G447" s="60">
        <v>0</v>
      </c>
      <c r="H447" s="3">
        <v>257583</v>
      </c>
      <c r="I447" s="60">
        <f>G447+H447</f>
        <v>257583</v>
      </c>
      <c r="J447" s="3">
        <v>0</v>
      </c>
      <c r="K447" s="60">
        <f>I447+J447</f>
        <v>257583</v>
      </c>
      <c r="L447" s="136"/>
      <c r="M447" s="60">
        <f>K447+L447</f>
        <v>257583</v>
      </c>
    </row>
    <row r="448" spans="2:13" ht="35.25" customHeight="1">
      <c r="B448" s="31" t="s">
        <v>392</v>
      </c>
      <c r="C448" s="6"/>
      <c r="D448" s="44" t="s">
        <v>93</v>
      </c>
      <c r="E448" s="6" t="s">
        <v>119</v>
      </c>
      <c r="F448" s="6" t="s">
        <v>338</v>
      </c>
      <c r="G448" s="60">
        <v>0</v>
      </c>
      <c r="H448" s="3">
        <v>14588551</v>
      </c>
      <c r="I448" s="60">
        <f>G448+H448</f>
        <v>14588551</v>
      </c>
      <c r="J448" s="3">
        <v>-30000</v>
      </c>
      <c r="K448" s="60">
        <f>I448+J448</f>
        <v>14558551</v>
      </c>
      <c r="L448" s="136"/>
      <c r="M448" s="60">
        <f>K448+L448</f>
        <v>14558551</v>
      </c>
    </row>
    <row r="449" spans="2:13" ht="27.75" customHeight="1">
      <c r="B449" s="31" t="s">
        <v>344</v>
      </c>
      <c r="C449" s="6"/>
      <c r="D449" s="44" t="s">
        <v>93</v>
      </c>
      <c r="E449" s="6" t="s">
        <v>119</v>
      </c>
      <c r="F449" s="6" t="s">
        <v>345</v>
      </c>
      <c r="G449" s="60">
        <v>0</v>
      </c>
      <c r="H449" s="3">
        <v>150000</v>
      </c>
      <c r="I449" s="60">
        <f>G449+H449</f>
        <v>150000</v>
      </c>
      <c r="J449" s="3">
        <v>0</v>
      </c>
      <c r="K449" s="60">
        <f>I449+J449</f>
        <v>150000</v>
      </c>
      <c r="L449" s="136"/>
      <c r="M449" s="60">
        <f>K449+L449</f>
        <v>150000</v>
      </c>
    </row>
    <row r="450" spans="2:13" ht="35.25" customHeight="1">
      <c r="B450" s="12" t="s">
        <v>80</v>
      </c>
      <c r="C450" s="6"/>
      <c r="D450" s="44" t="s">
        <v>93</v>
      </c>
      <c r="E450" s="6" t="s">
        <v>261</v>
      </c>
      <c r="F450" s="6"/>
      <c r="G450" s="60">
        <f>G451+G453+G454+G455+G452</f>
        <v>0</v>
      </c>
      <c r="H450" s="3"/>
      <c r="I450" s="60">
        <f>I451+I453+I454+I455+I452</f>
        <v>800000</v>
      </c>
      <c r="J450" s="3"/>
      <c r="K450" s="60">
        <f>K451+K453+K454+K455+K452</f>
        <v>800000</v>
      </c>
      <c r="L450" s="136"/>
      <c r="M450" s="60">
        <f>M451+M453+M454+M455+M452</f>
        <v>800000</v>
      </c>
    </row>
    <row r="451" spans="2:13" ht="33.75" customHeight="1">
      <c r="B451" s="31" t="s">
        <v>331</v>
      </c>
      <c r="C451" s="6"/>
      <c r="D451" s="44" t="s">
        <v>93</v>
      </c>
      <c r="E451" s="6" t="s">
        <v>261</v>
      </c>
      <c r="F451" s="6" t="s">
        <v>336</v>
      </c>
      <c r="G451" s="60">
        <v>0</v>
      </c>
      <c r="H451" s="3">
        <v>50000</v>
      </c>
      <c r="I451" s="60">
        <f>G451+H451</f>
        <v>50000</v>
      </c>
      <c r="J451" s="3">
        <v>0</v>
      </c>
      <c r="K451" s="60">
        <f>I451+J451</f>
        <v>50000</v>
      </c>
      <c r="L451" s="136">
        <v>-50000</v>
      </c>
      <c r="M451" s="60">
        <f>K451+L451</f>
        <v>0</v>
      </c>
    </row>
    <row r="452" spans="2:13" ht="35.25" customHeight="1" hidden="1">
      <c r="B452" s="31" t="s">
        <v>332</v>
      </c>
      <c r="C452" s="6"/>
      <c r="D452" s="44" t="s">
        <v>93</v>
      </c>
      <c r="E452" s="6" t="s">
        <v>261</v>
      </c>
      <c r="F452" s="6" t="s">
        <v>337</v>
      </c>
      <c r="G452" s="60">
        <v>0</v>
      </c>
      <c r="H452" s="3">
        <v>0</v>
      </c>
      <c r="I452" s="60">
        <f>G452+H452</f>
        <v>0</v>
      </c>
      <c r="J452" s="3">
        <v>0</v>
      </c>
      <c r="K452" s="60">
        <f>I452+J452</f>
        <v>0</v>
      </c>
      <c r="L452" s="136"/>
      <c r="M452" s="60">
        <f>K452+L452</f>
        <v>0</v>
      </c>
    </row>
    <row r="453" spans="2:13" ht="35.25" customHeight="1">
      <c r="B453" s="31" t="s">
        <v>392</v>
      </c>
      <c r="C453" s="6"/>
      <c r="D453" s="44" t="s">
        <v>93</v>
      </c>
      <c r="E453" s="6" t="s">
        <v>261</v>
      </c>
      <c r="F453" s="6" t="s">
        <v>338</v>
      </c>
      <c r="G453" s="60">
        <v>0</v>
      </c>
      <c r="H453" s="3">
        <v>685000</v>
      </c>
      <c r="I453" s="60">
        <f>G453+H453</f>
        <v>685000</v>
      </c>
      <c r="J453" s="3">
        <v>0</v>
      </c>
      <c r="K453" s="60">
        <f>I453+J453</f>
        <v>685000</v>
      </c>
      <c r="L453" s="136">
        <v>50000</v>
      </c>
      <c r="M453" s="60">
        <f>K453+L453</f>
        <v>735000</v>
      </c>
    </row>
    <row r="454" spans="2:13" ht="36.75" customHeight="1">
      <c r="B454" s="31" t="s">
        <v>365</v>
      </c>
      <c r="C454" s="6"/>
      <c r="D454" s="44" t="s">
        <v>93</v>
      </c>
      <c r="E454" s="6" t="s">
        <v>261</v>
      </c>
      <c r="F454" s="6" t="s">
        <v>339</v>
      </c>
      <c r="G454" s="60">
        <v>0</v>
      </c>
      <c r="H454" s="3">
        <v>15000</v>
      </c>
      <c r="I454" s="60">
        <f>G454+H454</f>
        <v>15000</v>
      </c>
      <c r="J454" s="3">
        <v>0</v>
      </c>
      <c r="K454" s="60">
        <f>I454+J454</f>
        <v>15000</v>
      </c>
      <c r="L454" s="136"/>
      <c r="M454" s="60">
        <f>K454+L454</f>
        <v>15000</v>
      </c>
    </row>
    <row r="455" spans="2:13" ht="30" customHeight="1">
      <c r="B455" s="31" t="s">
        <v>344</v>
      </c>
      <c r="C455" s="6"/>
      <c r="D455" s="44" t="s">
        <v>93</v>
      </c>
      <c r="E455" s="6" t="s">
        <v>261</v>
      </c>
      <c r="F455" s="6" t="s">
        <v>345</v>
      </c>
      <c r="G455" s="60">
        <v>0</v>
      </c>
      <c r="H455" s="3">
        <v>50000</v>
      </c>
      <c r="I455" s="60">
        <f>G455+H455</f>
        <v>50000</v>
      </c>
      <c r="J455" s="3">
        <v>0</v>
      </c>
      <c r="K455" s="60">
        <f>I455+J455</f>
        <v>50000</v>
      </c>
      <c r="L455" s="136"/>
      <c r="M455" s="60">
        <f>K455+L455</f>
        <v>50000</v>
      </c>
    </row>
    <row r="456" spans="2:13" ht="0.75" customHeight="1" hidden="1">
      <c r="B456" s="96" t="s">
        <v>470</v>
      </c>
      <c r="C456" s="6"/>
      <c r="D456" s="101" t="s">
        <v>93</v>
      </c>
      <c r="E456" s="103" t="s">
        <v>469</v>
      </c>
      <c r="F456" s="6"/>
      <c r="G456" s="60"/>
      <c r="H456" s="3"/>
      <c r="I456" s="60">
        <f>I458+I457</f>
        <v>0</v>
      </c>
      <c r="J456" s="3"/>
      <c r="K456" s="60">
        <f>K458+K457</f>
        <v>0</v>
      </c>
      <c r="L456" s="136"/>
      <c r="M456" s="60">
        <f>M458+M457</f>
        <v>0</v>
      </c>
    </row>
    <row r="457" spans="2:13" ht="64.5" customHeight="1" hidden="1">
      <c r="B457" s="31" t="s">
        <v>332</v>
      </c>
      <c r="C457" s="6"/>
      <c r="D457" s="101" t="s">
        <v>93</v>
      </c>
      <c r="E457" s="103" t="s">
        <v>469</v>
      </c>
      <c r="F457" s="103" t="s">
        <v>337</v>
      </c>
      <c r="G457" s="60"/>
      <c r="H457" s="3">
        <v>0</v>
      </c>
      <c r="I457" s="60">
        <f>G457+H457</f>
        <v>0</v>
      </c>
      <c r="J457" s="3">
        <v>0</v>
      </c>
      <c r="K457" s="60">
        <f>I457+J457</f>
        <v>0</v>
      </c>
      <c r="L457" s="136"/>
      <c r="M457" s="60">
        <f>K457+L457</f>
        <v>0</v>
      </c>
    </row>
    <row r="458" spans="2:13" ht="30" customHeight="1" hidden="1">
      <c r="B458" s="31" t="s">
        <v>392</v>
      </c>
      <c r="C458" s="6"/>
      <c r="D458" s="101" t="s">
        <v>93</v>
      </c>
      <c r="E458" s="103" t="s">
        <v>469</v>
      </c>
      <c r="F458" s="103" t="s">
        <v>338</v>
      </c>
      <c r="G458" s="60"/>
      <c r="H458" s="3">
        <v>0</v>
      </c>
      <c r="I458" s="60">
        <f>G458+H458</f>
        <v>0</v>
      </c>
      <c r="J458" s="3">
        <v>0</v>
      </c>
      <c r="K458" s="60">
        <f>I458+J458</f>
        <v>0</v>
      </c>
      <c r="L458" s="136"/>
      <c r="M458" s="60">
        <f>K458+L458</f>
        <v>0</v>
      </c>
    </row>
    <row r="459" spans="2:13" ht="30" customHeight="1" hidden="1">
      <c r="B459" s="23" t="s">
        <v>317</v>
      </c>
      <c r="C459" s="6"/>
      <c r="D459" s="44" t="s">
        <v>93</v>
      </c>
      <c r="E459" s="103" t="s">
        <v>215</v>
      </c>
      <c r="F459" s="6"/>
      <c r="G459" s="60">
        <f>G462+G460</f>
        <v>0</v>
      </c>
      <c r="H459" s="3"/>
      <c r="I459" s="60">
        <f>I462+I460</f>
        <v>0</v>
      </c>
      <c r="J459" s="3"/>
      <c r="K459" s="60">
        <f>K462+K460</f>
        <v>0</v>
      </c>
      <c r="L459" s="136"/>
      <c r="M459" s="60">
        <f>M462+M460</f>
        <v>0</v>
      </c>
    </row>
    <row r="460" spans="2:13" ht="30" customHeight="1" hidden="1">
      <c r="B460" s="100" t="s">
        <v>466</v>
      </c>
      <c r="C460" s="6"/>
      <c r="D460" s="101" t="s">
        <v>93</v>
      </c>
      <c r="E460" s="103" t="s">
        <v>216</v>
      </c>
      <c r="F460" s="6"/>
      <c r="G460" s="60">
        <f>G461</f>
        <v>0</v>
      </c>
      <c r="H460" s="3"/>
      <c r="I460" s="60">
        <f>I461</f>
        <v>0</v>
      </c>
      <c r="J460" s="3"/>
      <c r="K460" s="60">
        <f>K461</f>
        <v>0</v>
      </c>
      <c r="L460" s="136"/>
      <c r="M460" s="60">
        <f>M461</f>
        <v>0</v>
      </c>
    </row>
    <row r="461" spans="2:13" ht="19.5" customHeight="1" hidden="1">
      <c r="B461" s="31" t="s">
        <v>344</v>
      </c>
      <c r="C461" s="6"/>
      <c r="D461" s="101" t="s">
        <v>93</v>
      </c>
      <c r="E461" s="103" t="s">
        <v>216</v>
      </c>
      <c r="F461" s="103" t="s">
        <v>345</v>
      </c>
      <c r="G461" s="60">
        <v>0</v>
      </c>
      <c r="H461" s="3"/>
      <c r="I461" s="60">
        <f>G461+H461</f>
        <v>0</v>
      </c>
      <c r="J461" s="3"/>
      <c r="K461" s="60">
        <f>I461+J461</f>
        <v>0</v>
      </c>
      <c r="L461" s="136"/>
      <c r="M461" s="60">
        <f>K461+L461</f>
        <v>0</v>
      </c>
    </row>
    <row r="462" spans="2:13" ht="30" customHeight="1" hidden="1">
      <c r="B462" s="104" t="s">
        <v>467</v>
      </c>
      <c r="C462" s="6"/>
      <c r="D462" s="44" t="s">
        <v>93</v>
      </c>
      <c r="E462" s="6" t="s">
        <v>318</v>
      </c>
      <c r="F462" s="6"/>
      <c r="G462" s="60">
        <f>G463</f>
        <v>0</v>
      </c>
      <c r="H462" s="3"/>
      <c r="I462" s="60">
        <f>I463</f>
        <v>0</v>
      </c>
      <c r="J462" s="3"/>
      <c r="K462" s="60">
        <f>K463</f>
        <v>0</v>
      </c>
      <c r="L462" s="136"/>
      <c r="M462" s="60">
        <f>M463</f>
        <v>0</v>
      </c>
    </row>
    <row r="463" spans="2:13" ht="26.25" customHeight="1" hidden="1">
      <c r="B463" s="31" t="s">
        <v>344</v>
      </c>
      <c r="C463" s="6"/>
      <c r="D463" s="44" t="s">
        <v>93</v>
      </c>
      <c r="E463" s="6" t="s">
        <v>318</v>
      </c>
      <c r="F463" s="6" t="s">
        <v>345</v>
      </c>
      <c r="G463" s="60">
        <v>0</v>
      </c>
      <c r="H463" s="3">
        <v>0</v>
      </c>
      <c r="I463" s="60">
        <f>G463+H463</f>
        <v>0</v>
      </c>
      <c r="J463" s="3">
        <v>0</v>
      </c>
      <c r="K463" s="60">
        <f>I463+J463</f>
        <v>0</v>
      </c>
      <c r="L463" s="136"/>
      <c r="M463" s="60">
        <f>K463+L463</f>
        <v>0</v>
      </c>
    </row>
    <row r="464" spans="2:13" ht="25.5" customHeight="1">
      <c r="B464" s="12" t="s">
        <v>94</v>
      </c>
      <c r="C464" s="6"/>
      <c r="D464" s="44" t="s">
        <v>93</v>
      </c>
      <c r="E464" s="6">
        <v>4420000</v>
      </c>
      <c r="F464" s="6"/>
      <c r="G464" s="60">
        <f>G465</f>
        <v>0</v>
      </c>
      <c r="H464" s="3"/>
      <c r="I464" s="60">
        <f>I465</f>
        <v>10932391</v>
      </c>
      <c r="J464" s="3"/>
      <c r="K464" s="60">
        <f>K465</f>
        <v>10932391</v>
      </c>
      <c r="L464" s="136"/>
      <c r="M464" s="60">
        <f>M465</f>
        <v>10932391</v>
      </c>
    </row>
    <row r="465" spans="2:13" ht="31.5">
      <c r="B465" s="12" t="s">
        <v>80</v>
      </c>
      <c r="C465" s="6"/>
      <c r="D465" s="44" t="s">
        <v>93</v>
      </c>
      <c r="E465" s="6" t="s">
        <v>120</v>
      </c>
      <c r="F465" s="6"/>
      <c r="G465" s="60">
        <f>G466+G468+G469+G470</f>
        <v>0</v>
      </c>
      <c r="H465" s="60">
        <f>H466+H468+H469+H470</f>
        <v>10932391</v>
      </c>
      <c r="I465" s="60">
        <f>I466+I468+I469+I470</f>
        <v>10932391</v>
      </c>
      <c r="J465" s="60">
        <v>0</v>
      </c>
      <c r="K465" s="60">
        <f>K466+K468+K469+K470</f>
        <v>10932391</v>
      </c>
      <c r="L465" s="145"/>
      <c r="M465" s="60">
        <f>M466+M468+M469+M470</f>
        <v>10932391</v>
      </c>
    </row>
    <row r="466" spans="2:13" ht="25.5" customHeight="1">
      <c r="B466" s="31" t="s">
        <v>330</v>
      </c>
      <c r="C466" s="6"/>
      <c r="D466" s="44" t="s">
        <v>93</v>
      </c>
      <c r="E466" s="6" t="s">
        <v>120</v>
      </c>
      <c r="F466" s="6" t="s">
        <v>335</v>
      </c>
      <c r="G466" s="60">
        <v>0</v>
      </c>
      <c r="H466" s="3">
        <v>8880042</v>
      </c>
      <c r="I466" s="60">
        <f>G466+H466</f>
        <v>8880042</v>
      </c>
      <c r="J466" s="3">
        <v>0</v>
      </c>
      <c r="K466" s="60">
        <f>I466+J466</f>
        <v>8880042</v>
      </c>
      <c r="L466" s="136"/>
      <c r="M466" s="60">
        <f>K466+L466</f>
        <v>8880042</v>
      </c>
    </row>
    <row r="467" spans="2:13" ht="18" customHeight="1" hidden="1">
      <c r="B467" s="31" t="s">
        <v>331</v>
      </c>
      <c r="C467" s="6"/>
      <c r="D467" s="44" t="s">
        <v>93</v>
      </c>
      <c r="E467" s="6" t="s">
        <v>120</v>
      </c>
      <c r="F467" s="6" t="s">
        <v>36</v>
      </c>
      <c r="G467" s="60" t="e">
        <f>#REF!+#REF!</f>
        <v>#REF!</v>
      </c>
      <c r="H467" s="3"/>
      <c r="I467" s="60" t="e">
        <f aca="true" t="shared" si="16" ref="I467:K474">G467+H467</f>
        <v>#REF!</v>
      </c>
      <c r="J467" s="3"/>
      <c r="K467" s="60" t="e">
        <f t="shared" si="16"/>
        <v>#REF!</v>
      </c>
      <c r="L467" s="136"/>
      <c r="M467" s="60" t="e">
        <f>K467+L467</f>
        <v>#REF!</v>
      </c>
    </row>
    <row r="468" spans="2:13" ht="31.5">
      <c r="B468" s="31" t="s">
        <v>331</v>
      </c>
      <c r="C468" s="6"/>
      <c r="D468" s="44" t="s">
        <v>93</v>
      </c>
      <c r="E468" s="6">
        <v>4420000</v>
      </c>
      <c r="F468" s="6" t="s">
        <v>336</v>
      </c>
      <c r="G468" s="60">
        <v>0</v>
      </c>
      <c r="H468" s="3">
        <v>13327</v>
      </c>
      <c r="I468" s="60">
        <f t="shared" si="16"/>
        <v>13327</v>
      </c>
      <c r="J468" s="3">
        <v>0</v>
      </c>
      <c r="K468" s="60">
        <f t="shared" si="16"/>
        <v>13327</v>
      </c>
      <c r="L468" s="136"/>
      <c r="M468" s="60">
        <f>K468+L468</f>
        <v>13327</v>
      </c>
    </row>
    <row r="469" spans="2:13" ht="47.25">
      <c r="B469" s="31" t="s">
        <v>332</v>
      </c>
      <c r="C469" s="6"/>
      <c r="D469" s="44" t="s">
        <v>93</v>
      </c>
      <c r="E469" s="6" t="s">
        <v>120</v>
      </c>
      <c r="F469" s="6" t="s">
        <v>337</v>
      </c>
      <c r="G469" s="60">
        <v>0</v>
      </c>
      <c r="H469" s="3">
        <v>246100</v>
      </c>
      <c r="I469" s="60">
        <f t="shared" si="16"/>
        <v>246100</v>
      </c>
      <c r="J469" s="3">
        <v>0</v>
      </c>
      <c r="K469" s="60">
        <f t="shared" si="16"/>
        <v>246100</v>
      </c>
      <c r="L469" s="136"/>
      <c r="M469" s="60">
        <f>K469+L469</f>
        <v>246100</v>
      </c>
    </row>
    <row r="470" spans="2:13" ht="31.5">
      <c r="B470" s="31" t="s">
        <v>392</v>
      </c>
      <c r="C470" s="6"/>
      <c r="D470" s="44" t="s">
        <v>93</v>
      </c>
      <c r="E470" s="6" t="s">
        <v>120</v>
      </c>
      <c r="F470" s="6" t="s">
        <v>338</v>
      </c>
      <c r="G470" s="60">
        <v>0</v>
      </c>
      <c r="H470" s="3">
        <v>1792922</v>
      </c>
      <c r="I470" s="60">
        <f t="shared" si="16"/>
        <v>1792922</v>
      </c>
      <c r="J470" s="3">
        <v>0</v>
      </c>
      <c r="K470" s="60">
        <f t="shared" si="16"/>
        <v>1792922</v>
      </c>
      <c r="L470" s="136"/>
      <c r="M470" s="60">
        <f>K470+L470</f>
        <v>1792922</v>
      </c>
    </row>
    <row r="471" spans="2:13" ht="33.75" customHeight="1">
      <c r="B471" s="12" t="s">
        <v>95</v>
      </c>
      <c r="C471" s="6"/>
      <c r="D471" s="44" t="s">
        <v>93</v>
      </c>
      <c r="E471" s="6">
        <v>4430000</v>
      </c>
      <c r="F471" s="6"/>
      <c r="G471" s="60">
        <f>G472+G473+G474</f>
        <v>0</v>
      </c>
      <c r="H471" s="3"/>
      <c r="I471" s="60">
        <f>I472+I473+I474</f>
        <v>1592790</v>
      </c>
      <c r="J471" s="3"/>
      <c r="K471" s="60">
        <f>K472+K473+K474</f>
        <v>1592790</v>
      </c>
      <c r="L471" s="136"/>
      <c r="M471" s="60">
        <f>M472+M473+M474</f>
        <v>1592790</v>
      </c>
    </row>
    <row r="472" spans="2:13" ht="19.5" customHeight="1">
      <c r="B472" s="31" t="s">
        <v>330</v>
      </c>
      <c r="C472" s="6"/>
      <c r="D472" s="44" t="s">
        <v>93</v>
      </c>
      <c r="E472" s="6" t="s">
        <v>121</v>
      </c>
      <c r="F472" s="6" t="s">
        <v>335</v>
      </c>
      <c r="G472" s="60">
        <v>0</v>
      </c>
      <c r="H472" s="3">
        <v>1552790</v>
      </c>
      <c r="I472" s="60">
        <f t="shared" si="16"/>
        <v>1552790</v>
      </c>
      <c r="J472" s="3">
        <v>0</v>
      </c>
      <c r="K472" s="60">
        <f t="shared" si="16"/>
        <v>1552790</v>
      </c>
      <c r="L472" s="136"/>
      <c r="M472" s="60">
        <f>K472+L472</f>
        <v>1552790</v>
      </c>
    </row>
    <row r="473" spans="2:13" ht="22.5" customHeight="1">
      <c r="B473" s="31" t="s">
        <v>331</v>
      </c>
      <c r="C473" s="6"/>
      <c r="D473" s="44" t="s">
        <v>93</v>
      </c>
      <c r="E473" s="6" t="s">
        <v>121</v>
      </c>
      <c r="F473" s="6" t="s">
        <v>336</v>
      </c>
      <c r="G473" s="60">
        <v>0</v>
      </c>
      <c r="H473" s="3">
        <v>20000</v>
      </c>
      <c r="I473" s="60">
        <f t="shared" si="16"/>
        <v>20000</v>
      </c>
      <c r="J473" s="3">
        <v>0</v>
      </c>
      <c r="K473" s="60">
        <f t="shared" si="16"/>
        <v>20000</v>
      </c>
      <c r="L473" s="136"/>
      <c r="M473" s="60">
        <f>K473+L473</f>
        <v>20000</v>
      </c>
    </row>
    <row r="474" spans="2:13" ht="36" customHeight="1">
      <c r="B474" s="31" t="s">
        <v>392</v>
      </c>
      <c r="C474" s="6"/>
      <c r="D474" s="44" t="s">
        <v>93</v>
      </c>
      <c r="E474" s="6" t="s">
        <v>121</v>
      </c>
      <c r="F474" s="6" t="s">
        <v>338</v>
      </c>
      <c r="G474" s="60">
        <v>0</v>
      </c>
      <c r="H474" s="3">
        <v>20000</v>
      </c>
      <c r="I474" s="60">
        <f t="shared" si="16"/>
        <v>20000</v>
      </c>
      <c r="J474" s="3">
        <v>0</v>
      </c>
      <c r="K474" s="60">
        <f t="shared" si="16"/>
        <v>20000</v>
      </c>
      <c r="L474" s="136"/>
      <c r="M474" s="60">
        <f>K474+L474</f>
        <v>20000</v>
      </c>
    </row>
    <row r="475" spans="2:13" ht="31.5" customHeight="1" hidden="1">
      <c r="B475" s="96" t="s">
        <v>457</v>
      </c>
      <c r="C475" s="97" t="s">
        <v>459</v>
      </c>
      <c r="D475" s="97" t="s">
        <v>93</v>
      </c>
      <c r="E475" s="97" t="s">
        <v>458</v>
      </c>
      <c r="F475" s="97"/>
      <c r="G475" s="60">
        <f>G476</f>
        <v>0</v>
      </c>
      <c r="H475" s="3"/>
      <c r="I475" s="60">
        <f>I476</f>
        <v>0</v>
      </c>
      <c r="J475" s="3"/>
      <c r="K475" s="60">
        <f>K476</f>
        <v>0</v>
      </c>
      <c r="L475" s="136"/>
      <c r="M475" s="60">
        <f>M476</f>
        <v>0</v>
      </c>
    </row>
    <row r="476" spans="2:13" ht="31.5" customHeight="1" hidden="1">
      <c r="B476" s="96" t="s">
        <v>330</v>
      </c>
      <c r="C476" s="97" t="s">
        <v>459</v>
      </c>
      <c r="D476" s="97" t="s">
        <v>93</v>
      </c>
      <c r="E476" s="97" t="s">
        <v>458</v>
      </c>
      <c r="F476" s="97" t="s">
        <v>335</v>
      </c>
      <c r="G476" s="60">
        <v>0</v>
      </c>
      <c r="H476" s="3">
        <v>0</v>
      </c>
      <c r="I476" s="60">
        <f>G476+H476</f>
        <v>0</v>
      </c>
      <c r="J476" s="3">
        <v>0</v>
      </c>
      <c r="K476" s="60">
        <f>I476+J476</f>
        <v>0</v>
      </c>
      <c r="L476" s="136"/>
      <c r="M476" s="60">
        <f>K476+L476</f>
        <v>0</v>
      </c>
    </row>
    <row r="477" spans="2:13" ht="31.5" customHeight="1" hidden="1">
      <c r="B477" s="96" t="s">
        <v>460</v>
      </c>
      <c r="C477" s="97" t="s">
        <v>459</v>
      </c>
      <c r="D477" s="97" t="s">
        <v>93</v>
      </c>
      <c r="E477" s="97" t="s">
        <v>461</v>
      </c>
      <c r="F477" s="97"/>
      <c r="G477" s="60">
        <f>G478</f>
        <v>0</v>
      </c>
      <c r="H477" s="3"/>
      <c r="I477" s="60">
        <f>I478</f>
        <v>0</v>
      </c>
      <c r="J477" s="3"/>
      <c r="K477" s="60">
        <f>K478</f>
        <v>0</v>
      </c>
      <c r="L477" s="136"/>
      <c r="M477" s="60">
        <f>M478</f>
        <v>0</v>
      </c>
    </row>
    <row r="478" spans="2:13" ht="31.5" customHeight="1" hidden="1">
      <c r="B478" s="96" t="s">
        <v>392</v>
      </c>
      <c r="C478" s="97" t="s">
        <v>459</v>
      </c>
      <c r="D478" s="97" t="s">
        <v>93</v>
      </c>
      <c r="E478" s="97" t="s">
        <v>461</v>
      </c>
      <c r="F478" s="97" t="s">
        <v>338</v>
      </c>
      <c r="G478" s="60">
        <v>0</v>
      </c>
      <c r="H478" s="3">
        <v>0</v>
      </c>
      <c r="I478" s="60">
        <f>G478+H478</f>
        <v>0</v>
      </c>
      <c r="J478" s="3">
        <v>0</v>
      </c>
      <c r="K478" s="60">
        <f>I478+J478</f>
        <v>0</v>
      </c>
      <c r="L478" s="136"/>
      <c r="M478" s="60">
        <f>K478+L478</f>
        <v>0</v>
      </c>
    </row>
    <row r="479" spans="2:13" ht="31.5" customHeight="1" hidden="1">
      <c r="B479" s="108" t="s">
        <v>249</v>
      </c>
      <c r="C479" s="97" t="s">
        <v>459</v>
      </c>
      <c r="D479" s="98" t="s">
        <v>93</v>
      </c>
      <c r="E479" s="97" t="s">
        <v>306</v>
      </c>
      <c r="F479" s="97"/>
      <c r="G479" s="60">
        <f>G480</f>
        <v>0</v>
      </c>
      <c r="H479" s="3"/>
      <c r="I479" s="60">
        <f>I480</f>
        <v>0</v>
      </c>
      <c r="J479" s="3"/>
      <c r="K479" s="60">
        <f>K480</f>
        <v>0</v>
      </c>
      <c r="L479" s="136"/>
      <c r="M479" s="60">
        <f>M480</f>
        <v>0</v>
      </c>
    </row>
    <row r="480" spans="2:13" ht="31.5" customHeight="1" hidden="1">
      <c r="B480" s="109" t="s">
        <v>332</v>
      </c>
      <c r="C480" s="97" t="s">
        <v>459</v>
      </c>
      <c r="D480" s="98" t="s">
        <v>93</v>
      </c>
      <c r="E480" s="97" t="s">
        <v>306</v>
      </c>
      <c r="F480" s="97" t="s">
        <v>337</v>
      </c>
      <c r="G480" s="60">
        <v>0</v>
      </c>
      <c r="H480" s="3">
        <v>0</v>
      </c>
      <c r="I480" s="60">
        <f>G480+H480</f>
        <v>0</v>
      </c>
      <c r="J480" s="3">
        <v>0</v>
      </c>
      <c r="K480" s="60">
        <f>I480+J480</f>
        <v>0</v>
      </c>
      <c r="L480" s="136"/>
      <c r="M480" s="60">
        <f>K480+L480</f>
        <v>0</v>
      </c>
    </row>
    <row r="481" spans="2:13" ht="49.5" customHeight="1">
      <c r="B481" s="96" t="s">
        <v>463</v>
      </c>
      <c r="C481" s="97" t="s">
        <v>459</v>
      </c>
      <c r="D481" s="97" t="s">
        <v>93</v>
      </c>
      <c r="E481" s="97" t="s">
        <v>269</v>
      </c>
      <c r="F481" s="97"/>
      <c r="G481" s="60">
        <f>G482</f>
        <v>0</v>
      </c>
      <c r="H481" s="3"/>
      <c r="I481" s="60">
        <f>I482</f>
        <v>42420</v>
      </c>
      <c r="J481" s="3"/>
      <c r="K481" s="60">
        <f>K482</f>
        <v>0</v>
      </c>
      <c r="L481" s="136"/>
      <c r="M481" s="60">
        <f>M482</f>
        <v>0</v>
      </c>
    </row>
    <row r="482" spans="2:13" ht="30.75" customHeight="1">
      <c r="B482" s="109" t="s">
        <v>332</v>
      </c>
      <c r="C482" s="97" t="s">
        <v>459</v>
      </c>
      <c r="D482" s="97" t="s">
        <v>93</v>
      </c>
      <c r="E482" s="97" t="s">
        <v>269</v>
      </c>
      <c r="F482" s="97" t="s">
        <v>337</v>
      </c>
      <c r="G482" s="60">
        <v>0</v>
      </c>
      <c r="H482" s="3">
        <v>42420</v>
      </c>
      <c r="I482" s="60">
        <f>G482+H482</f>
        <v>42420</v>
      </c>
      <c r="J482" s="3">
        <v>-42420</v>
      </c>
      <c r="K482" s="60">
        <f>I482+J482</f>
        <v>0</v>
      </c>
      <c r="L482" s="136"/>
      <c r="M482" s="60">
        <f>K482+L482</f>
        <v>0</v>
      </c>
    </row>
    <row r="483" spans="2:13" ht="82.5" customHeight="1" hidden="1">
      <c r="B483" s="23" t="s">
        <v>320</v>
      </c>
      <c r="C483" s="44"/>
      <c r="D483" s="44" t="s">
        <v>93</v>
      </c>
      <c r="E483" s="44" t="s">
        <v>295</v>
      </c>
      <c r="F483" s="44"/>
      <c r="G483" s="60">
        <f>G484</f>
        <v>0</v>
      </c>
      <c r="H483" s="40"/>
      <c r="I483" s="60">
        <f>G483+H483</f>
        <v>0</v>
      </c>
      <c r="J483" s="40"/>
      <c r="K483" s="60">
        <f>I483+J483</f>
        <v>0</v>
      </c>
      <c r="L483" s="138"/>
      <c r="M483" s="60">
        <f>K483+L483</f>
        <v>0</v>
      </c>
    </row>
    <row r="484" spans="2:13" ht="31.5" customHeight="1" hidden="1">
      <c r="B484" s="31" t="s">
        <v>392</v>
      </c>
      <c r="C484" s="44"/>
      <c r="D484" s="44" t="s">
        <v>93</v>
      </c>
      <c r="E484" s="44" t="s">
        <v>295</v>
      </c>
      <c r="F484" s="44" t="s">
        <v>338</v>
      </c>
      <c r="G484" s="60">
        <v>0</v>
      </c>
      <c r="H484" s="40"/>
      <c r="I484" s="60">
        <f>G484+H484</f>
        <v>0</v>
      </c>
      <c r="J484" s="40"/>
      <c r="K484" s="60">
        <f>I484+J484</f>
        <v>0</v>
      </c>
      <c r="L484" s="138"/>
      <c r="M484" s="60">
        <f>K484+L484</f>
        <v>0</v>
      </c>
    </row>
    <row r="485" spans="2:13" ht="31.5">
      <c r="B485" s="12" t="s">
        <v>227</v>
      </c>
      <c r="C485" s="6"/>
      <c r="D485" s="44" t="s">
        <v>225</v>
      </c>
      <c r="E485" s="6"/>
      <c r="F485" s="6"/>
      <c r="G485" s="60">
        <f>G486+G491+G497</f>
        <v>0</v>
      </c>
      <c r="H485" s="3"/>
      <c r="I485" s="60">
        <f>I486+I491+I497</f>
        <v>1947900</v>
      </c>
      <c r="J485" s="3"/>
      <c r="K485" s="60">
        <f>K486+K491+K497</f>
        <v>3764320</v>
      </c>
      <c r="L485" s="136"/>
      <c r="M485" s="60">
        <f>M486+M491+M497</f>
        <v>3764825.5</v>
      </c>
    </row>
    <row r="486" spans="2:13" ht="15.75">
      <c r="B486" s="12" t="s">
        <v>9</v>
      </c>
      <c r="C486" s="6"/>
      <c r="D486" s="44" t="s">
        <v>225</v>
      </c>
      <c r="E486" s="6" t="s">
        <v>124</v>
      </c>
      <c r="F486" s="6"/>
      <c r="G486" s="60">
        <f>G487+G488+G490</f>
        <v>0</v>
      </c>
      <c r="H486" s="3"/>
      <c r="I486" s="60">
        <f>I487+I488+I490+I489</f>
        <v>439900</v>
      </c>
      <c r="J486" s="3"/>
      <c r="K486" s="60">
        <f>K487+K488+K490+K489</f>
        <v>439900</v>
      </c>
      <c r="L486" s="136"/>
      <c r="M486" s="60">
        <f>M487+M488+M490+M489+M496</f>
        <v>439900</v>
      </c>
    </row>
    <row r="487" spans="2:13" ht="15.75">
      <c r="B487" s="31" t="s">
        <v>330</v>
      </c>
      <c r="C487" s="6"/>
      <c r="D487" s="44" t="s">
        <v>225</v>
      </c>
      <c r="E487" s="6" t="s">
        <v>124</v>
      </c>
      <c r="F487" s="6" t="s">
        <v>363</v>
      </c>
      <c r="G487" s="60">
        <v>0</v>
      </c>
      <c r="H487" s="3">
        <v>426546</v>
      </c>
      <c r="I487" s="60">
        <f>G487+H487</f>
        <v>426546</v>
      </c>
      <c r="J487" s="3">
        <v>0</v>
      </c>
      <c r="K487" s="60">
        <f>I487+J487</f>
        <v>426546</v>
      </c>
      <c r="L487" s="136"/>
      <c r="M487" s="60">
        <f>K487+L487</f>
        <v>426546</v>
      </c>
    </row>
    <row r="488" spans="2:13" ht="31.5">
      <c r="B488" s="31" t="s">
        <v>331</v>
      </c>
      <c r="C488" s="6"/>
      <c r="D488" s="44" t="s">
        <v>225</v>
      </c>
      <c r="E488" s="6" t="s">
        <v>124</v>
      </c>
      <c r="F488" s="6" t="s">
        <v>364</v>
      </c>
      <c r="G488" s="60">
        <v>0</v>
      </c>
      <c r="H488" s="3">
        <v>4800</v>
      </c>
      <c r="I488" s="60">
        <f>G488+H488</f>
        <v>4800</v>
      </c>
      <c r="J488" s="3">
        <v>0</v>
      </c>
      <c r="K488" s="60">
        <f>I488+J488</f>
        <v>4800</v>
      </c>
      <c r="L488" s="136"/>
      <c r="M488" s="60">
        <f>K488+L488</f>
        <v>4800</v>
      </c>
    </row>
    <row r="489" spans="2:13" ht="47.25">
      <c r="B489" s="31" t="s">
        <v>332</v>
      </c>
      <c r="C489" s="6"/>
      <c r="D489" s="101" t="s">
        <v>225</v>
      </c>
      <c r="E489" s="103" t="s">
        <v>124</v>
      </c>
      <c r="F489" s="103" t="s">
        <v>337</v>
      </c>
      <c r="G489" s="60"/>
      <c r="H489" s="3">
        <v>7660</v>
      </c>
      <c r="I489" s="60">
        <v>7600</v>
      </c>
      <c r="J489" s="3">
        <v>0</v>
      </c>
      <c r="K489" s="60">
        <f>I489+J489</f>
        <v>7600</v>
      </c>
      <c r="L489" s="136">
        <v>250</v>
      </c>
      <c r="M489" s="60">
        <f>K489+L489</f>
        <v>7850</v>
      </c>
    </row>
    <row r="490" spans="2:13" ht="21" customHeight="1">
      <c r="B490" s="31" t="s">
        <v>392</v>
      </c>
      <c r="C490" s="6"/>
      <c r="D490" s="44" t="s">
        <v>225</v>
      </c>
      <c r="E490" s="6" t="s">
        <v>124</v>
      </c>
      <c r="F490" s="6" t="s">
        <v>338</v>
      </c>
      <c r="G490" s="60">
        <v>0</v>
      </c>
      <c r="H490" s="3">
        <v>894</v>
      </c>
      <c r="I490" s="60">
        <v>954</v>
      </c>
      <c r="J490" s="3">
        <v>0</v>
      </c>
      <c r="K490" s="60">
        <f>I490+J490</f>
        <v>954</v>
      </c>
      <c r="L490" s="136">
        <v>-250.01</v>
      </c>
      <c r="M490" s="60">
        <f>K490+L490</f>
        <v>703.99</v>
      </c>
    </row>
    <row r="491" spans="2:13" ht="0.75" customHeight="1" hidden="1">
      <c r="B491" s="12" t="s">
        <v>219</v>
      </c>
      <c r="C491" s="6"/>
      <c r="D491" s="44" t="s">
        <v>225</v>
      </c>
      <c r="E491" s="6">
        <v>4520000</v>
      </c>
      <c r="F491" s="6"/>
      <c r="G491" s="60">
        <f>G492+G493+G494+G495</f>
        <v>0</v>
      </c>
      <c r="H491" s="3"/>
      <c r="I491" s="60">
        <f>I492+I493+I494+I495</f>
        <v>0</v>
      </c>
      <c r="J491" s="3"/>
      <c r="K491" s="60">
        <f>K492+K493+K494+K495</f>
        <v>0</v>
      </c>
      <c r="L491" s="136"/>
      <c r="M491" s="60">
        <f>M492+M493+M494+M495</f>
        <v>0</v>
      </c>
    </row>
    <row r="492" spans="2:13" ht="13.5" customHeight="1" hidden="1">
      <c r="B492" s="31" t="s">
        <v>330</v>
      </c>
      <c r="C492" s="6"/>
      <c r="D492" s="44" t="s">
        <v>225</v>
      </c>
      <c r="E492" s="6" t="s">
        <v>125</v>
      </c>
      <c r="F492" s="6" t="s">
        <v>335</v>
      </c>
      <c r="G492" s="60">
        <v>0</v>
      </c>
      <c r="H492" s="3">
        <v>0</v>
      </c>
      <c r="I492" s="60">
        <f>G492+H492</f>
        <v>0</v>
      </c>
      <c r="J492" s="3">
        <v>0</v>
      </c>
      <c r="K492" s="60">
        <f>I492+J492</f>
        <v>0</v>
      </c>
      <c r="L492" s="136"/>
      <c r="M492" s="60">
        <f>K492+L492</f>
        <v>0</v>
      </c>
    </row>
    <row r="493" spans="2:13" ht="14.25" customHeight="1" hidden="1">
      <c r="B493" s="31" t="s">
        <v>331</v>
      </c>
      <c r="C493" s="6"/>
      <c r="D493" s="44" t="s">
        <v>225</v>
      </c>
      <c r="E493" s="6">
        <v>4520000</v>
      </c>
      <c r="F493" s="6" t="s">
        <v>336</v>
      </c>
      <c r="G493" s="60">
        <v>0</v>
      </c>
      <c r="H493" s="3">
        <v>0</v>
      </c>
      <c r="I493" s="60">
        <f>G493+H493</f>
        <v>0</v>
      </c>
      <c r="J493" s="3">
        <v>0</v>
      </c>
      <c r="K493" s="60">
        <f>I493+J493</f>
        <v>0</v>
      </c>
      <c r="L493" s="136"/>
      <c r="M493" s="60">
        <f>K493+L493</f>
        <v>0</v>
      </c>
    </row>
    <row r="494" spans="2:13" ht="4.5" customHeight="1" hidden="1">
      <c r="B494" s="31" t="s">
        <v>332</v>
      </c>
      <c r="C494" s="6"/>
      <c r="D494" s="44" t="s">
        <v>225</v>
      </c>
      <c r="E494" s="6">
        <v>4520000</v>
      </c>
      <c r="F494" s="6" t="s">
        <v>337</v>
      </c>
      <c r="G494" s="60">
        <v>0</v>
      </c>
      <c r="H494" s="3">
        <v>0</v>
      </c>
      <c r="I494" s="60">
        <f>G494+H494</f>
        <v>0</v>
      </c>
      <c r="J494" s="3">
        <v>0</v>
      </c>
      <c r="K494" s="60">
        <f>I494+J494</f>
        <v>0</v>
      </c>
      <c r="L494" s="136"/>
      <c r="M494" s="60">
        <f>K494+L494</f>
        <v>0</v>
      </c>
    </row>
    <row r="495" spans="2:13" ht="23.25" customHeight="1" hidden="1">
      <c r="B495" s="31" t="s">
        <v>392</v>
      </c>
      <c r="C495" s="6"/>
      <c r="D495" s="44" t="s">
        <v>225</v>
      </c>
      <c r="E495" s="6" t="s">
        <v>125</v>
      </c>
      <c r="F495" s="6" t="s">
        <v>338</v>
      </c>
      <c r="G495" s="60">
        <v>0</v>
      </c>
      <c r="H495" s="3">
        <v>0</v>
      </c>
      <c r="I495" s="60">
        <f>G495+H495</f>
        <v>0</v>
      </c>
      <c r="J495" s="3">
        <v>0</v>
      </c>
      <c r="K495" s="60">
        <f>I495+J495</f>
        <v>0</v>
      </c>
      <c r="L495" s="136"/>
      <c r="M495" s="60">
        <f>K495+L495</f>
        <v>0</v>
      </c>
    </row>
    <row r="496" spans="2:13" ht="30" customHeight="1">
      <c r="B496" s="31" t="s">
        <v>365</v>
      </c>
      <c r="C496" s="6"/>
      <c r="D496" s="44" t="s">
        <v>225</v>
      </c>
      <c r="E496" s="6" t="s">
        <v>124</v>
      </c>
      <c r="F496" s="103" t="s">
        <v>339</v>
      </c>
      <c r="G496" s="60"/>
      <c r="H496" s="3"/>
      <c r="I496" s="60"/>
      <c r="J496" s="3"/>
      <c r="K496" s="60"/>
      <c r="L496" s="136">
        <v>0.01</v>
      </c>
      <c r="M496" s="60">
        <f>K496+L496</f>
        <v>0.01</v>
      </c>
    </row>
    <row r="497" spans="2:13" ht="19.5" customHeight="1">
      <c r="B497" s="12" t="s">
        <v>118</v>
      </c>
      <c r="C497" s="6"/>
      <c r="D497" s="44" t="s">
        <v>225</v>
      </c>
      <c r="E497" s="6" t="s">
        <v>107</v>
      </c>
      <c r="F497" s="6"/>
      <c r="G497" s="60">
        <f>G498+G500+G502+G507</f>
        <v>0</v>
      </c>
      <c r="H497" s="3"/>
      <c r="I497" s="60">
        <f>I498+I500+I502+I507</f>
        <v>1508000</v>
      </c>
      <c r="J497" s="3"/>
      <c r="K497" s="60">
        <f>K498+K500+K502+K507+K505</f>
        <v>3324420</v>
      </c>
      <c r="L497" s="136"/>
      <c r="M497" s="60">
        <f>M498+M500+M502+M507+M505</f>
        <v>3324925.5</v>
      </c>
    </row>
    <row r="498" spans="2:13" ht="30" customHeight="1">
      <c r="B498" s="109" t="s">
        <v>499</v>
      </c>
      <c r="C498" s="6"/>
      <c r="D498" s="44" t="s">
        <v>225</v>
      </c>
      <c r="E498" s="6" t="s">
        <v>268</v>
      </c>
      <c r="F498" s="6"/>
      <c r="G498" s="60">
        <f>G499</f>
        <v>0</v>
      </c>
      <c r="H498" s="3"/>
      <c r="I498" s="60">
        <f>I499</f>
        <v>600000</v>
      </c>
      <c r="J498" s="3"/>
      <c r="K498" s="60">
        <f>K499</f>
        <v>600000</v>
      </c>
      <c r="L498" s="136"/>
      <c r="M498" s="60">
        <f>M499</f>
        <v>600000</v>
      </c>
    </row>
    <row r="499" spans="2:13" ht="18" customHeight="1">
      <c r="B499" s="31" t="s">
        <v>344</v>
      </c>
      <c r="C499" s="6"/>
      <c r="D499" s="44" t="s">
        <v>225</v>
      </c>
      <c r="E499" s="6" t="s">
        <v>268</v>
      </c>
      <c r="F499" s="6" t="s">
        <v>345</v>
      </c>
      <c r="G499" s="60">
        <v>0</v>
      </c>
      <c r="H499" s="3">
        <v>600000</v>
      </c>
      <c r="I499" s="60">
        <f>G499+H499</f>
        <v>600000</v>
      </c>
      <c r="J499" s="3">
        <v>0</v>
      </c>
      <c r="K499" s="60">
        <f>I499+J499</f>
        <v>600000</v>
      </c>
      <c r="L499" s="136"/>
      <c r="M499" s="60">
        <f>K499+L499</f>
        <v>600000</v>
      </c>
    </row>
    <row r="500" spans="2:13" ht="0.75" customHeight="1" hidden="1">
      <c r="B500" s="99" t="s">
        <v>446</v>
      </c>
      <c r="C500" s="6"/>
      <c r="D500" s="44" t="s">
        <v>225</v>
      </c>
      <c r="E500" s="6" t="s">
        <v>267</v>
      </c>
      <c r="F500" s="6"/>
      <c r="G500" s="60">
        <f>G501</f>
        <v>0</v>
      </c>
      <c r="H500" s="3"/>
      <c r="I500" s="60">
        <f>I501</f>
        <v>0</v>
      </c>
      <c r="J500" s="3"/>
      <c r="K500" s="60">
        <f>K501</f>
        <v>0</v>
      </c>
      <c r="L500" s="136"/>
      <c r="M500" s="60">
        <f>M501</f>
        <v>0</v>
      </c>
    </row>
    <row r="501" spans="2:13" ht="21" customHeight="1" hidden="1">
      <c r="B501" s="31" t="s">
        <v>344</v>
      </c>
      <c r="C501" s="6"/>
      <c r="D501" s="44" t="s">
        <v>225</v>
      </c>
      <c r="E501" s="6" t="s">
        <v>267</v>
      </c>
      <c r="F501" s="6" t="s">
        <v>345</v>
      </c>
      <c r="G501" s="60">
        <v>0</v>
      </c>
      <c r="H501" s="3"/>
      <c r="I501" s="60">
        <f>G501+H501</f>
        <v>0</v>
      </c>
      <c r="J501" s="3"/>
      <c r="K501" s="60">
        <f>I501+J501</f>
        <v>0</v>
      </c>
      <c r="L501" s="136"/>
      <c r="M501" s="60">
        <f>K501+L501</f>
        <v>0</v>
      </c>
    </row>
    <row r="502" spans="2:13" ht="63">
      <c r="B502" s="12" t="s">
        <v>292</v>
      </c>
      <c r="C502" s="6"/>
      <c r="D502" s="44" t="s">
        <v>225</v>
      </c>
      <c r="E502" s="6" t="s">
        <v>293</v>
      </c>
      <c r="F502" s="6"/>
      <c r="G502" s="60">
        <f>G503+G504</f>
        <v>0</v>
      </c>
      <c r="H502" s="3"/>
      <c r="I502" s="60">
        <f>I503+I504</f>
        <v>850000</v>
      </c>
      <c r="J502" s="3"/>
      <c r="K502" s="60">
        <f>K503+K504</f>
        <v>2624000</v>
      </c>
      <c r="L502" s="136"/>
      <c r="M502" s="60">
        <f>M503+M504</f>
        <v>2624000</v>
      </c>
    </row>
    <row r="503" spans="2:13" ht="33" customHeight="1">
      <c r="B503" s="12" t="s">
        <v>386</v>
      </c>
      <c r="C503" s="6"/>
      <c r="D503" s="44" t="s">
        <v>225</v>
      </c>
      <c r="E503" s="6" t="s">
        <v>293</v>
      </c>
      <c r="F503" s="6" t="s">
        <v>341</v>
      </c>
      <c r="G503" s="60">
        <v>0</v>
      </c>
      <c r="H503" s="3">
        <v>300000</v>
      </c>
      <c r="I503" s="60">
        <v>300000</v>
      </c>
      <c r="J503" s="3">
        <v>1744000</v>
      </c>
      <c r="K503" s="60">
        <f>I503+J503</f>
        <v>2044000</v>
      </c>
      <c r="L503" s="136"/>
      <c r="M503" s="60">
        <f>K503+L503</f>
        <v>2044000</v>
      </c>
    </row>
    <row r="504" spans="2:13" ht="15.75">
      <c r="B504" s="31" t="s">
        <v>344</v>
      </c>
      <c r="C504" s="6"/>
      <c r="D504" s="44" t="s">
        <v>225</v>
      </c>
      <c r="E504" s="6" t="s">
        <v>293</v>
      </c>
      <c r="F504" s="6" t="s">
        <v>345</v>
      </c>
      <c r="G504" s="60">
        <v>0</v>
      </c>
      <c r="H504" s="3">
        <v>550000</v>
      </c>
      <c r="I504" s="60">
        <f>G504+H504</f>
        <v>550000</v>
      </c>
      <c r="J504" s="3">
        <v>30000</v>
      </c>
      <c r="K504" s="60">
        <f>I504+J504</f>
        <v>580000</v>
      </c>
      <c r="L504" s="136"/>
      <c r="M504" s="60">
        <f>K504+L504</f>
        <v>580000</v>
      </c>
    </row>
    <row r="505" spans="2:13" ht="50.25" customHeight="1">
      <c r="B505" s="96" t="s">
        <v>463</v>
      </c>
      <c r="C505" s="97" t="s">
        <v>459</v>
      </c>
      <c r="D505" s="97" t="s">
        <v>225</v>
      </c>
      <c r="E505" s="97" t="s">
        <v>269</v>
      </c>
      <c r="F505" s="97"/>
      <c r="G505" s="60"/>
      <c r="H505" s="3"/>
      <c r="I505" s="60"/>
      <c r="J505" s="3"/>
      <c r="K505" s="60">
        <f>K506</f>
        <v>42420</v>
      </c>
      <c r="L505" s="136"/>
      <c r="M505" s="60">
        <f>M506</f>
        <v>42925.5</v>
      </c>
    </row>
    <row r="506" spans="2:13" ht="47.25">
      <c r="B506" s="109" t="s">
        <v>332</v>
      </c>
      <c r="C506" s="97" t="s">
        <v>459</v>
      </c>
      <c r="D506" s="97" t="s">
        <v>225</v>
      </c>
      <c r="E506" s="97" t="s">
        <v>269</v>
      </c>
      <c r="F506" s="97" t="s">
        <v>337</v>
      </c>
      <c r="G506" s="60"/>
      <c r="H506" s="3"/>
      <c r="I506" s="60"/>
      <c r="J506" s="3">
        <v>42420</v>
      </c>
      <c r="K506" s="60">
        <f>I506+J506</f>
        <v>42420</v>
      </c>
      <c r="L506" s="136">
        <v>505.5</v>
      </c>
      <c r="M506" s="60">
        <f>K506+L506</f>
        <v>42925.5</v>
      </c>
    </row>
    <row r="507" spans="2:13" ht="96" customHeight="1">
      <c r="B507" s="125" t="s">
        <v>475</v>
      </c>
      <c r="C507" s="127" t="s">
        <v>459</v>
      </c>
      <c r="D507" s="103" t="s">
        <v>225</v>
      </c>
      <c r="E507" s="103" t="s">
        <v>275</v>
      </c>
      <c r="F507" s="103"/>
      <c r="G507" s="60">
        <f>G508</f>
        <v>0</v>
      </c>
      <c r="H507" s="3"/>
      <c r="I507" s="60">
        <f>I508</f>
        <v>58000</v>
      </c>
      <c r="J507" s="3"/>
      <c r="K507" s="60">
        <f>K508</f>
        <v>58000</v>
      </c>
      <c r="L507" s="136"/>
      <c r="M507" s="60">
        <f>M508</f>
        <v>58000</v>
      </c>
    </row>
    <row r="508" spans="2:13" ht="19.5" customHeight="1">
      <c r="B508" s="96" t="s">
        <v>344</v>
      </c>
      <c r="C508" s="103" t="s">
        <v>459</v>
      </c>
      <c r="D508" s="103" t="s">
        <v>225</v>
      </c>
      <c r="E508" s="103" t="s">
        <v>275</v>
      </c>
      <c r="F508" s="103" t="s">
        <v>345</v>
      </c>
      <c r="G508" s="60">
        <v>0</v>
      </c>
      <c r="H508" s="3">
        <v>58000</v>
      </c>
      <c r="I508" s="60">
        <f>G508+H508</f>
        <v>58000</v>
      </c>
      <c r="J508" s="3">
        <v>0</v>
      </c>
      <c r="K508" s="60">
        <f>I508+J508</f>
        <v>58000</v>
      </c>
      <c r="L508" s="136"/>
      <c r="M508" s="60">
        <f>K508+L508</f>
        <v>58000</v>
      </c>
    </row>
    <row r="509" spans="2:13" ht="15.75">
      <c r="B509" s="82" t="s">
        <v>97</v>
      </c>
      <c r="C509" s="6">
        <v>1000</v>
      </c>
      <c r="D509" s="47" t="s">
        <v>179</v>
      </c>
      <c r="E509" s="6"/>
      <c r="F509" s="6"/>
      <c r="G509" s="60" t="e">
        <f>G510+G514+#REF!+G549</f>
        <v>#REF!</v>
      </c>
      <c r="H509" s="3"/>
      <c r="I509" s="60">
        <f>I510+I514+I549</f>
        <v>85503800</v>
      </c>
      <c r="J509" s="3"/>
      <c r="K509" s="60">
        <f>K510+K514+K549+K560</f>
        <v>85653800</v>
      </c>
      <c r="L509" s="136"/>
      <c r="M509" s="60">
        <f>M510+M514+M549+M560</f>
        <v>86458600</v>
      </c>
    </row>
    <row r="510" spans="2:13" ht="15.75">
      <c r="B510" s="18" t="s">
        <v>104</v>
      </c>
      <c r="C510" s="6"/>
      <c r="D510" s="44" t="s">
        <v>110</v>
      </c>
      <c r="E510" s="6"/>
      <c r="F510" s="6"/>
      <c r="G510" s="60">
        <f>G511</f>
        <v>0</v>
      </c>
      <c r="H510" s="3"/>
      <c r="I510" s="60">
        <f>I511</f>
        <v>4747900</v>
      </c>
      <c r="J510" s="3"/>
      <c r="K510" s="60">
        <f>K511</f>
        <v>4747900</v>
      </c>
      <c r="L510" s="136"/>
      <c r="M510" s="60">
        <f>M511</f>
        <v>4747900</v>
      </c>
    </row>
    <row r="511" spans="2:13" ht="31.5">
      <c r="B511" s="18" t="s">
        <v>112</v>
      </c>
      <c r="C511" s="6"/>
      <c r="D511" s="44" t="s">
        <v>110</v>
      </c>
      <c r="E511" s="6" t="s">
        <v>113</v>
      </c>
      <c r="F511" s="6"/>
      <c r="G511" s="60">
        <f>G512</f>
        <v>0</v>
      </c>
      <c r="H511" s="3"/>
      <c r="I511" s="60">
        <f>I512</f>
        <v>4747900</v>
      </c>
      <c r="J511" s="3"/>
      <c r="K511" s="60">
        <f>K512</f>
        <v>4747900</v>
      </c>
      <c r="L511" s="136"/>
      <c r="M511" s="60">
        <f>M512</f>
        <v>4747900</v>
      </c>
    </row>
    <row r="512" spans="2:13" ht="50.25" customHeight="1">
      <c r="B512" s="18" t="s">
        <v>111</v>
      </c>
      <c r="C512" s="6"/>
      <c r="D512" s="44" t="s">
        <v>110</v>
      </c>
      <c r="E512" s="6" t="s">
        <v>114</v>
      </c>
      <c r="F512" s="6"/>
      <c r="G512" s="60">
        <f>G513</f>
        <v>0</v>
      </c>
      <c r="H512" s="3"/>
      <c r="I512" s="60">
        <f>I513</f>
        <v>4747900</v>
      </c>
      <c r="J512" s="3"/>
      <c r="K512" s="60">
        <f>K513</f>
        <v>4747900</v>
      </c>
      <c r="L512" s="136"/>
      <c r="M512" s="60">
        <f>M513</f>
        <v>4747900</v>
      </c>
    </row>
    <row r="513" spans="2:13" ht="36" customHeight="1">
      <c r="B513" s="12" t="s">
        <v>373</v>
      </c>
      <c r="C513" s="6" t="s">
        <v>236</v>
      </c>
      <c r="D513" s="6" t="s">
        <v>110</v>
      </c>
      <c r="E513" s="6" t="s">
        <v>114</v>
      </c>
      <c r="F513" s="6" t="s">
        <v>374</v>
      </c>
      <c r="G513" s="60">
        <v>0</v>
      </c>
      <c r="H513" s="3">
        <v>4747900</v>
      </c>
      <c r="I513" s="60">
        <f>G513+H513</f>
        <v>4747900</v>
      </c>
      <c r="J513" s="3">
        <v>0</v>
      </c>
      <c r="K513" s="60">
        <f>I513+J513</f>
        <v>4747900</v>
      </c>
      <c r="L513" s="136"/>
      <c r="M513" s="60">
        <f>K513+L513</f>
        <v>4747900</v>
      </c>
    </row>
    <row r="514" spans="2:13" ht="24" customHeight="1">
      <c r="B514" s="11" t="s">
        <v>98</v>
      </c>
      <c r="C514" s="6"/>
      <c r="D514" s="44">
        <v>1003</v>
      </c>
      <c r="E514" s="6"/>
      <c r="F514" s="6"/>
      <c r="G514" s="60" t="e">
        <f>G522+G531+G527+G529+G518+G538+G515+G520+G535+#REF!+G542+#REF!+G533+G540</f>
        <v>#REF!</v>
      </c>
      <c r="H514" s="3"/>
      <c r="I514" s="60">
        <f>I522+I531+I527+I529+I518+I538+I515+I520+I535+I539+I533+I544</f>
        <v>80755900</v>
      </c>
      <c r="J514" s="3"/>
      <c r="K514" s="60">
        <f>K522+K531+K527+K529+K518+K538+K515+K520+K535+K539+K533+K544</f>
        <v>80655900</v>
      </c>
      <c r="L514" s="136"/>
      <c r="M514" s="60">
        <f>M522+M531+M527+M529+M518+M538+M515+M520+M535+M539+M533+M544+M546</f>
        <v>76963067.2</v>
      </c>
    </row>
    <row r="515" spans="2:13" ht="20.25" customHeight="1">
      <c r="B515" s="11" t="s">
        <v>217</v>
      </c>
      <c r="C515" s="6"/>
      <c r="D515" s="44" t="s">
        <v>99</v>
      </c>
      <c r="E515" s="6" t="s">
        <v>215</v>
      </c>
      <c r="F515" s="6"/>
      <c r="G515" s="60">
        <f>G516</f>
        <v>0</v>
      </c>
      <c r="H515" s="3"/>
      <c r="I515" s="60">
        <f>I516</f>
        <v>0</v>
      </c>
      <c r="J515" s="3"/>
      <c r="K515" s="60">
        <f>K516</f>
        <v>0</v>
      </c>
      <c r="L515" s="136"/>
      <c r="M515" s="60">
        <f>M516</f>
        <v>200000</v>
      </c>
    </row>
    <row r="516" spans="2:13" ht="34.5" customHeight="1">
      <c r="B516" s="11" t="s">
        <v>556</v>
      </c>
      <c r="C516" s="6"/>
      <c r="D516" s="44" t="s">
        <v>99</v>
      </c>
      <c r="E516" s="6" t="s">
        <v>318</v>
      </c>
      <c r="F516" s="6"/>
      <c r="G516" s="60">
        <f>G517</f>
        <v>0</v>
      </c>
      <c r="H516" s="3"/>
      <c r="I516" s="60">
        <f>I517</f>
        <v>0</v>
      </c>
      <c r="J516" s="3"/>
      <c r="K516" s="60">
        <f>K517</f>
        <v>0</v>
      </c>
      <c r="L516" s="136"/>
      <c r="M516" s="60">
        <f>M517</f>
        <v>200000</v>
      </c>
    </row>
    <row r="517" spans="2:13" ht="28.5" customHeight="1">
      <c r="B517" s="11" t="s">
        <v>557</v>
      </c>
      <c r="C517" s="6"/>
      <c r="D517" s="44" t="s">
        <v>99</v>
      </c>
      <c r="E517" s="6" t="s">
        <v>318</v>
      </c>
      <c r="F517" s="6" t="s">
        <v>555</v>
      </c>
      <c r="G517" s="60">
        <v>0</v>
      </c>
      <c r="H517" s="3"/>
      <c r="I517" s="60">
        <f>G517+H517</f>
        <v>0</v>
      </c>
      <c r="J517" s="3"/>
      <c r="K517" s="60">
        <f>I517+J517</f>
        <v>0</v>
      </c>
      <c r="L517" s="136">
        <v>200000</v>
      </c>
      <c r="M517" s="60">
        <f>K517+L517</f>
        <v>200000</v>
      </c>
    </row>
    <row r="518" spans="2:13" ht="1.5" customHeight="1" hidden="1">
      <c r="B518" s="11" t="s">
        <v>204</v>
      </c>
      <c r="C518" s="6" t="s">
        <v>205</v>
      </c>
      <c r="D518" s="6" t="s">
        <v>99</v>
      </c>
      <c r="E518" s="6" t="s">
        <v>207</v>
      </c>
      <c r="F518" s="6"/>
      <c r="G518" s="60">
        <f>G519</f>
        <v>0</v>
      </c>
      <c r="H518" s="52"/>
      <c r="I518" s="60">
        <f>I519</f>
        <v>0</v>
      </c>
      <c r="J518" s="52"/>
      <c r="K518" s="60">
        <f>K519</f>
        <v>0</v>
      </c>
      <c r="L518" s="141"/>
      <c r="M518" s="60">
        <f>M519</f>
        <v>0</v>
      </c>
    </row>
    <row r="519" spans="2:13" ht="18" customHeight="1" hidden="1">
      <c r="B519" s="31" t="s">
        <v>355</v>
      </c>
      <c r="C519" s="6" t="s">
        <v>205</v>
      </c>
      <c r="D519" s="6" t="s">
        <v>99</v>
      </c>
      <c r="E519" s="6" t="s">
        <v>207</v>
      </c>
      <c r="F519" s="6" t="s">
        <v>357</v>
      </c>
      <c r="G519" s="60">
        <v>0</v>
      </c>
      <c r="H519" s="111">
        <v>0</v>
      </c>
      <c r="I519" s="60">
        <f>G519+H519</f>
        <v>0</v>
      </c>
      <c r="J519" s="111">
        <v>0</v>
      </c>
      <c r="K519" s="60">
        <f>I519+J519</f>
        <v>0</v>
      </c>
      <c r="L519" s="143"/>
      <c r="M519" s="60">
        <f>K519+L519</f>
        <v>0</v>
      </c>
    </row>
    <row r="520" spans="2:13" ht="25.5" customHeight="1" hidden="1">
      <c r="B520" s="11" t="s">
        <v>204</v>
      </c>
      <c r="C520" s="6"/>
      <c r="D520" s="6" t="s">
        <v>99</v>
      </c>
      <c r="E520" s="6" t="s">
        <v>220</v>
      </c>
      <c r="F520" s="6"/>
      <c r="G520" s="60">
        <f>G521</f>
        <v>0</v>
      </c>
      <c r="H520" s="52"/>
      <c r="I520" s="60">
        <f>I521</f>
        <v>0</v>
      </c>
      <c r="J520" s="52"/>
      <c r="K520" s="60">
        <f>K521</f>
        <v>0</v>
      </c>
      <c r="L520" s="141"/>
      <c r="M520" s="60">
        <f>M521</f>
        <v>0</v>
      </c>
    </row>
    <row r="521" spans="2:13" ht="25.5" customHeight="1" hidden="1">
      <c r="B521" s="31" t="s">
        <v>355</v>
      </c>
      <c r="C521" s="6"/>
      <c r="D521" s="6" t="s">
        <v>99</v>
      </c>
      <c r="E521" s="6" t="s">
        <v>220</v>
      </c>
      <c r="F521" s="6" t="s">
        <v>357</v>
      </c>
      <c r="G521" s="60">
        <v>0</v>
      </c>
      <c r="H521" s="52">
        <v>0</v>
      </c>
      <c r="I521" s="60">
        <f>G521+H521</f>
        <v>0</v>
      </c>
      <c r="J521" s="52">
        <v>0</v>
      </c>
      <c r="K521" s="60">
        <f>I521+J521</f>
        <v>0</v>
      </c>
      <c r="L521" s="141"/>
      <c r="M521" s="60">
        <f>K521+L521</f>
        <v>0</v>
      </c>
    </row>
    <row r="522" spans="2:13" ht="15.75">
      <c r="B522" s="11" t="s">
        <v>206</v>
      </c>
      <c r="C522" s="6"/>
      <c r="D522" s="44">
        <v>1003</v>
      </c>
      <c r="E522" s="6">
        <v>5050000</v>
      </c>
      <c r="F522" s="6"/>
      <c r="G522" s="60">
        <f>G525+G523</f>
        <v>0</v>
      </c>
      <c r="H522" s="3"/>
      <c r="I522" s="60">
        <f>I525+I523</f>
        <v>15685000</v>
      </c>
      <c r="J522" s="3"/>
      <c r="K522" s="60">
        <f>K525+K523</f>
        <v>15685000</v>
      </c>
      <c r="L522" s="136"/>
      <c r="M522" s="60">
        <f>M525+M523</f>
        <v>15373870.2</v>
      </c>
    </row>
    <row r="523" spans="2:13" ht="36" customHeight="1">
      <c r="B523" s="32" t="s">
        <v>209</v>
      </c>
      <c r="C523" s="8" t="s">
        <v>205</v>
      </c>
      <c r="D523" s="8" t="s">
        <v>99</v>
      </c>
      <c r="E523" s="8" t="s">
        <v>210</v>
      </c>
      <c r="F523" s="8"/>
      <c r="G523" s="71">
        <f>G524</f>
        <v>0</v>
      </c>
      <c r="H523" s="52"/>
      <c r="I523" s="71">
        <f>I524</f>
        <v>11416000</v>
      </c>
      <c r="J523" s="52"/>
      <c r="K523" s="71">
        <f>K524</f>
        <v>11416000</v>
      </c>
      <c r="L523" s="141"/>
      <c r="M523" s="71">
        <f>M524</f>
        <v>11416000</v>
      </c>
    </row>
    <row r="524" spans="2:13" ht="35.25" customHeight="1">
      <c r="B524" s="31" t="s">
        <v>355</v>
      </c>
      <c r="C524" s="8" t="s">
        <v>205</v>
      </c>
      <c r="D524" s="8" t="s">
        <v>99</v>
      </c>
      <c r="E524" s="8" t="s">
        <v>210</v>
      </c>
      <c r="F524" s="8" t="s">
        <v>357</v>
      </c>
      <c r="G524" s="71">
        <v>0</v>
      </c>
      <c r="H524" s="52">
        <v>11416000</v>
      </c>
      <c r="I524" s="71">
        <f>G524+H524</f>
        <v>11416000</v>
      </c>
      <c r="J524" s="52">
        <v>0</v>
      </c>
      <c r="K524" s="71">
        <f>I524+J524</f>
        <v>11416000</v>
      </c>
      <c r="L524" s="141"/>
      <c r="M524" s="71">
        <f>K524+L524</f>
        <v>11416000</v>
      </c>
    </row>
    <row r="525" spans="2:13" ht="47.25">
      <c r="B525" s="11" t="s">
        <v>189</v>
      </c>
      <c r="C525" s="6"/>
      <c r="D525" s="44">
        <v>1003</v>
      </c>
      <c r="E525" s="6" t="s">
        <v>383</v>
      </c>
      <c r="F525" s="6"/>
      <c r="G525" s="60">
        <f>G526</f>
        <v>0</v>
      </c>
      <c r="H525" s="3"/>
      <c r="I525" s="60">
        <f>I526</f>
        <v>4269000</v>
      </c>
      <c r="J525" s="3"/>
      <c r="K525" s="60">
        <f>K526</f>
        <v>4269000</v>
      </c>
      <c r="L525" s="136"/>
      <c r="M525" s="60">
        <f>M526</f>
        <v>3957870.2</v>
      </c>
    </row>
    <row r="526" spans="2:13" ht="36" customHeight="1">
      <c r="B526" s="54" t="s">
        <v>376</v>
      </c>
      <c r="C526" s="6"/>
      <c r="D526" s="44" t="s">
        <v>99</v>
      </c>
      <c r="E526" s="6" t="s">
        <v>383</v>
      </c>
      <c r="F526" s="6" t="s">
        <v>375</v>
      </c>
      <c r="G526" s="60">
        <v>0</v>
      </c>
      <c r="H526" s="3">
        <v>4269000</v>
      </c>
      <c r="I526" s="60">
        <f>G526+H526</f>
        <v>4269000</v>
      </c>
      <c r="J526" s="3">
        <v>0</v>
      </c>
      <c r="K526" s="60">
        <f>I526+J526</f>
        <v>4269000</v>
      </c>
      <c r="L526" s="136">
        <f>-330820.7+19690.9</f>
        <v>-311129.8</v>
      </c>
      <c r="M526" s="60">
        <f>K526+L526</f>
        <v>3957870.2</v>
      </c>
    </row>
    <row r="527" spans="2:13" ht="33" customHeight="1" hidden="1">
      <c r="B527" s="104" t="s">
        <v>100</v>
      </c>
      <c r="C527" s="6"/>
      <c r="D527" s="44" t="s">
        <v>99</v>
      </c>
      <c r="E527" s="6" t="s">
        <v>202</v>
      </c>
      <c r="F527" s="6"/>
      <c r="G527" s="60">
        <f>G528</f>
        <v>0</v>
      </c>
      <c r="H527" s="3"/>
      <c r="I527" s="60">
        <f>I528</f>
        <v>0</v>
      </c>
      <c r="J527" s="3"/>
      <c r="K527" s="60">
        <f>K528</f>
        <v>0</v>
      </c>
      <c r="L527" s="136"/>
      <c r="M527" s="60">
        <f>M528</f>
        <v>0</v>
      </c>
    </row>
    <row r="528" spans="2:13" ht="30" customHeight="1" hidden="1">
      <c r="B528" s="104" t="s">
        <v>116</v>
      </c>
      <c r="C528" s="6"/>
      <c r="D528" s="44" t="s">
        <v>99</v>
      </c>
      <c r="E528" s="6" t="s">
        <v>214</v>
      </c>
      <c r="F528" s="103" t="s">
        <v>117</v>
      </c>
      <c r="G528" s="60">
        <v>0</v>
      </c>
      <c r="H528" s="3"/>
      <c r="I528" s="60">
        <f>H528+G528</f>
        <v>0</v>
      </c>
      <c r="J528" s="3"/>
      <c r="K528" s="60">
        <f>J528+I528</f>
        <v>0</v>
      </c>
      <c r="L528" s="136"/>
      <c r="M528" s="60">
        <f>L528+K528</f>
        <v>0</v>
      </c>
    </row>
    <row r="529" spans="2:13" ht="63" hidden="1">
      <c r="B529" s="12" t="s">
        <v>168</v>
      </c>
      <c r="C529" s="6" t="s">
        <v>205</v>
      </c>
      <c r="D529" s="6" t="s">
        <v>99</v>
      </c>
      <c r="E529" s="6" t="s">
        <v>53</v>
      </c>
      <c r="F529" s="6"/>
      <c r="G529" s="60">
        <f>G530</f>
        <v>0</v>
      </c>
      <c r="H529" s="52"/>
      <c r="I529" s="60">
        <f>I530</f>
        <v>0</v>
      </c>
      <c r="J529" s="52"/>
      <c r="K529" s="60">
        <f>K530</f>
        <v>0</v>
      </c>
      <c r="L529" s="141"/>
      <c r="M529" s="60">
        <f>M530</f>
        <v>0</v>
      </c>
    </row>
    <row r="530" spans="2:13" ht="31.5" customHeight="1" hidden="1">
      <c r="B530" s="32" t="s">
        <v>213</v>
      </c>
      <c r="C530" s="6" t="s">
        <v>205</v>
      </c>
      <c r="D530" s="6" t="s">
        <v>99</v>
      </c>
      <c r="E530" s="6" t="s">
        <v>53</v>
      </c>
      <c r="F530" s="6" t="s">
        <v>212</v>
      </c>
      <c r="G530" s="60">
        <v>0</v>
      </c>
      <c r="H530" s="52"/>
      <c r="I530" s="60">
        <f>G530+H530</f>
        <v>0</v>
      </c>
      <c r="J530" s="52"/>
      <c r="K530" s="60">
        <f>I530+J530</f>
        <v>0</v>
      </c>
      <c r="L530" s="141"/>
      <c r="M530" s="60">
        <f>K530+L530</f>
        <v>0</v>
      </c>
    </row>
    <row r="531" spans="2:13" ht="33" customHeight="1" hidden="1">
      <c r="B531" s="12" t="s">
        <v>100</v>
      </c>
      <c r="C531" s="2"/>
      <c r="D531" s="44">
        <v>1003</v>
      </c>
      <c r="E531" s="2">
        <v>5140000</v>
      </c>
      <c r="F531" s="2"/>
      <c r="G531" s="60">
        <f>G532</f>
        <v>0</v>
      </c>
      <c r="H531" s="3"/>
      <c r="I531" s="60">
        <f>I532</f>
        <v>0</v>
      </c>
      <c r="J531" s="3"/>
      <c r="K531" s="60">
        <f>K532</f>
        <v>0</v>
      </c>
      <c r="L531" s="136"/>
      <c r="M531" s="60">
        <f>M532</f>
        <v>0</v>
      </c>
    </row>
    <row r="532" spans="2:13" ht="18.75" customHeight="1" hidden="1">
      <c r="B532" s="51" t="s">
        <v>344</v>
      </c>
      <c r="C532" s="6"/>
      <c r="D532" s="44" t="s">
        <v>99</v>
      </c>
      <c r="E532" s="6" t="s">
        <v>214</v>
      </c>
      <c r="F532" s="6" t="s">
        <v>345</v>
      </c>
      <c r="G532" s="60">
        <v>0</v>
      </c>
      <c r="H532" s="3"/>
      <c r="I532" s="60">
        <f>G532+H532</f>
        <v>0</v>
      </c>
      <c r="J532" s="3"/>
      <c r="K532" s="60">
        <f>I532+J532</f>
        <v>0</v>
      </c>
      <c r="L532" s="136"/>
      <c r="M532" s="60">
        <f>K532+L532</f>
        <v>0</v>
      </c>
    </row>
    <row r="533" spans="2:13" ht="65.25" customHeight="1" hidden="1">
      <c r="B533" s="12" t="s">
        <v>168</v>
      </c>
      <c r="C533" s="6"/>
      <c r="D533" s="44" t="s">
        <v>99</v>
      </c>
      <c r="E533" s="6" t="s">
        <v>302</v>
      </c>
      <c r="F533" s="6"/>
      <c r="G533" s="60">
        <f>G534</f>
        <v>0</v>
      </c>
      <c r="H533" s="3"/>
      <c r="I533" s="60">
        <f>I534</f>
        <v>0</v>
      </c>
      <c r="J533" s="3"/>
      <c r="K533" s="60">
        <f>K534</f>
        <v>0</v>
      </c>
      <c r="L533" s="136"/>
      <c r="M533" s="60">
        <f>M534</f>
        <v>0</v>
      </c>
    </row>
    <row r="534" spans="2:13" ht="37.5" customHeight="1" hidden="1">
      <c r="B534" s="32" t="s">
        <v>355</v>
      </c>
      <c r="C534" s="2"/>
      <c r="D534" s="44" t="s">
        <v>99</v>
      </c>
      <c r="E534" s="2" t="s">
        <v>302</v>
      </c>
      <c r="F534" s="2" t="s">
        <v>357</v>
      </c>
      <c r="G534" s="60">
        <v>0</v>
      </c>
      <c r="H534" s="110">
        <v>0</v>
      </c>
      <c r="I534" s="60">
        <f>G534+H534</f>
        <v>0</v>
      </c>
      <c r="J534" s="110">
        <v>0</v>
      </c>
      <c r="K534" s="60">
        <f>I534+J534</f>
        <v>0</v>
      </c>
      <c r="L534" s="139"/>
      <c r="M534" s="60">
        <f>K534+L534</f>
        <v>0</v>
      </c>
    </row>
    <row r="535" spans="2:13" ht="44.25" customHeight="1" hidden="1">
      <c r="B535" s="12" t="s">
        <v>186</v>
      </c>
      <c r="C535" s="8"/>
      <c r="D535" s="46" t="s">
        <v>99</v>
      </c>
      <c r="E535" s="8" t="s">
        <v>303</v>
      </c>
      <c r="F535" s="29"/>
      <c r="G535" s="60">
        <f>G536</f>
        <v>0</v>
      </c>
      <c r="H535" s="3"/>
      <c r="I535" s="60">
        <f>I536</f>
        <v>0</v>
      </c>
      <c r="J535" s="3"/>
      <c r="K535" s="60">
        <f>K536</f>
        <v>0</v>
      </c>
      <c r="L535" s="136"/>
      <c r="M535" s="60">
        <f>M536</f>
        <v>0</v>
      </c>
    </row>
    <row r="536" spans="2:13" ht="34.5" customHeight="1" hidden="1">
      <c r="B536" s="32" t="s">
        <v>355</v>
      </c>
      <c r="C536" s="8"/>
      <c r="D536" s="46" t="s">
        <v>99</v>
      </c>
      <c r="E536" s="8" t="s">
        <v>303</v>
      </c>
      <c r="F536" s="55" t="s">
        <v>357</v>
      </c>
      <c r="G536" s="60">
        <v>0</v>
      </c>
      <c r="H536" s="3">
        <v>0</v>
      </c>
      <c r="I536" s="60">
        <f>G536+H536</f>
        <v>0</v>
      </c>
      <c r="J536" s="3">
        <v>0</v>
      </c>
      <c r="K536" s="60">
        <f>I536+J536</f>
        <v>0</v>
      </c>
      <c r="L536" s="136"/>
      <c r="M536" s="60">
        <f>K536+L536</f>
        <v>0</v>
      </c>
    </row>
    <row r="537" spans="2:13" ht="70.5" customHeight="1">
      <c r="B537" s="51" t="s">
        <v>211</v>
      </c>
      <c r="C537" s="2"/>
      <c r="D537" s="44" t="s">
        <v>99</v>
      </c>
      <c r="E537" s="2" t="s">
        <v>384</v>
      </c>
      <c r="F537" s="2"/>
      <c r="G537" s="73">
        <f>G538</f>
        <v>0</v>
      </c>
      <c r="H537" s="3"/>
      <c r="I537" s="73">
        <f>I538</f>
        <v>64279000</v>
      </c>
      <c r="J537" s="3"/>
      <c r="K537" s="73">
        <f>K538</f>
        <v>64279000</v>
      </c>
      <c r="L537" s="136"/>
      <c r="M537" s="73">
        <f>M538</f>
        <v>60092497</v>
      </c>
    </row>
    <row r="538" spans="2:13" ht="31.5" customHeight="1">
      <c r="B538" s="54" t="s">
        <v>376</v>
      </c>
      <c r="C538" s="6" t="s">
        <v>205</v>
      </c>
      <c r="D538" s="6" t="s">
        <v>99</v>
      </c>
      <c r="E538" s="6" t="s">
        <v>384</v>
      </c>
      <c r="F538" s="6" t="s">
        <v>375</v>
      </c>
      <c r="G538" s="70">
        <v>0</v>
      </c>
      <c r="H538" s="52">
        <v>64279000</v>
      </c>
      <c r="I538" s="70">
        <f>G538+H538</f>
        <v>64279000</v>
      </c>
      <c r="J538" s="52">
        <v>0</v>
      </c>
      <c r="K538" s="70">
        <f>I538+J538</f>
        <v>64279000</v>
      </c>
      <c r="L538" s="141">
        <v>-4186503</v>
      </c>
      <c r="M538" s="70">
        <f>K538+L538</f>
        <v>60092497</v>
      </c>
    </row>
    <row r="539" spans="2:13" ht="31.5" customHeight="1">
      <c r="B539" s="104" t="s">
        <v>118</v>
      </c>
      <c r="C539" s="6"/>
      <c r="D539" s="103" t="s">
        <v>99</v>
      </c>
      <c r="E539" s="103" t="s">
        <v>107</v>
      </c>
      <c r="F539" s="6"/>
      <c r="G539" s="70"/>
      <c r="H539" s="52"/>
      <c r="I539" s="70">
        <f>I540+I542</f>
        <v>691900</v>
      </c>
      <c r="J539" s="52"/>
      <c r="K539" s="70">
        <f>K540+K542</f>
        <v>691900</v>
      </c>
      <c r="L539" s="141"/>
      <c r="M539" s="70">
        <f>M540+M542</f>
        <v>691900</v>
      </c>
    </row>
    <row r="540" spans="2:13" ht="81.75" customHeight="1">
      <c r="B540" s="116" t="s">
        <v>488</v>
      </c>
      <c r="C540" s="6"/>
      <c r="D540" s="44" t="s">
        <v>99</v>
      </c>
      <c r="E540" s="6" t="s">
        <v>272</v>
      </c>
      <c r="F540" s="6"/>
      <c r="G540" s="70">
        <f>G541</f>
        <v>0</v>
      </c>
      <c r="H540" s="3"/>
      <c r="I540" s="70">
        <f>I541</f>
        <v>221500</v>
      </c>
      <c r="J540" s="3"/>
      <c r="K540" s="70">
        <f>K541</f>
        <v>221500</v>
      </c>
      <c r="L540" s="136"/>
      <c r="M540" s="70">
        <f>M541</f>
        <v>221500</v>
      </c>
    </row>
    <row r="541" spans="2:13" ht="35.25" customHeight="1">
      <c r="B541" s="32" t="s">
        <v>355</v>
      </c>
      <c r="C541" s="6"/>
      <c r="D541" s="44" t="s">
        <v>99</v>
      </c>
      <c r="E541" s="6" t="s">
        <v>272</v>
      </c>
      <c r="F541" s="6" t="s">
        <v>357</v>
      </c>
      <c r="G541" s="70">
        <v>0</v>
      </c>
      <c r="H541" s="112">
        <v>221500</v>
      </c>
      <c r="I541" s="70">
        <f>G541+H541</f>
        <v>221500</v>
      </c>
      <c r="J541" s="112">
        <v>0</v>
      </c>
      <c r="K541" s="70">
        <f>I541+J541</f>
        <v>221500</v>
      </c>
      <c r="L541" s="137"/>
      <c r="M541" s="70">
        <f>K541+L541</f>
        <v>221500</v>
      </c>
    </row>
    <row r="542" spans="2:13" ht="47.25" customHeight="1">
      <c r="B542" s="32" t="s">
        <v>305</v>
      </c>
      <c r="C542" s="44" t="s">
        <v>205</v>
      </c>
      <c r="D542" s="44" t="s">
        <v>99</v>
      </c>
      <c r="E542" s="44" t="s">
        <v>273</v>
      </c>
      <c r="F542" s="44"/>
      <c r="G542" s="60">
        <f>G543</f>
        <v>0</v>
      </c>
      <c r="H542" s="3"/>
      <c r="I542" s="60">
        <f>I543</f>
        <v>470400</v>
      </c>
      <c r="J542" s="3"/>
      <c r="K542" s="60">
        <f>K543</f>
        <v>470400</v>
      </c>
      <c r="L542" s="136"/>
      <c r="M542" s="60">
        <f>M543</f>
        <v>470400</v>
      </c>
    </row>
    <row r="543" spans="2:13" ht="25.5" customHeight="1">
      <c r="B543" s="114" t="s">
        <v>378</v>
      </c>
      <c r="C543" s="44" t="s">
        <v>205</v>
      </c>
      <c r="D543" s="44" t="s">
        <v>99</v>
      </c>
      <c r="E543" s="44" t="s">
        <v>273</v>
      </c>
      <c r="F543" s="44" t="s">
        <v>377</v>
      </c>
      <c r="G543" s="60">
        <v>0</v>
      </c>
      <c r="H543" s="3">
        <v>470400</v>
      </c>
      <c r="I543" s="60">
        <f>G543+H543</f>
        <v>470400</v>
      </c>
      <c r="J543" s="3">
        <v>0</v>
      </c>
      <c r="K543" s="60">
        <f>I543+J543</f>
        <v>470400</v>
      </c>
      <c r="L543" s="136"/>
      <c r="M543" s="60">
        <f>K543+L543</f>
        <v>470400</v>
      </c>
    </row>
    <row r="544" spans="2:13" ht="32.25" customHeight="1">
      <c r="B544" s="109" t="s">
        <v>499</v>
      </c>
      <c r="C544" s="6"/>
      <c r="D544" s="101" t="s">
        <v>99</v>
      </c>
      <c r="E544" s="103" t="s">
        <v>500</v>
      </c>
      <c r="F544" s="6"/>
      <c r="G544" s="73"/>
      <c r="H544" s="3"/>
      <c r="I544" s="73">
        <f>I545</f>
        <v>100000</v>
      </c>
      <c r="J544" s="3"/>
      <c r="K544" s="73">
        <f>K545</f>
        <v>0</v>
      </c>
      <c r="L544" s="136"/>
      <c r="M544" s="73">
        <f>M545</f>
        <v>0</v>
      </c>
    </row>
    <row r="545" spans="2:13" ht="25.5" customHeight="1">
      <c r="B545" s="31" t="s">
        <v>344</v>
      </c>
      <c r="C545" s="6"/>
      <c r="D545" s="101" t="s">
        <v>99</v>
      </c>
      <c r="E545" s="103" t="s">
        <v>500</v>
      </c>
      <c r="F545" s="6" t="s">
        <v>345</v>
      </c>
      <c r="G545" s="73"/>
      <c r="H545" s="3">
        <v>100000</v>
      </c>
      <c r="I545" s="60">
        <f>G545+H545</f>
        <v>100000</v>
      </c>
      <c r="J545" s="3">
        <v>-100000</v>
      </c>
      <c r="K545" s="60">
        <f>I545+J545</f>
        <v>0</v>
      </c>
      <c r="L545" s="136"/>
      <c r="M545" s="60">
        <f>K545+L545</f>
        <v>0</v>
      </c>
    </row>
    <row r="546" spans="2:13" ht="36" customHeight="1">
      <c r="B546" s="96" t="s">
        <v>524</v>
      </c>
      <c r="C546" s="6"/>
      <c r="D546" s="101" t="s">
        <v>99</v>
      </c>
      <c r="E546" s="103" t="s">
        <v>523</v>
      </c>
      <c r="F546" s="6"/>
      <c r="G546" s="73"/>
      <c r="H546" s="3"/>
      <c r="I546" s="73"/>
      <c r="J546" s="3"/>
      <c r="K546" s="73"/>
      <c r="L546" s="136"/>
      <c r="M546" s="73">
        <f>M547</f>
        <v>604800</v>
      </c>
    </row>
    <row r="547" spans="2:13" ht="33.75" customHeight="1">
      <c r="B547" s="161" t="s">
        <v>521</v>
      </c>
      <c r="C547" s="6"/>
      <c r="D547" s="101" t="s">
        <v>99</v>
      </c>
      <c r="E547" s="103" t="s">
        <v>522</v>
      </c>
      <c r="F547" s="6"/>
      <c r="G547" s="73"/>
      <c r="H547" s="3"/>
      <c r="I547" s="73"/>
      <c r="J547" s="3"/>
      <c r="K547" s="73"/>
      <c r="L547" s="136"/>
      <c r="M547" s="73">
        <f>M548</f>
        <v>604800</v>
      </c>
    </row>
    <row r="548" spans="2:13" ht="25.5" customHeight="1">
      <c r="B548" s="31" t="s">
        <v>378</v>
      </c>
      <c r="C548" s="6"/>
      <c r="D548" s="101" t="s">
        <v>99</v>
      </c>
      <c r="E548" s="103" t="s">
        <v>522</v>
      </c>
      <c r="F548" s="103" t="s">
        <v>377</v>
      </c>
      <c r="G548" s="73"/>
      <c r="H548" s="3"/>
      <c r="I548" s="73"/>
      <c r="J548" s="3"/>
      <c r="K548" s="73"/>
      <c r="L548" s="136">
        <v>604800</v>
      </c>
      <c r="M548" s="73">
        <f>L548+K548</f>
        <v>604800</v>
      </c>
    </row>
    <row r="549" spans="2:13" ht="32.25" customHeight="1">
      <c r="B549" s="92" t="s">
        <v>264</v>
      </c>
      <c r="C549" s="6" t="s">
        <v>205</v>
      </c>
      <c r="D549" s="9" t="s">
        <v>265</v>
      </c>
      <c r="E549" s="6"/>
      <c r="F549" s="6"/>
      <c r="G549" s="53">
        <f>G550+G555</f>
        <v>0</v>
      </c>
      <c r="H549" s="52"/>
      <c r="I549" s="53">
        <f>I550+I555</f>
        <v>0</v>
      </c>
      <c r="J549" s="52"/>
      <c r="K549" s="53">
        <f>K550+K555</f>
        <v>0</v>
      </c>
      <c r="L549" s="141"/>
      <c r="M549" s="53">
        <f>M550+M555</f>
        <v>4497632.8</v>
      </c>
    </row>
    <row r="550" spans="2:13" ht="51" customHeight="1">
      <c r="B550" s="92" t="s">
        <v>189</v>
      </c>
      <c r="C550" s="6" t="s">
        <v>205</v>
      </c>
      <c r="D550" s="6" t="s">
        <v>265</v>
      </c>
      <c r="E550" s="6" t="s">
        <v>383</v>
      </c>
      <c r="F550" s="6"/>
      <c r="G550" s="53">
        <f>G551+G552+G553</f>
        <v>0</v>
      </c>
      <c r="H550" s="52"/>
      <c r="I550" s="53">
        <f>I551+I552+I553+I554</f>
        <v>0</v>
      </c>
      <c r="J550" s="52"/>
      <c r="K550" s="53">
        <f>K551+K552+K553+K554</f>
        <v>0</v>
      </c>
      <c r="L550" s="141"/>
      <c r="M550" s="53">
        <f>M551+M552+M553+M554</f>
        <v>311129.80000000005</v>
      </c>
    </row>
    <row r="551" spans="2:13" ht="33" customHeight="1">
      <c r="B551" s="92" t="s">
        <v>331</v>
      </c>
      <c r="C551" s="6" t="s">
        <v>205</v>
      </c>
      <c r="D551" s="6" t="s">
        <v>265</v>
      </c>
      <c r="E551" s="6" t="s">
        <v>383</v>
      </c>
      <c r="F551" s="6" t="s">
        <v>336</v>
      </c>
      <c r="G551" s="60">
        <v>0</v>
      </c>
      <c r="H551" s="44"/>
      <c r="I551" s="60">
        <f>G551+H551</f>
        <v>0</v>
      </c>
      <c r="J551" s="44"/>
      <c r="K551" s="60">
        <f>I551+J551</f>
        <v>0</v>
      </c>
      <c r="L551" s="158" t="s">
        <v>516</v>
      </c>
      <c r="M551" s="60">
        <f>K551+L551</f>
        <v>400</v>
      </c>
    </row>
    <row r="552" spans="2:13" ht="49.5" customHeight="1">
      <c r="B552" s="92" t="s">
        <v>332</v>
      </c>
      <c r="C552" s="6" t="s">
        <v>205</v>
      </c>
      <c r="D552" s="6" t="s">
        <v>265</v>
      </c>
      <c r="E552" s="6" t="s">
        <v>383</v>
      </c>
      <c r="F552" s="6" t="s">
        <v>337</v>
      </c>
      <c r="G552" s="60">
        <v>0</v>
      </c>
      <c r="H552" s="101" t="s">
        <v>412</v>
      </c>
      <c r="I552" s="60">
        <f>G552+H552</f>
        <v>0</v>
      </c>
      <c r="J552" s="101" t="s">
        <v>412</v>
      </c>
      <c r="K552" s="60">
        <f>I552+J552</f>
        <v>0</v>
      </c>
      <c r="L552" s="162">
        <f>95288.1-3300</f>
        <v>91988.1</v>
      </c>
      <c r="M552" s="60">
        <f>K552+L552</f>
        <v>91988.1</v>
      </c>
    </row>
    <row r="553" spans="2:13" ht="38.25" customHeight="1">
      <c r="B553" s="30" t="s">
        <v>392</v>
      </c>
      <c r="C553" s="6" t="s">
        <v>205</v>
      </c>
      <c r="D553" s="6" t="s">
        <v>265</v>
      </c>
      <c r="E553" s="6" t="s">
        <v>383</v>
      </c>
      <c r="F553" s="6" t="s">
        <v>338</v>
      </c>
      <c r="G553" s="60">
        <v>0</v>
      </c>
      <c r="H553" s="101" t="s">
        <v>412</v>
      </c>
      <c r="I553" s="60">
        <f>G553+H553</f>
        <v>0</v>
      </c>
      <c r="J553" s="101" t="s">
        <v>412</v>
      </c>
      <c r="K553" s="60">
        <f>I553+J553</f>
        <v>0</v>
      </c>
      <c r="L553" s="162">
        <f>215441.7+3300</f>
        <v>218741.7</v>
      </c>
      <c r="M553" s="60">
        <f>K553+L553</f>
        <v>218741.7</v>
      </c>
    </row>
    <row r="554" spans="2:13" ht="36.75" customHeight="1" hidden="1">
      <c r="B554" s="54" t="s">
        <v>376</v>
      </c>
      <c r="C554" s="6" t="s">
        <v>205</v>
      </c>
      <c r="D554" s="6" t="s">
        <v>265</v>
      </c>
      <c r="E554" s="6" t="s">
        <v>383</v>
      </c>
      <c r="F554" s="6" t="s">
        <v>375</v>
      </c>
      <c r="G554" s="60">
        <v>0</v>
      </c>
      <c r="H554" s="44"/>
      <c r="I554" s="60">
        <f>G554+H554</f>
        <v>0</v>
      </c>
      <c r="J554" s="44"/>
      <c r="K554" s="60">
        <f>I554+J554</f>
        <v>0</v>
      </c>
      <c r="L554" s="158" t="s">
        <v>412</v>
      </c>
      <c r="M554" s="60">
        <f>K554+L554</f>
        <v>0</v>
      </c>
    </row>
    <row r="555" spans="2:13" ht="51" customHeight="1">
      <c r="B555" s="51" t="s">
        <v>211</v>
      </c>
      <c r="C555" s="87"/>
      <c r="D555" s="44" t="s">
        <v>265</v>
      </c>
      <c r="E555" s="44" t="s">
        <v>384</v>
      </c>
      <c r="F555" s="44"/>
      <c r="G555" s="60">
        <f>G556+G557+G558+G559</f>
        <v>0</v>
      </c>
      <c r="H555" s="44"/>
      <c r="I555" s="60">
        <f>I556+I557+I558+I559</f>
        <v>0</v>
      </c>
      <c r="J555" s="44"/>
      <c r="K555" s="60">
        <f>K556+K557+K558+K559</f>
        <v>0</v>
      </c>
      <c r="L555" s="157"/>
      <c r="M555" s="60">
        <f>M556+M557+M558+M559</f>
        <v>4186503</v>
      </c>
    </row>
    <row r="556" spans="2:13" ht="27.75" customHeight="1">
      <c r="B556" s="31" t="s">
        <v>330</v>
      </c>
      <c r="C556" s="87"/>
      <c r="D556" s="44" t="s">
        <v>265</v>
      </c>
      <c r="E556" s="44" t="s">
        <v>384</v>
      </c>
      <c r="F556" s="44" t="s">
        <v>335</v>
      </c>
      <c r="G556" s="60">
        <v>0</v>
      </c>
      <c r="H556" s="44"/>
      <c r="I556" s="60">
        <f>G556+H556</f>
        <v>0</v>
      </c>
      <c r="J556" s="44"/>
      <c r="K556" s="60">
        <f>I556+J556</f>
        <v>0</v>
      </c>
      <c r="L556" s="158" t="s">
        <v>513</v>
      </c>
      <c r="M556" s="60">
        <f>K556+L556</f>
        <v>2033620</v>
      </c>
    </row>
    <row r="557" spans="2:13" ht="36.75" customHeight="1">
      <c r="B557" s="31" t="s">
        <v>331</v>
      </c>
      <c r="C557" s="87"/>
      <c r="D557" s="44" t="s">
        <v>265</v>
      </c>
      <c r="E557" s="44" t="s">
        <v>384</v>
      </c>
      <c r="F557" s="44" t="s">
        <v>336</v>
      </c>
      <c r="G557" s="60">
        <v>0</v>
      </c>
      <c r="H557" s="44"/>
      <c r="I557" s="60">
        <f>G557+H557</f>
        <v>0</v>
      </c>
      <c r="J557" s="44"/>
      <c r="K557" s="60">
        <f>I557+J557</f>
        <v>0</v>
      </c>
      <c r="L557" s="158" t="s">
        <v>514</v>
      </c>
      <c r="M557" s="60">
        <f>K557+L557</f>
        <v>2000</v>
      </c>
    </row>
    <row r="558" spans="2:13" ht="36.75" customHeight="1">
      <c r="B558" s="31" t="s">
        <v>332</v>
      </c>
      <c r="C558" s="87"/>
      <c r="D558" s="44" t="s">
        <v>265</v>
      </c>
      <c r="E558" s="44" t="s">
        <v>384</v>
      </c>
      <c r="F558" s="44" t="s">
        <v>337</v>
      </c>
      <c r="G558" s="60">
        <v>0</v>
      </c>
      <c r="H558" s="101" t="s">
        <v>412</v>
      </c>
      <c r="I558" s="60">
        <f>G558+H558</f>
        <v>0</v>
      </c>
      <c r="J558" s="101" t="s">
        <v>412</v>
      </c>
      <c r="K558" s="60">
        <f>I558+J558</f>
        <v>0</v>
      </c>
      <c r="L558" s="162">
        <f>486706-76800</f>
        <v>409906</v>
      </c>
      <c r="M558" s="60">
        <f>K558+L558</f>
        <v>409906</v>
      </c>
    </row>
    <row r="559" spans="2:13" ht="18" customHeight="1">
      <c r="B559" s="7" t="s">
        <v>392</v>
      </c>
      <c r="C559" s="87"/>
      <c r="D559" s="44" t="s">
        <v>265</v>
      </c>
      <c r="E559" s="44" t="s">
        <v>384</v>
      </c>
      <c r="F559" s="44" t="s">
        <v>338</v>
      </c>
      <c r="G559" s="60">
        <v>0</v>
      </c>
      <c r="H559" s="101" t="s">
        <v>412</v>
      </c>
      <c r="I559" s="60">
        <f>G559+H559</f>
        <v>0</v>
      </c>
      <c r="J559" s="101" t="s">
        <v>412</v>
      </c>
      <c r="K559" s="60">
        <f>I559+J559</f>
        <v>0</v>
      </c>
      <c r="L559" s="162">
        <f>1664177+76800</f>
        <v>1740977</v>
      </c>
      <c r="M559" s="60">
        <f>K559+L559</f>
        <v>1740977</v>
      </c>
    </row>
    <row r="560" spans="2:13" ht="33.75" customHeight="1">
      <c r="B560" s="109" t="s">
        <v>499</v>
      </c>
      <c r="C560" s="6"/>
      <c r="D560" s="101" t="s">
        <v>265</v>
      </c>
      <c r="E560" s="103" t="s">
        <v>500</v>
      </c>
      <c r="F560" s="6"/>
      <c r="G560" s="60"/>
      <c r="H560" s="101"/>
      <c r="I560" s="60"/>
      <c r="J560" s="101"/>
      <c r="K560" s="60">
        <f>K561+K562</f>
        <v>250000</v>
      </c>
      <c r="L560" s="158"/>
      <c r="M560" s="60">
        <f>M561+M562</f>
        <v>250000</v>
      </c>
    </row>
    <row r="561" spans="2:13" ht="33.75" customHeight="1">
      <c r="B561" s="96" t="s">
        <v>344</v>
      </c>
      <c r="C561" s="6"/>
      <c r="D561" s="101" t="s">
        <v>265</v>
      </c>
      <c r="E561" s="103" t="s">
        <v>500</v>
      </c>
      <c r="F561" s="6" t="s">
        <v>345</v>
      </c>
      <c r="G561" s="60"/>
      <c r="H561" s="101"/>
      <c r="I561" s="60"/>
      <c r="J561" s="101" t="s">
        <v>503</v>
      </c>
      <c r="K561" s="60">
        <f>I561+J561</f>
        <v>200000</v>
      </c>
      <c r="L561" s="158"/>
      <c r="M561" s="60">
        <f>K561+L561</f>
        <v>200000</v>
      </c>
    </row>
    <row r="562" spans="2:13" ht="33.75" customHeight="1">
      <c r="B562" s="16" t="s">
        <v>388</v>
      </c>
      <c r="C562" s="87"/>
      <c r="D562" s="101" t="s">
        <v>265</v>
      </c>
      <c r="E562" s="103" t="s">
        <v>500</v>
      </c>
      <c r="F562" s="101" t="s">
        <v>370</v>
      </c>
      <c r="G562" s="60"/>
      <c r="H562" s="101"/>
      <c r="I562" s="60"/>
      <c r="J562" s="101" t="s">
        <v>502</v>
      </c>
      <c r="K562" s="60">
        <f>I562+J562</f>
        <v>50000</v>
      </c>
      <c r="L562" s="158"/>
      <c r="M562" s="60">
        <f>K562+L562</f>
        <v>50000</v>
      </c>
    </row>
    <row r="563" spans="2:13" ht="15.75">
      <c r="B563" s="16" t="s">
        <v>254</v>
      </c>
      <c r="C563" s="46"/>
      <c r="D563" s="45" t="s">
        <v>255</v>
      </c>
      <c r="E563" s="46"/>
      <c r="F563" s="46"/>
      <c r="G563" s="60">
        <f>G564+G571</f>
        <v>0</v>
      </c>
      <c r="H563" s="40"/>
      <c r="I563" s="60">
        <f>I564+I571+I569</f>
        <v>1452000</v>
      </c>
      <c r="J563" s="40"/>
      <c r="K563" s="60">
        <f>K564+K571+K569</f>
        <v>1452000</v>
      </c>
      <c r="L563" s="138"/>
      <c r="M563" s="60">
        <f>M564+M571+M569</f>
        <v>1405800</v>
      </c>
    </row>
    <row r="564" spans="2:13" ht="31.5" customHeight="1">
      <c r="B564" s="23" t="s">
        <v>96</v>
      </c>
      <c r="C564" s="44"/>
      <c r="D564" s="44" t="s">
        <v>255</v>
      </c>
      <c r="E564" s="44">
        <v>5120000</v>
      </c>
      <c r="F564" s="44"/>
      <c r="G564" s="60">
        <f>G565</f>
        <v>0</v>
      </c>
      <c r="H564" s="40"/>
      <c r="I564" s="60">
        <f>I565</f>
        <v>722000</v>
      </c>
      <c r="J564" s="40"/>
      <c r="K564" s="60">
        <f>K565</f>
        <v>1252000</v>
      </c>
      <c r="L564" s="138"/>
      <c r="M564" s="60">
        <f>M565</f>
        <v>1205800</v>
      </c>
    </row>
    <row r="565" spans="2:13" ht="30.75" customHeight="1">
      <c r="B565" s="23" t="s">
        <v>226</v>
      </c>
      <c r="C565" s="44"/>
      <c r="D565" s="44" t="s">
        <v>255</v>
      </c>
      <c r="E565" s="44" t="s">
        <v>109</v>
      </c>
      <c r="F565" s="44"/>
      <c r="G565" s="60">
        <f>G566+G567+G568</f>
        <v>0</v>
      </c>
      <c r="H565" s="40"/>
      <c r="I565" s="60">
        <f>I566+I567+I568</f>
        <v>722000</v>
      </c>
      <c r="J565" s="40"/>
      <c r="K565" s="60">
        <f>K566+K567+K568</f>
        <v>1252000</v>
      </c>
      <c r="L565" s="138"/>
      <c r="M565" s="60">
        <f>M566+M567+M568</f>
        <v>1205800</v>
      </c>
    </row>
    <row r="566" spans="2:13" ht="31.5" hidden="1">
      <c r="B566" s="31" t="s">
        <v>331</v>
      </c>
      <c r="C566" s="44"/>
      <c r="D566" s="44" t="s">
        <v>255</v>
      </c>
      <c r="E566" s="44" t="s">
        <v>109</v>
      </c>
      <c r="F566" s="44" t="s">
        <v>336</v>
      </c>
      <c r="G566" s="60">
        <v>0</v>
      </c>
      <c r="H566" s="40"/>
      <c r="I566" s="60">
        <v>0</v>
      </c>
      <c r="J566" s="40"/>
      <c r="K566" s="60">
        <v>0</v>
      </c>
      <c r="L566" s="138"/>
      <c r="M566" s="60">
        <v>0</v>
      </c>
    </row>
    <row r="567" spans="2:13" ht="34.5" customHeight="1" hidden="1">
      <c r="B567" s="16" t="s">
        <v>333</v>
      </c>
      <c r="C567" s="44"/>
      <c r="D567" s="44" t="s">
        <v>255</v>
      </c>
      <c r="E567" s="44" t="s">
        <v>109</v>
      </c>
      <c r="F567" s="44" t="s">
        <v>338</v>
      </c>
      <c r="G567" s="60">
        <v>0</v>
      </c>
      <c r="H567" s="40"/>
      <c r="I567" s="60">
        <v>0</v>
      </c>
      <c r="J567" s="40"/>
      <c r="K567" s="60">
        <v>0</v>
      </c>
      <c r="L567" s="138"/>
      <c r="M567" s="60">
        <v>0</v>
      </c>
    </row>
    <row r="568" spans="2:13" ht="21.75" customHeight="1">
      <c r="B568" s="16" t="s">
        <v>344</v>
      </c>
      <c r="C568" s="44"/>
      <c r="D568" s="44" t="s">
        <v>255</v>
      </c>
      <c r="E568" s="44" t="s">
        <v>109</v>
      </c>
      <c r="F568" s="44" t="s">
        <v>345</v>
      </c>
      <c r="G568" s="73">
        <v>0</v>
      </c>
      <c r="H568" s="40">
        <v>722000</v>
      </c>
      <c r="I568" s="73">
        <f>G568+H568</f>
        <v>722000</v>
      </c>
      <c r="J568" s="40">
        <v>530000</v>
      </c>
      <c r="K568" s="73">
        <f>I568+J568</f>
        <v>1252000</v>
      </c>
      <c r="L568" s="138">
        <v>-46200</v>
      </c>
      <c r="M568" s="73">
        <f>K568+L568</f>
        <v>1205800</v>
      </c>
    </row>
    <row r="569" spans="2:13" ht="75" customHeight="1" hidden="1">
      <c r="B569" s="96" t="s">
        <v>470</v>
      </c>
      <c r="C569" s="44"/>
      <c r="D569" s="101" t="s">
        <v>255</v>
      </c>
      <c r="E569" s="101" t="s">
        <v>469</v>
      </c>
      <c r="F569" s="44"/>
      <c r="G569" s="73"/>
      <c r="H569" s="40"/>
      <c r="I569" s="73">
        <f>I570</f>
        <v>0</v>
      </c>
      <c r="J569" s="40"/>
      <c r="K569" s="73">
        <f>K570</f>
        <v>0</v>
      </c>
      <c r="L569" s="138"/>
      <c r="M569" s="73">
        <f>M570</f>
        <v>0</v>
      </c>
    </row>
    <row r="570" spans="2:13" ht="47.25" customHeight="1" hidden="1">
      <c r="B570" s="31" t="s">
        <v>392</v>
      </c>
      <c r="C570" s="44"/>
      <c r="D570" s="101" t="s">
        <v>255</v>
      </c>
      <c r="E570" s="101" t="s">
        <v>469</v>
      </c>
      <c r="F570" s="101" t="s">
        <v>345</v>
      </c>
      <c r="G570" s="73"/>
      <c r="H570" s="40">
        <v>0</v>
      </c>
      <c r="I570" s="73">
        <f>G570+H570</f>
        <v>0</v>
      </c>
      <c r="J570" s="40">
        <v>0</v>
      </c>
      <c r="K570" s="73">
        <f>I570+J570</f>
        <v>0</v>
      </c>
      <c r="L570" s="138"/>
      <c r="M570" s="73">
        <f>K570+L570</f>
        <v>0</v>
      </c>
    </row>
    <row r="571" spans="2:13" ht="17.25" customHeight="1">
      <c r="B571" s="16" t="s">
        <v>323</v>
      </c>
      <c r="C571" s="44"/>
      <c r="D571" s="44" t="s">
        <v>255</v>
      </c>
      <c r="E571" s="44" t="s">
        <v>107</v>
      </c>
      <c r="F571" s="44"/>
      <c r="G571" s="73">
        <f>G572+G574</f>
        <v>0</v>
      </c>
      <c r="H571" s="40"/>
      <c r="I571" s="73">
        <f>I572+I574</f>
        <v>730000</v>
      </c>
      <c r="J571" s="40"/>
      <c r="K571" s="73">
        <f>K572+K574</f>
        <v>200000</v>
      </c>
      <c r="L571" s="138"/>
      <c r="M571" s="73">
        <f>M572+M574</f>
        <v>200000</v>
      </c>
    </row>
    <row r="572" spans="2:13" ht="0.75" customHeight="1" hidden="1">
      <c r="B572" s="81" t="s">
        <v>308</v>
      </c>
      <c r="C572" s="44" t="s">
        <v>205</v>
      </c>
      <c r="D572" s="44" t="s">
        <v>255</v>
      </c>
      <c r="E572" s="44" t="s">
        <v>275</v>
      </c>
      <c r="F572" s="44"/>
      <c r="G572" s="73">
        <f>G573</f>
        <v>0</v>
      </c>
      <c r="H572" s="40"/>
      <c r="I572" s="73">
        <f>I573</f>
        <v>0</v>
      </c>
      <c r="J572" s="40"/>
      <c r="K572" s="73">
        <f>K573</f>
        <v>0</v>
      </c>
      <c r="L572" s="138"/>
      <c r="M572" s="73">
        <f>M573</f>
        <v>0</v>
      </c>
    </row>
    <row r="573" spans="2:13" ht="17.25" customHeight="1" hidden="1">
      <c r="B573" s="32" t="s">
        <v>344</v>
      </c>
      <c r="C573" s="6" t="s">
        <v>205</v>
      </c>
      <c r="D573" s="6" t="s">
        <v>255</v>
      </c>
      <c r="E573" s="6" t="s">
        <v>275</v>
      </c>
      <c r="F573" s="6" t="s">
        <v>345</v>
      </c>
      <c r="G573" s="73">
        <v>0</v>
      </c>
      <c r="H573" s="40"/>
      <c r="I573" s="73">
        <v>0</v>
      </c>
      <c r="J573" s="40"/>
      <c r="K573" s="73">
        <v>0</v>
      </c>
      <c r="L573" s="138"/>
      <c r="M573" s="73">
        <v>0</v>
      </c>
    </row>
    <row r="574" spans="2:13" ht="63.75" customHeight="1">
      <c r="B574" s="32" t="s">
        <v>311</v>
      </c>
      <c r="C574" s="44" t="s">
        <v>205</v>
      </c>
      <c r="D574" s="44" t="s">
        <v>255</v>
      </c>
      <c r="E574" s="44" t="s">
        <v>312</v>
      </c>
      <c r="F574" s="44"/>
      <c r="G574" s="73">
        <f>G575</f>
        <v>0</v>
      </c>
      <c r="H574" s="40"/>
      <c r="I574" s="73">
        <f>I575</f>
        <v>730000</v>
      </c>
      <c r="J574" s="40"/>
      <c r="K574" s="73">
        <f>K575</f>
        <v>200000</v>
      </c>
      <c r="L574" s="138"/>
      <c r="M574" s="73">
        <f>M575</f>
        <v>200000</v>
      </c>
    </row>
    <row r="575" spans="2:13" ht="21" customHeight="1">
      <c r="B575" s="32" t="s">
        <v>344</v>
      </c>
      <c r="C575" s="44" t="s">
        <v>205</v>
      </c>
      <c r="D575" s="44" t="s">
        <v>255</v>
      </c>
      <c r="E575" s="44" t="s">
        <v>312</v>
      </c>
      <c r="F575" s="44" t="s">
        <v>345</v>
      </c>
      <c r="G575" s="73">
        <v>0</v>
      </c>
      <c r="H575" s="110">
        <v>730000</v>
      </c>
      <c r="I575" s="73">
        <f>G575+H575</f>
        <v>730000</v>
      </c>
      <c r="J575" s="112">
        <v>-530000</v>
      </c>
      <c r="K575" s="73">
        <f>I575+J575</f>
        <v>200000</v>
      </c>
      <c r="L575" s="137"/>
      <c r="M575" s="73">
        <f>K575+L575</f>
        <v>200000</v>
      </c>
    </row>
    <row r="576" spans="2:13" ht="35.25" customHeight="1">
      <c r="B576" s="61" t="s">
        <v>15</v>
      </c>
      <c r="C576" s="6" t="s">
        <v>205</v>
      </c>
      <c r="D576" s="9" t="s">
        <v>247</v>
      </c>
      <c r="E576" s="6"/>
      <c r="F576" s="6"/>
      <c r="G576" s="70">
        <f>G577</f>
        <v>0</v>
      </c>
      <c r="H576" s="52"/>
      <c r="I576" s="70">
        <f>I577</f>
        <v>2987900</v>
      </c>
      <c r="J576" s="52"/>
      <c r="K576" s="70">
        <f>K577</f>
        <v>2987900</v>
      </c>
      <c r="L576" s="141"/>
      <c r="M576" s="70">
        <f>M577</f>
        <v>2987900</v>
      </c>
    </row>
    <row r="577" spans="2:13" ht="30" customHeight="1">
      <c r="B577" s="32" t="s">
        <v>398</v>
      </c>
      <c r="C577" s="6" t="s">
        <v>205</v>
      </c>
      <c r="D577" s="6" t="s">
        <v>248</v>
      </c>
      <c r="E577" s="6" t="s">
        <v>16</v>
      </c>
      <c r="F577" s="6"/>
      <c r="G577" s="70">
        <f>G578</f>
        <v>0</v>
      </c>
      <c r="H577" s="52"/>
      <c r="I577" s="70">
        <f>I578</f>
        <v>2987900</v>
      </c>
      <c r="J577" s="52"/>
      <c r="K577" s="70">
        <f>K578</f>
        <v>2987900</v>
      </c>
      <c r="L577" s="141"/>
      <c r="M577" s="70">
        <f>M578</f>
        <v>2987900</v>
      </c>
    </row>
    <row r="578" spans="2:13" ht="20.25" customHeight="1">
      <c r="B578" s="32" t="s">
        <v>281</v>
      </c>
      <c r="C578" s="6" t="s">
        <v>205</v>
      </c>
      <c r="D578" s="6" t="s">
        <v>248</v>
      </c>
      <c r="E578" s="6" t="s">
        <v>153</v>
      </c>
      <c r="F578" s="6" t="s">
        <v>371</v>
      </c>
      <c r="G578" s="70">
        <v>0</v>
      </c>
      <c r="H578" s="52">
        <v>2987900</v>
      </c>
      <c r="I578" s="70">
        <f>G578+H578</f>
        <v>2987900</v>
      </c>
      <c r="J578" s="52">
        <v>0</v>
      </c>
      <c r="K578" s="70">
        <f>I578+J578</f>
        <v>2987900</v>
      </c>
      <c r="L578" s="141"/>
      <c r="M578" s="70">
        <f>K578+L578</f>
        <v>2987900</v>
      </c>
    </row>
    <row r="579" spans="2:13" ht="18.75" customHeight="1">
      <c r="B579" s="45" t="s">
        <v>180</v>
      </c>
      <c r="C579" s="47"/>
      <c r="D579" s="47"/>
      <c r="E579" s="47"/>
      <c r="F579" s="47"/>
      <c r="G579" s="69" t="e">
        <f>G13+G145+G153+G176+G235+G303+G310+G439+G509+G576+G563</f>
        <v>#REF!</v>
      </c>
      <c r="H579" s="74"/>
      <c r="I579" s="69" t="e">
        <f>I13+I145+I153+I176+I235+I303+I310+I439+I509+I576+I563</f>
        <v>#REF!</v>
      </c>
      <c r="J579" s="74"/>
      <c r="K579" s="69">
        <f>K13+K145+K153+K176+K235+K303+K310+K439+K509+K576+K563</f>
        <v>780464700</v>
      </c>
      <c r="L579" s="151"/>
      <c r="M579" s="69">
        <f>M13+M145+M153+M176+M235+M303+M310+M439+M509+M576+M563</f>
        <v>823895099</v>
      </c>
    </row>
    <row r="580" spans="2:13" ht="18.75" customHeight="1">
      <c r="B580" s="176" t="s">
        <v>492</v>
      </c>
      <c r="C580" s="177"/>
      <c r="D580" s="177"/>
      <c r="E580" s="177"/>
      <c r="F580" s="177"/>
      <c r="G580" s="167" t="s">
        <v>178</v>
      </c>
      <c r="I580" s="167" t="s">
        <v>178</v>
      </c>
      <c r="K580" s="167" t="s">
        <v>178</v>
      </c>
      <c r="M580" s="167" t="s">
        <v>178</v>
      </c>
    </row>
    <row r="581" spans="2:13" ht="18.75" customHeight="1">
      <c r="B581" s="178"/>
      <c r="C581" s="179"/>
      <c r="D581" s="179"/>
      <c r="E581" s="179"/>
      <c r="F581" s="179"/>
      <c r="G581" s="168"/>
      <c r="I581" s="168"/>
      <c r="K581" s="168"/>
      <c r="M581" s="168"/>
    </row>
    <row r="582" spans="2:13" ht="9.75" customHeight="1">
      <c r="B582" s="178"/>
      <c r="C582" s="179"/>
      <c r="D582" s="179"/>
      <c r="E582" s="179"/>
      <c r="F582" s="179"/>
      <c r="G582" s="168"/>
      <c r="I582" s="168"/>
      <c r="K582" s="168"/>
      <c r="M582" s="168"/>
    </row>
    <row r="583" spans="2:13" ht="18.75" customHeight="1" hidden="1">
      <c r="B583" s="180"/>
      <c r="C583" s="181"/>
      <c r="D583" s="181"/>
      <c r="E583" s="181"/>
      <c r="F583" s="181"/>
      <c r="G583" s="169"/>
      <c r="I583" s="169"/>
      <c r="K583" s="169"/>
      <c r="M583" s="169"/>
    </row>
    <row r="584" spans="2:13" ht="20.25" customHeight="1">
      <c r="B584" s="83" t="s">
        <v>3</v>
      </c>
      <c r="C584" s="4" t="s">
        <v>4</v>
      </c>
      <c r="D584" s="45" t="s">
        <v>4</v>
      </c>
      <c r="E584" s="8"/>
      <c r="F584" s="8"/>
      <c r="G584" s="60" t="e">
        <f>G585+G590+G601+G632+G644+G662+G655+G659</f>
        <v>#REF!</v>
      </c>
      <c r="H584" s="3"/>
      <c r="I584" s="60">
        <f>I585+I590+I601+I632+I644+I662+I655+I659</f>
        <v>88416300</v>
      </c>
      <c r="J584" s="3"/>
      <c r="K584" s="60">
        <f>K585+K590+K601+K632+K644+K662+K655+K659</f>
        <v>78457900</v>
      </c>
      <c r="L584" s="136"/>
      <c r="M584" s="60">
        <f>M585+M590+M601+M632+M644+M662+M655+M659</f>
        <v>78037900</v>
      </c>
    </row>
    <row r="585" spans="2:13" ht="47.25">
      <c r="B585" s="7" t="s">
        <v>140</v>
      </c>
      <c r="C585" s="5"/>
      <c r="D585" s="46" t="s">
        <v>5</v>
      </c>
      <c r="E585" s="8"/>
      <c r="F585" s="8"/>
      <c r="G585" s="60">
        <f>G586</f>
        <v>0</v>
      </c>
      <c r="H585" s="3"/>
      <c r="I585" s="60">
        <f>I586</f>
        <v>1211025</v>
      </c>
      <c r="J585" s="3"/>
      <c r="K585" s="60">
        <f>K586</f>
        <v>1211025</v>
      </c>
      <c r="L585" s="136"/>
      <c r="M585" s="60">
        <f>M586</f>
        <v>1211025</v>
      </c>
    </row>
    <row r="586" spans="2:13" ht="51" customHeight="1">
      <c r="B586" s="7" t="s">
        <v>141</v>
      </c>
      <c r="C586" s="4"/>
      <c r="D586" s="46" t="s">
        <v>5</v>
      </c>
      <c r="E586" s="8" t="s">
        <v>123</v>
      </c>
      <c r="F586" s="8"/>
      <c r="G586" s="60">
        <f>G587</f>
        <v>0</v>
      </c>
      <c r="H586" s="3"/>
      <c r="I586" s="60">
        <f>I587</f>
        <v>1211025</v>
      </c>
      <c r="J586" s="3"/>
      <c r="K586" s="60">
        <f>K587</f>
        <v>1211025</v>
      </c>
      <c r="L586" s="136"/>
      <c r="M586" s="60">
        <f>M587</f>
        <v>1211025</v>
      </c>
    </row>
    <row r="587" spans="2:13" ht="15.75">
      <c r="B587" s="7" t="s">
        <v>142</v>
      </c>
      <c r="C587" s="4"/>
      <c r="D587" s="46" t="s">
        <v>5</v>
      </c>
      <c r="E587" s="8" t="s">
        <v>143</v>
      </c>
      <c r="F587" s="8"/>
      <c r="G587" s="60">
        <f>G588+G589</f>
        <v>0</v>
      </c>
      <c r="H587" s="3"/>
      <c r="I587" s="60">
        <f>I588+I589</f>
        <v>1211025</v>
      </c>
      <c r="J587" s="3"/>
      <c r="K587" s="60">
        <f>K588+K589</f>
        <v>1211025</v>
      </c>
      <c r="L587" s="136"/>
      <c r="M587" s="60">
        <f>M588+M589</f>
        <v>1211025</v>
      </c>
    </row>
    <row r="588" spans="2:13" ht="15.75">
      <c r="B588" s="31" t="s">
        <v>330</v>
      </c>
      <c r="C588" s="4"/>
      <c r="D588" s="46" t="s">
        <v>5</v>
      </c>
      <c r="E588" s="8" t="s">
        <v>143</v>
      </c>
      <c r="F588" s="8" t="s">
        <v>363</v>
      </c>
      <c r="G588" s="79">
        <v>0</v>
      </c>
      <c r="H588" s="3">
        <v>1169925</v>
      </c>
      <c r="I588" s="79">
        <f>G588+H588</f>
        <v>1169925</v>
      </c>
      <c r="J588" s="3">
        <v>0</v>
      </c>
      <c r="K588" s="79">
        <f>I588+J588</f>
        <v>1169925</v>
      </c>
      <c r="L588" s="136"/>
      <c r="M588" s="79">
        <f>K588+L588</f>
        <v>1169925</v>
      </c>
    </row>
    <row r="589" spans="2:13" ht="31.5">
      <c r="B589" s="31" t="s">
        <v>331</v>
      </c>
      <c r="C589" s="4"/>
      <c r="D589" s="46" t="s">
        <v>5</v>
      </c>
      <c r="E589" s="8" t="s">
        <v>143</v>
      </c>
      <c r="F589" s="8" t="s">
        <v>364</v>
      </c>
      <c r="G589" s="79">
        <v>0</v>
      </c>
      <c r="H589" s="3">
        <v>41100</v>
      </c>
      <c r="I589" s="79">
        <f>G589+H589</f>
        <v>41100</v>
      </c>
      <c r="J589" s="3">
        <v>0</v>
      </c>
      <c r="K589" s="79">
        <f>I589+J589</f>
        <v>41100</v>
      </c>
      <c r="L589" s="136"/>
      <c r="M589" s="79">
        <f>K589+L589</f>
        <v>41100</v>
      </c>
    </row>
    <row r="590" spans="2:13" ht="63">
      <c r="B590" s="7" t="s">
        <v>144</v>
      </c>
      <c r="C590" s="5"/>
      <c r="D590" s="46" t="s">
        <v>8</v>
      </c>
      <c r="E590" s="8"/>
      <c r="F590" s="8"/>
      <c r="G590" s="60">
        <f>G591+G599</f>
        <v>0</v>
      </c>
      <c r="H590" s="3"/>
      <c r="I590" s="60">
        <f>I591+I599</f>
        <v>1631775</v>
      </c>
      <c r="J590" s="3"/>
      <c r="K590" s="60">
        <f>K591+K599</f>
        <v>1631775</v>
      </c>
      <c r="L590" s="136"/>
      <c r="M590" s="60">
        <f>M591+M599</f>
        <v>1416259</v>
      </c>
    </row>
    <row r="591" spans="2:13" ht="50.25" customHeight="1">
      <c r="B591" s="7" t="s">
        <v>141</v>
      </c>
      <c r="C591" s="4"/>
      <c r="D591" s="46" t="s">
        <v>8</v>
      </c>
      <c r="E591" s="8" t="s">
        <v>123</v>
      </c>
      <c r="F591" s="8"/>
      <c r="G591" s="60">
        <f>G592</f>
        <v>0</v>
      </c>
      <c r="H591" s="3"/>
      <c r="I591" s="60">
        <f>I592</f>
        <v>1618775</v>
      </c>
      <c r="J591" s="3"/>
      <c r="K591" s="60">
        <f>K592</f>
        <v>1618775</v>
      </c>
      <c r="L591" s="136"/>
      <c r="M591" s="60">
        <f>M592</f>
        <v>1403259</v>
      </c>
    </row>
    <row r="592" spans="2:13" ht="15.75">
      <c r="B592" s="7" t="s">
        <v>9</v>
      </c>
      <c r="C592" s="4"/>
      <c r="D592" s="46" t="s">
        <v>8</v>
      </c>
      <c r="E592" s="8" t="s">
        <v>124</v>
      </c>
      <c r="F592" s="8"/>
      <c r="G592" s="60">
        <f>G595+G596+G597+G598+G593+G594</f>
        <v>0</v>
      </c>
      <c r="H592" s="3"/>
      <c r="I592" s="60">
        <f>I595+I596+I597+I598+I593+I594</f>
        <v>1618775</v>
      </c>
      <c r="J592" s="3"/>
      <c r="K592" s="60">
        <f>K595+K596+K597+K598+K593+K594</f>
        <v>1618775</v>
      </c>
      <c r="L592" s="136"/>
      <c r="M592" s="60">
        <f>M595+M596+M597+M598+M593+M594</f>
        <v>1403259</v>
      </c>
    </row>
    <row r="593" spans="2:13" ht="22.5" customHeight="1">
      <c r="B593" s="31" t="s">
        <v>330</v>
      </c>
      <c r="C593" s="8" t="s">
        <v>385</v>
      </c>
      <c r="D593" s="8" t="s">
        <v>8</v>
      </c>
      <c r="E593" s="8" t="s">
        <v>124</v>
      </c>
      <c r="F593" s="8" t="s">
        <v>335</v>
      </c>
      <c r="G593" s="60">
        <v>0</v>
      </c>
      <c r="H593" s="3">
        <v>141879</v>
      </c>
      <c r="I593" s="60">
        <f aca="true" t="shared" si="17" ref="I593:K598">G593+H593</f>
        <v>141879</v>
      </c>
      <c r="J593" s="3">
        <v>0</v>
      </c>
      <c r="K593" s="60">
        <f t="shared" si="17"/>
        <v>141879</v>
      </c>
      <c r="L593" s="136"/>
      <c r="M593" s="60">
        <f aca="true" t="shared" si="18" ref="M593:M598">K593+L593</f>
        <v>141879</v>
      </c>
    </row>
    <row r="594" spans="2:13" ht="37.5" customHeight="1">
      <c r="B594" s="31" t="s">
        <v>331</v>
      </c>
      <c r="C594" s="8" t="s">
        <v>385</v>
      </c>
      <c r="D594" s="8" t="s">
        <v>8</v>
      </c>
      <c r="E594" s="8" t="s">
        <v>124</v>
      </c>
      <c r="F594" s="8" t="s">
        <v>336</v>
      </c>
      <c r="G594" s="79">
        <v>0</v>
      </c>
      <c r="H594" s="3">
        <v>115</v>
      </c>
      <c r="I594" s="79">
        <f t="shared" si="17"/>
        <v>115</v>
      </c>
      <c r="J594" s="3">
        <v>0</v>
      </c>
      <c r="K594" s="79">
        <f t="shared" si="17"/>
        <v>115</v>
      </c>
      <c r="L594" s="136"/>
      <c r="M594" s="79">
        <f t="shared" si="18"/>
        <v>115</v>
      </c>
    </row>
    <row r="595" spans="2:13" ht="15.75">
      <c r="B595" s="31" t="s">
        <v>330</v>
      </c>
      <c r="C595" s="4"/>
      <c r="D595" s="46" t="s">
        <v>8</v>
      </c>
      <c r="E595" s="8" t="s">
        <v>124</v>
      </c>
      <c r="F595" s="8" t="s">
        <v>363</v>
      </c>
      <c r="G595" s="79">
        <v>0</v>
      </c>
      <c r="H595" s="3">
        <v>1329958</v>
      </c>
      <c r="I595" s="79">
        <f t="shared" si="17"/>
        <v>1329958</v>
      </c>
      <c r="J595" s="3">
        <v>0</v>
      </c>
      <c r="K595" s="79">
        <f t="shared" si="17"/>
        <v>1329958</v>
      </c>
      <c r="L595" s="160">
        <f>-150000-215516</f>
        <v>-365516</v>
      </c>
      <c r="M595" s="79">
        <f t="shared" si="18"/>
        <v>964442</v>
      </c>
    </row>
    <row r="596" spans="2:13" ht="31.5">
      <c r="B596" s="31" t="s">
        <v>331</v>
      </c>
      <c r="C596" s="4"/>
      <c r="D596" s="46" t="s">
        <v>8</v>
      </c>
      <c r="E596" s="8" t="s">
        <v>124</v>
      </c>
      <c r="F596" s="8" t="s">
        <v>364</v>
      </c>
      <c r="G596" s="60">
        <v>0</v>
      </c>
      <c r="H596" s="3">
        <v>10000</v>
      </c>
      <c r="I596" s="60">
        <f t="shared" si="17"/>
        <v>10000</v>
      </c>
      <c r="J596" s="3">
        <v>0</v>
      </c>
      <c r="K596" s="60">
        <f t="shared" si="17"/>
        <v>10000</v>
      </c>
      <c r="L596" s="136"/>
      <c r="M596" s="60">
        <f t="shared" si="18"/>
        <v>10000</v>
      </c>
    </row>
    <row r="597" spans="2:13" ht="47.25">
      <c r="B597" s="31" t="s">
        <v>332</v>
      </c>
      <c r="C597" s="4"/>
      <c r="D597" s="46" t="s">
        <v>8</v>
      </c>
      <c r="E597" s="8" t="s">
        <v>124</v>
      </c>
      <c r="F597" s="8" t="s">
        <v>337</v>
      </c>
      <c r="G597" s="60">
        <v>0</v>
      </c>
      <c r="H597" s="3">
        <v>69823</v>
      </c>
      <c r="I597" s="60">
        <f t="shared" si="17"/>
        <v>69823</v>
      </c>
      <c r="J597" s="3">
        <v>0</v>
      </c>
      <c r="K597" s="60">
        <f t="shared" si="17"/>
        <v>69823</v>
      </c>
      <c r="L597" s="136">
        <v>150000</v>
      </c>
      <c r="M597" s="60">
        <f t="shared" si="18"/>
        <v>219823</v>
      </c>
    </row>
    <row r="598" spans="2:13" ht="31.5">
      <c r="B598" s="30" t="s">
        <v>392</v>
      </c>
      <c r="C598" s="4"/>
      <c r="D598" s="46" t="s">
        <v>8</v>
      </c>
      <c r="E598" s="8" t="s">
        <v>124</v>
      </c>
      <c r="F598" s="8" t="s">
        <v>338</v>
      </c>
      <c r="G598" s="60">
        <v>0</v>
      </c>
      <c r="H598" s="3">
        <v>67000</v>
      </c>
      <c r="I598" s="60">
        <f t="shared" si="17"/>
        <v>67000</v>
      </c>
      <c r="J598" s="3">
        <v>0</v>
      </c>
      <c r="K598" s="60">
        <f t="shared" si="17"/>
        <v>67000</v>
      </c>
      <c r="L598" s="136"/>
      <c r="M598" s="60">
        <f t="shared" si="18"/>
        <v>67000</v>
      </c>
    </row>
    <row r="599" spans="2:13" ht="19.5" customHeight="1">
      <c r="B599" s="31" t="s">
        <v>379</v>
      </c>
      <c r="C599" s="4"/>
      <c r="D599" s="46" t="s">
        <v>8</v>
      </c>
      <c r="E599" s="8" t="s">
        <v>316</v>
      </c>
      <c r="F599" s="8"/>
      <c r="G599" s="60">
        <f>G600</f>
        <v>0</v>
      </c>
      <c r="H599" s="3"/>
      <c r="I599" s="60">
        <f>I600</f>
        <v>13000</v>
      </c>
      <c r="J599" s="3"/>
      <c r="K599" s="60">
        <f>K600</f>
        <v>13000</v>
      </c>
      <c r="L599" s="136"/>
      <c r="M599" s="60">
        <f>M600</f>
        <v>13000</v>
      </c>
    </row>
    <row r="600" spans="2:13" ht="15.75">
      <c r="B600" s="31" t="s">
        <v>344</v>
      </c>
      <c r="C600" s="4"/>
      <c r="D600" s="46" t="s">
        <v>8</v>
      </c>
      <c r="E600" s="8" t="s">
        <v>316</v>
      </c>
      <c r="F600" s="8" t="s">
        <v>345</v>
      </c>
      <c r="G600" s="60">
        <v>0</v>
      </c>
      <c r="H600" s="3">
        <v>13000</v>
      </c>
      <c r="I600" s="60">
        <f>G600+H600</f>
        <v>13000</v>
      </c>
      <c r="J600" s="3">
        <v>0</v>
      </c>
      <c r="K600" s="60">
        <f>I600+J600</f>
        <v>13000</v>
      </c>
      <c r="L600" s="136"/>
      <c r="M600" s="60">
        <f>K600+L600</f>
        <v>13000</v>
      </c>
    </row>
    <row r="601" spans="2:13" ht="69.75" customHeight="1">
      <c r="B601" s="7" t="s">
        <v>145</v>
      </c>
      <c r="C601" s="5"/>
      <c r="D601" s="46" t="s">
        <v>11</v>
      </c>
      <c r="E601" s="8"/>
      <c r="F601" s="8"/>
      <c r="G601" s="60">
        <f>G602+G630+G624</f>
        <v>0</v>
      </c>
      <c r="H601" s="3"/>
      <c r="I601" s="60">
        <f>I602+I630+I624+I626+I628</f>
        <v>36674900</v>
      </c>
      <c r="J601" s="3"/>
      <c r="K601" s="60">
        <f>K602+K630+K624+K626+K628</f>
        <v>36484900</v>
      </c>
      <c r="L601" s="136"/>
      <c r="M601" s="60">
        <f>M602+M630+M624+M626+M628</f>
        <v>36332222</v>
      </c>
    </row>
    <row r="602" spans="2:13" ht="49.5" customHeight="1">
      <c r="B602" s="7" t="s">
        <v>141</v>
      </c>
      <c r="C602" s="4"/>
      <c r="D602" s="46" t="s">
        <v>11</v>
      </c>
      <c r="E602" s="8" t="s">
        <v>123</v>
      </c>
      <c r="F602" s="8"/>
      <c r="G602" s="60">
        <f>G603+G612+G615</f>
        <v>0</v>
      </c>
      <c r="H602" s="3"/>
      <c r="I602" s="60">
        <f>I603+I612+I615</f>
        <v>36557900</v>
      </c>
      <c r="J602" s="3"/>
      <c r="K602" s="60">
        <f>K603+K612+K615</f>
        <v>36367900</v>
      </c>
      <c r="L602" s="136"/>
      <c r="M602" s="60">
        <f>M603+M612+M615</f>
        <v>36215222</v>
      </c>
    </row>
    <row r="603" spans="2:13" ht="16.5" customHeight="1">
      <c r="B603" s="7" t="s">
        <v>9</v>
      </c>
      <c r="C603" s="4"/>
      <c r="D603" s="46" t="s">
        <v>11</v>
      </c>
      <c r="E603" s="8" t="s">
        <v>124</v>
      </c>
      <c r="F603" s="8"/>
      <c r="G603" s="60">
        <f>G604+G605+G606+G607+G608+G609+G610+G611</f>
        <v>0</v>
      </c>
      <c r="H603" s="3"/>
      <c r="I603" s="60">
        <f>I604+I605+I606+I607+I608+I609+I610+I611</f>
        <v>16051637</v>
      </c>
      <c r="J603" s="3"/>
      <c r="K603" s="60">
        <f>K604+K605+K606+K607+K608+K609+K610+K611</f>
        <v>15861637</v>
      </c>
      <c r="L603" s="136"/>
      <c r="M603" s="60">
        <f>M604+M605+M606+M607+M608+M609+M610+M611</f>
        <v>15742549</v>
      </c>
    </row>
    <row r="604" spans="2:13" ht="20.25" customHeight="1">
      <c r="B604" s="31" t="s">
        <v>330</v>
      </c>
      <c r="C604" s="4"/>
      <c r="D604" s="46" t="s">
        <v>11</v>
      </c>
      <c r="E604" s="8" t="s">
        <v>124</v>
      </c>
      <c r="F604" s="8" t="s">
        <v>335</v>
      </c>
      <c r="G604" s="60">
        <v>0</v>
      </c>
      <c r="H604" s="3">
        <v>2233793</v>
      </c>
      <c r="I604" s="60">
        <f aca="true" t="shared" si="19" ref="I604:K611">G604+H604</f>
        <v>2233793</v>
      </c>
      <c r="J604" s="3">
        <v>0</v>
      </c>
      <c r="K604" s="60">
        <f t="shared" si="19"/>
        <v>2233793</v>
      </c>
      <c r="L604" s="136"/>
      <c r="M604" s="60">
        <f aca="true" t="shared" si="20" ref="M604:M611">K604+L604</f>
        <v>2233793</v>
      </c>
    </row>
    <row r="605" spans="2:13" ht="16.5" customHeight="1">
      <c r="B605" s="31" t="s">
        <v>331</v>
      </c>
      <c r="C605" s="4"/>
      <c r="D605" s="46" t="s">
        <v>11</v>
      </c>
      <c r="E605" s="8" t="s">
        <v>124</v>
      </c>
      <c r="F605" s="8" t="s">
        <v>336</v>
      </c>
      <c r="G605" s="60">
        <v>0</v>
      </c>
      <c r="H605" s="3">
        <v>1450</v>
      </c>
      <c r="I605" s="60">
        <f t="shared" si="19"/>
        <v>1450</v>
      </c>
      <c r="J605" s="3">
        <v>0</v>
      </c>
      <c r="K605" s="60">
        <f t="shared" si="19"/>
        <v>1450</v>
      </c>
      <c r="L605" s="136"/>
      <c r="M605" s="60">
        <f t="shared" si="20"/>
        <v>1450</v>
      </c>
    </row>
    <row r="606" spans="2:13" ht="16.5" customHeight="1">
      <c r="B606" s="31" t="s">
        <v>330</v>
      </c>
      <c r="C606" s="4"/>
      <c r="D606" s="46" t="s">
        <v>11</v>
      </c>
      <c r="E606" s="8" t="s">
        <v>124</v>
      </c>
      <c r="F606" s="8" t="s">
        <v>363</v>
      </c>
      <c r="G606" s="60">
        <v>0</v>
      </c>
      <c r="H606" s="3">
        <v>9071385</v>
      </c>
      <c r="I606" s="60">
        <f t="shared" si="19"/>
        <v>9071385</v>
      </c>
      <c r="J606" s="3">
        <v>0</v>
      </c>
      <c r="K606" s="60">
        <f t="shared" si="19"/>
        <v>9071385</v>
      </c>
      <c r="L606" s="160">
        <f>-33590-85498</f>
        <v>-119088</v>
      </c>
      <c r="M606" s="60">
        <f t="shared" si="20"/>
        <v>8952297</v>
      </c>
    </row>
    <row r="607" spans="2:13" ht="16.5" customHeight="1">
      <c r="B607" s="31" t="s">
        <v>331</v>
      </c>
      <c r="C607" s="4"/>
      <c r="D607" s="46" t="s">
        <v>11</v>
      </c>
      <c r="E607" s="8" t="s">
        <v>124</v>
      </c>
      <c r="F607" s="8" t="s">
        <v>364</v>
      </c>
      <c r="G607" s="60">
        <v>0</v>
      </c>
      <c r="H607" s="3">
        <v>90000</v>
      </c>
      <c r="I607" s="60">
        <f t="shared" si="19"/>
        <v>90000</v>
      </c>
      <c r="J607" s="3">
        <v>0</v>
      </c>
      <c r="K607" s="60">
        <f t="shared" si="19"/>
        <v>90000</v>
      </c>
      <c r="L607" s="136"/>
      <c r="M607" s="60">
        <f t="shared" si="20"/>
        <v>90000</v>
      </c>
    </row>
    <row r="608" spans="2:13" ht="16.5" customHeight="1">
      <c r="B608" s="31" t="s">
        <v>332</v>
      </c>
      <c r="C608" s="4"/>
      <c r="D608" s="46" t="s">
        <v>11</v>
      </c>
      <c r="E608" s="8" t="s">
        <v>124</v>
      </c>
      <c r="F608" s="8" t="s">
        <v>337</v>
      </c>
      <c r="G608" s="60">
        <v>0</v>
      </c>
      <c r="H608" s="3">
        <v>652206</v>
      </c>
      <c r="I608" s="60">
        <f t="shared" si="19"/>
        <v>652206</v>
      </c>
      <c r="J608" s="3">
        <v>0</v>
      </c>
      <c r="K608" s="60">
        <f t="shared" si="19"/>
        <v>652206</v>
      </c>
      <c r="L608" s="136"/>
      <c r="M608" s="60">
        <f t="shared" si="20"/>
        <v>652206</v>
      </c>
    </row>
    <row r="609" spans="2:13" ht="35.25" customHeight="1">
      <c r="B609" s="30" t="s">
        <v>392</v>
      </c>
      <c r="C609" s="4"/>
      <c r="D609" s="46" t="s">
        <v>11</v>
      </c>
      <c r="E609" s="8" t="s">
        <v>124</v>
      </c>
      <c r="F609" s="97" t="s">
        <v>338</v>
      </c>
      <c r="G609" s="60">
        <v>0</v>
      </c>
      <c r="H609" s="3">
        <v>3992666</v>
      </c>
      <c r="I609" s="60">
        <f t="shared" si="19"/>
        <v>3992666</v>
      </c>
      <c r="J609" s="3">
        <v>-235000</v>
      </c>
      <c r="K609" s="60">
        <f t="shared" si="19"/>
        <v>3757666</v>
      </c>
      <c r="L609" s="136"/>
      <c r="M609" s="60">
        <f t="shared" si="20"/>
        <v>3757666</v>
      </c>
    </row>
    <row r="610" spans="2:13" ht="16.5" customHeight="1">
      <c r="B610" s="31" t="s">
        <v>334</v>
      </c>
      <c r="C610" s="4"/>
      <c r="D610" s="46" t="s">
        <v>11</v>
      </c>
      <c r="E610" s="8" t="s">
        <v>124</v>
      </c>
      <c r="F610" s="8" t="s">
        <v>339</v>
      </c>
      <c r="G610" s="60">
        <v>0</v>
      </c>
      <c r="H610" s="3">
        <v>3041</v>
      </c>
      <c r="I610" s="60">
        <f t="shared" si="19"/>
        <v>3041</v>
      </c>
      <c r="J610" s="3">
        <v>45000</v>
      </c>
      <c r="K610" s="60">
        <f t="shared" si="19"/>
        <v>48041</v>
      </c>
      <c r="L610" s="136"/>
      <c r="M610" s="60">
        <f t="shared" si="20"/>
        <v>48041</v>
      </c>
    </row>
    <row r="611" spans="2:13" ht="16.5" customHeight="1">
      <c r="B611" s="31" t="s">
        <v>344</v>
      </c>
      <c r="C611" s="4"/>
      <c r="D611" s="46" t="s">
        <v>11</v>
      </c>
      <c r="E611" s="8" t="s">
        <v>124</v>
      </c>
      <c r="F611" s="8" t="s">
        <v>345</v>
      </c>
      <c r="G611" s="60">
        <v>0</v>
      </c>
      <c r="H611" s="3">
        <v>7096</v>
      </c>
      <c r="I611" s="60">
        <f t="shared" si="19"/>
        <v>7096</v>
      </c>
      <c r="J611" s="3">
        <v>0</v>
      </c>
      <c r="K611" s="60">
        <f t="shared" si="19"/>
        <v>7096</v>
      </c>
      <c r="L611" s="136"/>
      <c r="M611" s="60">
        <f t="shared" si="20"/>
        <v>7096</v>
      </c>
    </row>
    <row r="612" spans="2:13" ht="47.25">
      <c r="B612" s="7" t="s">
        <v>146</v>
      </c>
      <c r="C612" s="4"/>
      <c r="D612" s="46" t="s">
        <v>11</v>
      </c>
      <c r="E612" s="8" t="s">
        <v>147</v>
      </c>
      <c r="F612" s="8"/>
      <c r="G612" s="60">
        <f>G613+G614</f>
        <v>0</v>
      </c>
      <c r="H612" s="3"/>
      <c r="I612" s="60">
        <f>I613+I614</f>
        <v>969763</v>
      </c>
      <c r="J612" s="3"/>
      <c r="K612" s="60">
        <f>K613+K614</f>
        <v>969763</v>
      </c>
      <c r="L612" s="136"/>
      <c r="M612" s="60">
        <f>M613+M614</f>
        <v>969763</v>
      </c>
    </row>
    <row r="613" spans="2:13" ht="23.25" customHeight="1">
      <c r="B613" s="31" t="s">
        <v>330</v>
      </c>
      <c r="C613" s="8" t="s">
        <v>205</v>
      </c>
      <c r="D613" s="8" t="s">
        <v>11</v>
      </c>
      <c r="E613" s="8" t="s">
        <v>147</v>
      </c>
      <c r="F613" s="8" t="s">
        <v>363</v>
      </c>
      <c r="G613" s="60">
        <v>0</v>
      </c>
      <c r="H613" s="3">
        <v>919763</v>
      </c>
      <c r="I613" s="60">
        <f>G613+H613</f>
        <v>919763</v>
      </c>
      <c r="J613" s="3">
        <v>0</v>
      </c>
      <c r="K613" s="60">
        <f>I613+J613</f>
        <v>919763</v>
      </c>
      <c r="L613" s="136"/>
      <c r="M613" s="60">
        <f>K613+L613</f>
        <v>919763</v>
      </c>
    </row>
    <row r="614" spans="2:13" ht="36" customHeight="1">
      <c r="B614" s="31" t="s">
        <v>331</v>
      </c>
      <c r="C614" s="8" t="s">
        <v>205</v>
      </c>
      <c r="D614" s="8" t="s">
        <v>11</v>
      </c>
      <c r="E614" s="8" t="s">
        <v>147</v>
      </c>
      <c r="F614" s="8" t="s">
        <v>364</v>
      </c>
      <c r="G614" s="60">
        <v>0</v>
      </c>
      <c r="H614" s="3">
        <v>50000</v>
      </c>
      <c r="I614" s="60">
        <f>G614+H614</f>
        <v>50000</v>
      </c>
      <c r="J614" s="3">
        <v>0</v>
      </c>
      <c r="K614" s="60">
        <f>I614+J614</f>
        <v>50000</v>
      </c>
      <c r="L614" s="136"/>
      <c r="M614" s="60">
        <f>K614+L614</f>
        <v>50000</v>
      </c>
    </row>
    <row r="615" spans="2:13" ht="15.75">
      <c r="B615" s="7" t="s">
        <v>12</v>
      </c>
      <c r="C615" s="4"/>
      <c r="D615" s="46" t="s">
        <v>11</v>
      </c>
      <c r="E615" s="8" t="s">
        <v>148</v>
      </c>
      <c r="F615" s="8"/>
      <c r="G615" s="60">
        <f>G616+G617+G618+G619+G620+G621+G622+G623</f>
        <v>0</v>
      </c>
      <c r="H615" s="3"/>
      <c r="I615" s="60">
        <f>I616+I617+I618+I619+I620+I621+I622+I623</f>
        <v>19536500</v>
      </c>
      <c r="J615" s="3">
        <v>0</v>
      </c>
      <c r="K615" s="60">
        <f>K616+K617+K618+K619+K620+K621+K622+K623</f>
        <v>19536500</v>
      </c>
      <c r="L615" s="136"/>
      <c r="M615" s="60">
        <f>M616+M617+M618+M619+M620+M621+M622+M623</f>
        <v>19502910</v>
      </c>
    </row>
    <row r="616" spans="2:13" ht="15.75">
      <c r="B616" s="31" t="s">
        <v>330</v>
      </c>
      <c r="C616" s="4"/>
      <c r="D616" s="46" t="s">
        <v>11</v>
      </c>
      <c r="E616" s="8" t="s">
        <v>148</v>
      </c>
      <c r="F616" s="8" t="s">
        <v>335</v>
      </c>
      <c r="G616" s="79">
        <v>0</v>
      </c>
      <c r="H616" s="3">
        <v>1591415</v>
      </c>
      <c r="I616" s="79">
        <f>G616+H616</f>
        <v>1591415</v>
      </c>
      <c r="J616" s="3">
        <v>0</v>
      </c>
      <c r="K616" s="79">
        <f>I616+J616</f>
        <v>1591415</v>
      </c>
      <c r="L616" s="136"/>
      <c r="M616" s="79">
        <f>K616+L616</f>
        <v>1591415</v>
      </c>
    </row>
    <row r="617" spans="2:13" ht="31.5">
      <c r="B617" s="31" t="s">
        <v>331</v>
      </c>
      <c r="C617" s="4"/>
      <c r="D617" s="46" t="s">
        <v>11</v>
      </c>
      <c r="E617" s="8" t="s">
        <v>148</v>
      </c>
      <c r="F617" s="8" t="s">
        <v>336</v>
      </c>
      <c r="G617" s="79">
        <v>0</v>
      </c>
      <c r="H617" s="3"/>
      <c r="I617" s="79"/>
      <c r="J617" s="3"/>
      <c r="K617" s="79"/>
      <c r="L617" s="136"/>
      <c r="M617" s="79"/>
    </row>
    <row r="618" spans="2:13" ht="15" customHeight="1">
      <c r="B618" s="31" t="s">
        <v>330</v>
      </c>
      <c r="C618" s="4"/>
      <c r="D618" s="46" t="s">
        <v>11</v>
      </c>
      <c r="E618" s="8" t="s">
        <v>148</v>
      </c>
      <c r="F618" s="8" t="s">
        <v>363</v>
      </c>
      <c r="G618" s="79">
        <v>0</v>
      </c>
      <c r="H618" s="3">
        <v>11874980</v>
      </c>
      <c r="I618" s="79">
        <f aca="true" t="shared" si="21" ref="I618:K623">G618+H618</f>
        <v>11874980</v>
      </c>
      <c r="J618" s="3">
        <v>0</v>
      </c>
      <c r="K618" s="79">
        <f t="shared" si="21"/>
        <v>11874980</v>
      </c>
      <c r="L618" s="160">
        <f>-33590</f>
        <v>-33590</v>
      </c>
      <c r="M618" s="79">
        <f aca="true" t="shared" si="22" ref="M618:M623">K618+L618</f>
        <v>11841390</v>
      </c>
    </row>
    <row r="619" spans="2:13" ht="31.5" hidden="1">
      <c r="B619" s="31" t="s">
        <v>331</v>
      </c>
      <c r="C619" s="4"/>
      <c r="D619" s="46" t="s">
        <v>11</v>
      </c>
      <c r="E619" s="8" t="s">
        <v>148</v>
      </c>
      <c r="F619" s="8" t="s">
        <v>364</v>
      </c>
      <c r="G619" s="79">
        <v>0</v>
      </c>
      <c r="H619" s="3">
        <v>0</v>
      </c>
      <c r="I619" s="79">
        <f t="shared" si="21"/>
        <v>0</v>
      </c>
      <c r="J619" s="3">
        <v>0</v>
      </c>
      <c r="K619" s="79">
        <f t="shared" si="21"/>
        <v>0</v>
      </c>
      <c r="L619" s="136"/>
      <c r="M619" s="79">
        <f t="shared" si="22"/>
        <v>0</v>
      </c>
    </row>
    <row r="620" spans="2:13" ht="47.25">
      <c r="B620" s="31" t="s">
        <v>332</v>
      </c>
      <c r="C620" s="4"/>
      <c r="D620" s="46" t="s">
        <v>11</v>
      </c>
      <c r="E620" s="8" t="s">
        <v>148</v>
      </c>
      <c r="F620" s="8" t="s">
        <v>337</v>
      </c>
      <c r="G620" s="79">
        <v>0</v>
      </c>
      <c r="H620" s="3">
        <v>451681</v>
      </c>
      <c r="I620" s="79">
        <f t="shared" si="21"/>
        <v>451681</v>
      </c>
      <c r="J620" s="3">
        <v>0</v>
      </c>
      <c r="K620" s="79">
        <f t="shared" si="21"/>
        <v>451681</v>
      </c>
      <c r="L620" s="136">
        <v>-5038</v>
      </c>
      <c r="M620" s="79">
        <f t="shared" si="22"/>
        <v>446643</v>
      </c>
    </row>
    <row r="621" spans="2:13" ht="30.75" customHeight="1">
      <c r="B621" s="30" t="s">
        <v>392</v>
      </c>
      <c r="C621" s="4"/>
      <c r="D621" s="46" t="s">
        <v>11</v>
      </c>
      <c r="E621" s="8" t="s">
        <v>148</v>
      </c>
      <c r="F621" s="8" t="s">
        <v>338</v>
      </c>
      <c r="G621" s="79">
        <v>0</v>
      </c>
      <c r="H621" s="3">
        <v>5618424</v>
      </c>
      <c r="I621" s="79">
        <f t="shared" si="21"/>
        <v>5618424</v>
      </c>
      <c r="J621" s="3">
        <v>0</v>
      </c>
      <c r="K621" s="79">
        <f t="shared" si="21"/>
        <v>5618424</v>
      </c>
      <c r="L621" s="136">
        <v>5038</v>
      </c>
      <c r="M621" s="79">
        <f t="shared" si="22"/>
        <v>5623462</v>
      </c>
    </row>
    <row r="622" spans="2:13" ht="31.5" hidden="1">
      <c r="B622" s="31" t="s">
        <v>334</v>
      </c>
      <c r="C622" s="4"/>
      <c r="D622" s="46" t="s">
        <v>11</v>
      </c>
      <c r="E622" s="8" t="s">
        <v>148</v>
      </c>
      <c r="F622" s="8" t="s">
        <v>339</v>
      </c>
      <c r="G622" s="79">
        <v>0</v>
      </c>
      <c r="H622" s="3">
        <v>0</v>
      </c>
      <c r="I622" s="79">
        <f t="shared" si="21"/>
        <v>0</v>
      </c>
      <c r="J622" s="3">
        <v>0</v>
      </c>
      <c r="K622" s="79">
        <f t="shared" si="21"/>
        <v>0</v>
      </c>
      <c r="L622" s="136"/>
      <c r="M622" s="79">
        <f t="shared" si="22"/>
        <v>0</v>
      </c>
    </row>
    <row r="623" spans="2:13" ht="15.75" customHeight="1" hidden="1">
      <c r="B623" s="31" t="s">
        <v>344</v>
      </c>
      <c r="C623" s="4"/>
      <c r="D623" s="46" t="s">
        <v>11</v>
      </c>
      <c r="E623" s="8" t="s">
        <v>148</v>
      </c>
      <c r="F623" s="8" t="s">
        <v>345</v>
      </c>
      <c r="G623" s="79">
        <v>0</v>
      </c>
      <c r="H623" s="3">
        <v>0</v>
      </c>
      <c r="I623" s="79">
        <f t="shared" si="21"/>
        <v>0</v>
      </c>
      <c r="J623" s="3">
        <v>0</v>
      </c>
      <c r="K623" s="79">
        <f t="shared" si="21"/>
        <v>0</v>
      </c>
      <c r="L623" s="136"/>
      <c r="M623" s="79">
        <f t="shared" si="22"/>
        <v>0</v>
      </c>
    </row>
    <row r="624" spans="2:13" ht="78.75" hidden="1">
      <c r="B624" s="96" t="s">
        <v>457</v>
      </c>
      <c r="C624" s="97" t="s">
        <v>205</v>
      </c>
      <c r="D624" s="97" t="s">
        <v>11</v>
      </c>
      <c r="E624" s="97" t="s">
        <v>458</v>
      </c>
      <c r="F624" s="97"/>
      <c r="G624" s="79">
        <f>G625</f>
        <v>0</v>
      </c>
      <c r="H624" s="3"/>
      <c r="I624" s="79">
        <f>I625</f>
        <v>0</v>
      </c>
      <c r="J624" s="3"/>
      <c r="K624" s="79">
        <f>K625</f>
        <v>0</v>
      </c>
      <c r="L624" s="136"/>
      <c r="M624" s="79">
        <f>M625</f>
        <v>0</v>
      </c>
    </row>
    <row r="625" spans="2:13" ht="0.75" customHeight="1" hidden="1">
      <c r="B625" s="96" t="s">
        <v>330</v>
      </c>
      <c r="C625" s="97" t="s">
        <v>205</v>
      </c>
      <c r="D625" s="97" t="s">
        <v>11</v>
      </c>
      <c r="E625" s="97" t="s">
        <v>458</v>
      </c>
      <c r="F625" s="97" t="s">
        <v>335</v>
      </c>
      <c r="G625" s="79">
        <v>0</v>
      </c>
      <c r="H625" s="3"/>
      <c r="I625" s="79">
        <f>G625+H625</f>
        <v>0</v>
      </c>
      <c r="J625" s="3"/>
      <c r="K625" s="79">
        <f>I625+J625</f>
        <v>0</v>
      </c>
      <c r="L625" s="136"/>
      <c r="M625" s="79">
        <f>K625+L625</f>
        <v>0</v>
      </c>
    </row>
    <row r="626" spans="2:13" ht="63" hidden="1">
      <c r="B626" s="96" t="s">
        <v>470</v>
      </c>
      <c r="C626" s="97"/>
      <c r="D626" s="97" t="s">
        <v>11</v>
      </c>
      <c r="E626" s="97" t="s">
        <v>469</v>
      </c>
      <c r="F626" s="97"/>
      <c r="G626" s="79"/>
      <c r="H626" s="3"/>
      <c r="I626" s="79">
        <f>I627</f>
        <v>0</v>
      </c>
      <c r="J626" s="3"/>
      <c r="K626" s="79">
        <f>K627</f>
        <v>0</v>
      </c>
      <c r="L626" s="136"/>
      <c r="M626" s="79">
        <f>M627</f>
        <v>0</v>
      </c>
    </row>
    <row r="627" spans="2:13" ht="31.5" hidden="1">
      <c r="B627" s="31" t="s">
        <v>392</v>
      </c>
      <c r="C627" s="97"/>
      <c r="D627" s="97" t="s">
        <v>11</v>
      </c>
      <c r="E627" s="97" t="s">
        <v>469</v>
      </c>
      <c r="F627" s="97" t="s">
        <v>338</v>
      </c>
      <c r="G627" s="79"/>
      <c r="H627" s="3">
        <v>0</v>
      </c>
      <c r="I627" s="79">
        <f>G627+H627</f>
        <v>0</v>
      </c>
      <c r="J627" s="3">
        <v>0</v>
      </c>
      <c r="K627" s="79">
        <f>I627+J627</f>
        <v>0</v>
      </c>
      <c r="L627" s="136"/>
      <c r="M627" s="79">
        <f>K627+L627</f>
        <v>0</v>
      </c>
    </row>
    <row r="628" spans="2:13" ht="42" customHeight="1">
      <c r="B628" s="96" t="s">
        <v>379</v>
      </c>
      <c r="C628" s="4"/>
      <c r="D628" s="46" t="s">
        <v>11</v>
      </c>
      <c r="E628" s="8" t="s">
        <v>316</v>
      </c>
      <c r="F628" s="8"/>
      <c r="G628" s="60">
        <f>G629</f>
        <v>0</v>
      </c>
      <c r="H628" s="3"/>
      <c r="I628" s="60">
        <f>I629</f>
        <v>117000</v>
      </c>
      <c r="J628" s="3"/>
      <c r="K628" s="60">
        <f>K629</f>
        <v>117000</v>
      </c>
      <c r="L628" s="136"/>
      <c r="M628" s="60">
        <f>M629</f>
        <v>117000</v>
      </c>
    </row>
    <row r="629" spans="2:13" ht="21" customHeight="1">
      <c r="B629" s="31" t="s">
        <v>344</v>
      </c>
      <c r="C629" s="4"/>
      <c r="D629" s="46" t="s">
        <v>11</v>
      </c>
      <c r="E629" s="8" t="s">
        <v>316</v>
      </c>
      <c r="F629" s="8" t="s">
        <v>345</v>
      </c>
      <c r="G629" s="79">
        <v>0</v>
      </c>
      <c r="H629" s="3">
        <v>117000</v>
      </c>
      <c r="I629" s="79">
        <f>G629+H629</f>
        <v>117000</v>
      </c>
      <c r="J629" s="3">
        <v>0</v>
      </c>
      <c r="K629" s="79">
        <f>I629+J629</f>
        <v>117000</v>
      </c>
      <c r="L629" s="136"/>
      <c r="M629" s="79">
        <f>K629+L629</f>
        <v>117000</v>
      </c>
    </row>
    <row r="630" spans="2:13" ht="15.75" customHeight="1" hidden="1">
      <c r="B630" s="7" t="s">
        <v>13</v>
      </c>
      <c r="C630" s="4"/>
      <c r="D630" s="46" t="s">
        <v>190</v>
      </c>
      <c r="E630" s="8"/>
      <c r="F630" s="8"/>
      <c r="G630" s="60">
        <f>G631</f>
        <v>0</v>
      </c>
      <c r="H630" s="3"/>
      <c r="I630" s="60">
        <f>I631</f>
        <v>0</v>
      </c>
      <c r="J630" s="3"/>
      <c r="K630" s="60">
        <f>K631</f>
        <v>0</v>
      </c>
      <c r="L630" s="136"/>
      <c r="M630" s="60">
        <f>M631</f>
        <v>0</v>
      </c>
    </row>
    <row r="631" spans="2:13" ht="24" customHeight="1" hidden="1">
      <c r="B631" s="31" t="s">
        <v>344</v>
      </c>
      <c r="C631" s="4"/>
      <c r="D631" s="46" t="s">
        <v>11</v>
      </c>
      <c r="E631" s="8" t="s">
        <v>316</v>
      </c>
      <c r="F631" s="8" t="s">
        <v>345</v>
      </c>
      <c r="G631" s="60">
        <v>0</v>
      </c>
      <c r="H631" s="3"/>
      <c r="I631" s="60">
        <f>G631+H631</f>
        <v>0</v>
      </c>
      <c r="J631" s="3"/>
      <c r="K631" s="60">
        <f>I631+J631</f>
        <v>0</v>
      </c>
      <c r="L631" s="136"/>
      <c r="M631" s="60">
        <f>K631+L631</f>
        <v>0</v>
      </c>
    </row>
    <row r="632" spans="2:13" ht="63">
      <c r="B632" s="7" t="s">
        <v>149</v>
      </c>
      <c r="C632" s="5"/>
      <c r="D632" s="46" t="s">
        <v>14</v>
      </c>
      <c r="E632" s="8"/>
      <c r="F632" s="8"/>
      <c r="G632" s="60">
        <f>G633+G648+G653</f>
        <v>0</v>
      </c>
      <c r="H632" s="3"/>
      <c r="I632" s="60">
        <f>I633+I653</f>
        <v>8592600</v>
      </c>
      <c r="J632" s="3"/>
      <c r="K632" s="60">
        <f>K633+K653</f>
        <v>8649100</v>
      </c>
      <c r="L632" s="136"/>
      <c r="M632" s="60">
        <f>M633+M653</f>
        <v>8649100</v>
      </c>
    </row>
    <row r="633" spans="2:13" ht="50.25" customHeight="1">
      <c r="B633" s="7" t="s">
        <v>141</v>
      </c>
      <c r="C633" s="4"/>
      <c r="D633" s="46" t="s">
        <v>14</v>
      </c>
      <c r="E633" s="8" t="s">
        <v>123</v>
      </c>
      <c r="F633" s="8"/>
      <c r="G633" s="60">
        <f>G634+G642</f>
        <v>0</v>
      </c>
      <c r="H633" s="3"/>
      <c r="I633" s="60">
        <f>I634+I642</f>
        <v>8527600</v>
      </c>
      <c r="J633" s="3"/>
      <c r="K633" s="60">
        <f>K634+K642</f>
        <v>8584100</v>
      </c>
      <c r="L633" s="136"/>
      <c r="M633" s="60">
        <f>M634+M642</f>
        <v>8584100</v>
      </c>
    </row>
    <row r="634" spans="2:13" ht="15.75">
      <c r="B634" s="7" t="s">
        <v>9</v>
      </c>
      <c r="C634" s="4"/>
      <c r="D634" s="46" t="s">
        <v>14</v>
      </c>
      <c r="E634" s="8" t="s">
        <v>124</v>
      </c>
      <c r="F634" s="8"/>
      <c r="G634" s="60">
        <f>G635+G637+G638+G639+G640+G641+G636</f>
        <v>0</v>
      </c>
      <c r="H634" s="3"/>
      <c r="I634" s="60">
        <f>I635+I637+I638+I639+I640+I641+I636</f>
        <v>7921127</v>
      </c>
      <c r="J634" s="3"/>
      <c r="K634" s="60">
        <f>K635+K637+K638+K639+K640+K641+K636</f>
        <v>7977627</v>
      </c>
      <c r="L634" s="136"/>
      <c r="M634" s="60">
        <f>M635+M637+M638+M639+M640+M641+M636</f>
        <v>7977627</v>
      </c>
    </row>
    <row r="635" spans="2:13" ht="20.25" customHeight="1">
      <c r="B635" s="31" t="s">
        <v>330</v>
      </c>
      <c r="C635" s="8" t="s">
        <v>372</v>
      </c>
      <c r="D635" s="8" t="s">
        <v>14</v>
      </c>
      <c r="E635" s="8" t="s">
        <v>124</v>
      </c>
      <c r="F635" s="8" t="s">
        <v>335</v>
      </c>
      <c r="G635" s="79">
        <v>0</v>
      </c>
      <c r="H635" s="3">
        <f>550815</f>
        <v>550815</v>
      </c>
      <c r="I635" s="79">
        <f aca="true" t="shared" si="23" ref="I635:K643">G635+H635</f>
        <v>550815</v>
      </c>
      <c r="J635" s="3">
        <v>0</v>
      </c>
      <c r="K635" s="79">
        <f t="shared" si="23"/>
        <v>550815</v>
      </c>
      <c r="L635" s="136"/>
      <c r="M635" s="79">
        <f aca="true" t="shared" si="24" ref="M635:M641">K635+L635</f>
        <v>550815</v>
      </c>
    </row>
    <row r="636" spans="2:13" ht="20.25" customHeight="1">
      <c r="B636" s="31" t="s">
        <v>331</v>
      </c>
      <c r="C636" s="8"/>
      <c r="D636" s="8" t="s">
        <v>14</v>
      </c>
      <c r="E636" s="8" t="s">
        <v>124</v>
      </c>
      <c r="F636" s="8" t="s">
        <v>336</v>
      </c>
      <c r="G636" s="79">
        <v>0</v>
      </c>
      <c r="H636" s="3">
        <v>17200</v>
      </c>
      <c r="I636" s="79">
        <f t="shared" si="23"/>
        <v>17200</v>
      </c>
      <c r="J636" s="3">
        <v>0</v>
      </c>
      <c r="K636" s="79">
        <f t="shared" si="23"/>
        <v>17200</v>
      </c>
      <c r="L636" s="136"/>
      <c r="M636" s="79">
        <f t="shared" si="24"/>
        <v>17200</v>
      </c>
    </row>
    <row r="637" spans="2:13" ht="20.25" customHeight="1">
      <c r="B637" s="31" t="s">
        <v>330</v>
      </c>
      <c r="C637" s="8"/>
      <c r="D637" s="8" t="s">
        <v>14</v>
      </c>
      <c r="E637" s="8" t="s">
        <v>124</v>
      </c>
      <c r="F637" s="8" t="s">
        <v>363</v>
      </c>
      <c r="G637" s="79">
        <v>0</v>
      </c>
      <c r="H637" s="3">
        <f>5079385+654122</f>
        <v>5733507</v>
      </c>
      <c r="I637" s="79">
        <f t="shared" si="23"/>
        <v>5733507</v>
      </c>
      <c r="J637" s="3">
        <v>0</v>
      </c>
      <c r="K637" s="79">
        <f t="shared" si="23"/>
        <v>5733507</v>
      </c>
      <c r="L637" s="136"/>
      <c r="M637" s="79">
        <f t="shared" si="24"/>
        <v>5733507</v>
      </c>
    </row>
    <row r="638" spans="2:13" ht="20.25" customHeight="1">
      <c r="B638" s="31" t="s">
        <v>331</v>
      </c>
      <c r="C638" s="8"/>
      <c r="D638" s="8" t="s">
        <v>14</v>
      </c>
      <c r="E638" s="8" t="s">
        <v>124</v>
      </c>
      <c r="F638" s="8" t="s">
        <v>364</v>
      </c>
      <c r="G638" s="79">
        <v>0</v>
      </c>
      <c r="H638" s="3">
        <f>9600+1945</f>
        <v>11545</v>
      </c>
      <c r="I638" s="79">
        <f t="shared" si="23"/>
        <v>11545</v>
      </c>
      <c r="J638" s="3">
        <v>0</v>
      </c>
      <c r="K638" s="79">
        <f t="shared" si="23"/>
        <v>11545</v>
      </c>
      <c r="L638" s="136"/>
      <c r="M638" s="79">
        <f t="shared" si="24"/>
        <v>11545</v>
      </c>
    </row>
    <row r="639" spans="2:13" ht="36" customHeight="1">
      <c r="B639" s="31" t="s">
        <v>332</v>
      </c>
      <c r="C639" s="8" t="s">
        <v>372</v>
      </c>
      <c r="D639" s="8" t="s">
        <v>14</v>
      </c>
      <c r="E639" s="8" t="s">
        <v>124</v>
      </c>
      <c r="F639" s="8" t="s">
        <v>337</v>
      </c>
      <c r="G639" s="79">
        <v>0</v>
      </c>
      <c r="H639" s="3">
        <f>938300+26000</f>
        <v>964300</v>
      </c>
      <c r="I639" s="79">
        <f t="shared" si="23"/>
        <v>964300</v>
      </c>
      <c r="J639" s="3">
        <v>0</v>
      </c>
      <c r="K639" s="79">
        <f t="shared" si="23"/>
        <v>964300</v>
      </c>
      <c r="L639" s="136">
        <v>-1000</v>
      </c>
      <c r="M639" s="79">
        <f t="shared" si="24"/>
        <v>963300</v>
      </c>
    </row>
    <row r="640" spans="2:13" ht="33.75" customHeight="1">
      <c r="B640" s="30" t="s">
        <v>392</v>
      </c>
      <c r="C640" s="8" t="s">
        <v>372</v>
      </c>
      <c r="D640" s="8" t="s">
        <v>14</v>
      </c>
      <c r="E640" s="8" t="s">
        <v>124</v>
      </c>
      <c r="F640" s="8" t="s">
        <v>338</v>
      </c>
      <c r="G640" s="79">
        <v>0</v>
      </c>
      <c r="H640" s="3">
        <f>615700+27460</f>
        <v>643160</v>
      </c>
      <c r="I640" s="79">
        <f t="shared" si="23"/>
        <v>643160</v>
      </c>
      <c r="J640" s="3">
        <v>56500</v>
      </c>
      <c r="K640" s="79">
        <f t="shared" si="23"/>
        <v>699660</v>
      </c>
      <c r="L640" s="136">
        <v>1000</v>
      </c>
      <c r="M640" s="79">
        <f t="shared" si="24"/>
        <v>700660</v>
      </c>
    </row>
    <row r="641" spans="2:13" ht="33.75" customHeight="1">
      <c r="B641" s="31" t="s">
        <v>334</v>
      </c>
      <c r="C641" s="8" t="s">
        <v>372</v>
      </c>
      <c r="D641" s="8" t="s">
        <v>14</v>
      </c>
      <c r="E641" s="8" t="s">
        <v>124</v>
      </c>
      <c r="F641" s="8" t="s">
        <v>339</v>
      </c>
      <c r="G641" s="79">
        <v>0</v>
      </c>
      <c r="H641" s="3">
        <v>600</v>
      </c>
      <c r="I641" s="79">
        <f t="shared" si="23"/>
        <v>600</v>
      </c>
      <c r="J641" s="3">
        <v>0</v>
      </c>
      <c r="K641" s="79">
        <f t="shared" si="23"/>
        <v>600</v>
      </c>
      <c r="L641" s="136"/>
      <c r="M641" s="79">
        <f t="shared" si="24"/>
        <v>600</v>
      </c>
    </row>
    <row r="642" spans="2:13" ht="47.25">
      <c r="B642" s="7" t="s">
        <v>150</v>
      </c>
      <c r="C642" s="4"/>
      <c r="D642" s="46" t="s">
        <v>14</v>
      </c>
      <c r="E642" s="8" t="s">
        <v>151</v>
      </c>
      <c r="F642" s="8"/>
      <c r="G642" s="60">
        <f>G643+G652</f>
        <v>0</v>
      </c>
      <c r="H642" s="3"/>
      <c r="I642" s="60">
        <f>I643+I652</f>
        <v>606473</v>
      </c>
      <c r="J642" s="3"/>
      <c r="K642" s="60">
        <f>K643+K652</f>
        <v>606473</v>
      </c>
      <c r="L642" s="136"/>
      <c r="M642" s="60">
        <f>M643+M652</f>
        <v>606473</v>
      </c>
    </row>
    <row r="643" spans="2:13" ht="30" customHeight="1">
      <c r="B643" s="31" t="s">
        <v>330</v>
      </c>
      <c r="C643" s="4"/>
      <c r="D643" s="46" t="s">
        <v>14</v>
      </c>
      <c r="E643" s="8" t="s">
        <v>151</v>
      </c>
      <c r="F643" s="8" t="s">
        <v>363</v>
      </c>
      <c r="G643" s="60">
        <v>0</v>
      </c>
      <c r="H643" s="3">
        <v>603273</v>
      </c>
      <c r="I643" s="79">
        <f t="shared" si="23"/>
        <v>603273</v>
      </c>
      <c r="J643" s="3">
        <v>0</v>
      </c>
      <c r="K643" s="79">
        <f t="shared" si="23"/>
        <v>603273</v>
      </c>
      <c r="L643" s="136"/>
      <c r="M643" s="79">
        <f>K643+L643</f>
        <v>603273</v>
      </c>
    </row>
    <row r="644" spans="2:13" ht="31.5" hidden="1">
      <c r="B644" s="31" t="s">
        <v>331</v>
      </c>
      <c r="C644" s="5"/>
      <c r="D644" s="46" t="s">
        <v>152</v>
      </c>
      <c r="E644" s="8"/>
      <c r="F644" s="8"/>
      <c r="G644" s="60">
        <f>G645</f>
        <v>0</v>
      </c>
      <c r="H644" s="3"/>
      <c r="I644" s="60">
        <f>I645</f>
        <v>0</v>
      </c>
      <c r="J644" s="3"/>
      <c r="K644" s="60">
        <f>K645</f>
        <v>0</v>
      </c>
      <c r="L644" s="136"/>
      <c r="M644" s="60">
        <f>M645</f>
        <v>0</v>
      </c>
    </row>
    <row r="645" spans="2:13" ht="31.5" hidden="1">
      <c r="B645" s="7" t="s">
        <v>103</v>
      </c>
      <c r="C645" s="4"/>
      <c r="D645" s="46" t="s">
        <v>152</v>
      </c>
      <c r="E645" s="8" t="s">
        <v>16</v>
      </c>
      <c r="F645" s="8"/>
      <c r="G645" s="60">
        <f>G646</f>
        <v>0</v>
      </c>
      <c r="H645" s="3"/>
      <c r="I645" s="60">
        <f>I646</f>
        <v>0</v>
      </c>
      <c r="J645" s="3"/>
      <c r="K645" s="60">
        <f>K646</f>
        <v>0</v>
      </c>
      <c r="L645" s="136"/>
      <c r="M645" s="60">
        <f>M646</f>
        <v>0</v>
      </c>
    </row>
    <row r="646" spans="2:13" ht="31.5" hidden="1">
      <c r="B646" s="7" t="s">
        <v>17</v>
      </c>
      <c r="C646" s="4"/>
      <c r="D646" s="46" t="s">
        <v>152</v>
      </c>
      <c r="E646" s="8" t="s">
        <v>153</v>
      </c>
      <c r="F646" s="8"/>
      <c r="G646" s="60">
        <f>G647</f>
        <v>0</v>
      </c>
      <c r="H646" s="3"/>
      <c r="I646" s="60">
        <f>I647</f>
        <v>0</v>
      </c>
      <c r="J646" s="3"/>
      <c r="K646" s="60">
        <f>K647</f>
        <v>0</v>
      </c>
      <c r="L646" s="136"/>
      <c r="M646" s="60">
        <f>M647</f>
        <v>0</v>
      </c>
    </row>
    <row r="647" spans="2:13" ht="15.75" hidden="1">
      <c r="B647" s="7" t="s">
        <v>154</v>
      </c>
      <c r="C647" s="4"/>
      <c r="D647" s="46" t="s">
        <v>152</v>
      </c>
      <c r="E647" s="8" t="s">
        <v>153</v>
      </c>
      <c r="F647" s="8" t="s">
        <v>117</v>
      </c>
      <c r="G647" s="60">
        <v>0</v>
      </c>
      <c r="H647" s="3"/>
      <c r="I647" s="60">
        <v>0</v>
      </c>
      <c r="J647" s="3"/>
      <c r="K647" s="60">
        <v>0</v>
      </c>
      <c r="L647" s="136"/>
      <c r="M647" s="60">
        <v>0</v>
      </c>
    </row>
    <row r="648" spans="2:13" ht="16.5" customHeight="1" hidden="1">
      <c r="B648" s="58" t="s">
        <v>240</v>
      </c>
      <c r="C648" s="4"/>
      <c r="D648" s="46" t="s">
        <v>14</v>
      </c>
      <c r="E648" s="8" t="s">
        <v>238</v>
      </c>
      <c r="F648" s="8"/>
      <c r="G648" s="60">
        <f>G649</f>
        <v>0</v>
      </c>
      <c r="H648" s="3"/>
      <c r="I648" s="60">
        <f>I649</f>
        <v>0</v>
      </c>
      <c r="J648" s="3"/>
      <c r="K648" s="60">
        <f>K649</f>
        <v>0</v>
      </c>
      <c r="L648" s="136"/>
      <c r="M648" s="60">
        <f>M649</f>
        <v>0</v>
      </c>
    </row>
    <row r="649" spans="2:13" ht="5.25" customHeight="1" hidden="1">
      <c r="B649" s="58" t="s">
        <v>241</v>
      </c>
      <c r="C649" s="4"/>
      <c r="D649" s="46" t="s">
        <v>14</v>
      </c>
      <c r="E649" s="8" t="s">
        <v>237</v>
      </c>
      <c r="F649" s="8"/>
      <c r="G649" s="60">
        <f>G650</f>
        <v>0</v>
      </c>
      <c r="H649" s="3"/>
      <c r="I649" s="60">
        <f>I650</f>
        <v>0</v>
      </c>
      <c r="J649" s="3"/>
      <c r="K649" s="60">
        <f>K650</f>
        <v>0</v>
      </c>
      <c r="L649" s="136"/>
      <c r="M649" s="60">
        <f>M650</f>
        <v>0</v>
      </c>
    </row>
    <row r="650" spans="2:13" ht="63" hidden="1">
      <c r="B650" s="58" t="s">
        <v>260</v>
      </c>
      <c r="C650" s="4"/>
      <c r="D650" s="46" t="s">
        <v>14</v>
      </c>
      <c r="E650" s="8" t="s">
        <v>239</v>
      </c>
      <c r="F650" s="8"/>
      <c r="G650" s="60">
        <f>G651</f>
        <v>0</v>
      </c>
      <c r="H650" s="3"/>
      <c r="I650" s="60">
        <f>I651</f>
        <v>0</v>
      </c>
      <c r="J650" s="3"/>
      <c r="K650" s="60">
        <f>K651</f>
        <v>0</v>
      </c>
      <c r="L650" s="136"/>
      <c r="M650" s="60">
        <f>M651</f>
        <v>0</v>
      </c>
    </row>
    <row r="651" spans="2:13" ht="15.75" customHeight="1" hidden="1">
      <c r="B651" s="7" t="s">
        <v>37</v>
      </c>
      <c r="C651" s="4"/>
      <c r="D651" s="46" t="s">
        <v>14</v>
      </c>
      <c r="E651" s="8" t="s">
        <v>239</v>
      </c>
      <c r="F651" s="8" t="s">
        <v>38</v>
      </c>
      <c r="G651" s="60">
        <v>0</v>
      </c>
      <c r="H651" s="3"/>
      <c r="I651" s="60">
        <f>G651+H651</f>
        <v>0</v>
      </c>
      <c r="J651" s="3"/>
      <c r="K651" s="60">
        <f>I651+J651</f>
        <v>0</v>
      </c>
      <c r="L651" s="136"/>
      <c r="M651" s="60">
        <f>K651+L651</f>
        <v>0</v>
      </c>
    </row>
    <row r="652" spans="2:13" ht="31.5">
      <c r="B652" s="31" t="s">
        <v>331</v>
      </c>
      <c r="C652" s="4"/>
      <c r="D652" s="46" t="s">
        <v>14</v>
      </c>
      <c r="E652" s="8" t="s">
        <v>151</v>
      </c>
      <c r="F652" s="8" t="s">
        <v>364</v>
      </c>
      <c r="G652" s="60">
        <v>0</v>
      </c>
      <c r="H652" s="3">
        <v>3200</v>
      </c>
      <c r="I652" s="60">
        <f>G652+H652</f>
        <v>3200</v>
      </c>
      <c r="J652" s="3">
        <v>0</v>
      </c>
      <c r="K652" s="60">
        <f>I652+J652</f>
        <v>3200</v>
      </c>
      <c r="L652" s="136"/>
      <c r="M652" s="60">
        <f>K652+L652</f>
        <v>3200</v>
      </c>
    </row>
    <row r="653" spans="2:13" ht="15.75">
      <c r="B653" s="31" t="s">
        <v>314</v>
      </c>
      <c r="C653" s="4"/>
      <c r="D653" s="46" t="s">
        <v>14</v>
      </c>
      <c r="E653" s="8" t="s">
        <v>316</v>
      </c>
      <c r="F653" s="8"/>
      <c r="G653" s="60">
        <f>G654</f>
        <v>0</v>
      </c>
      <c r="H653" s="3"/>
      <c r="I653" s="60">
        <f>I654</f>
        <v>65000</v>
      </c>
      <c r="J653" s="3">
        <v>0</v>
      </c>
      <c r="K653" s="60">
        <f>K654</f>
        <v>65000</v>
      </c>
      <c r="L653" s="136"/>
      <c r="M653" s="60">
        <f>M654</f>
        <v>65000</v>
      </c>
    </row>
    <row r="654" spans="2:13" ht="62.25" customHeight="1">
      <c r="B654" s="31" t="s">
        <v>315</v>
      </c>
      <c r="C654" s="4"/>
      <c r="D654" s="46" t="s">
        <v>14</v>
      </c>
      <c r="E654" s="8" t="s">
        <v>316</v>
      </c>
      <c r="F654" s="97" t="s">
        <v>345</v>
      </c>
      <c r="G654" s="60">
        <v>0</v>
      </c>
      <c r="H654" s="3">
        <f>39000+26000</f>
        <v>65000</v>
      </c>
      <c r="I654" s="60">
        <f>G654+H654</f>
        <v>65000</v>
      </c>
      <c r="J654" s="3">
        <v>0</v>
      </c>
      <c r="K654" s="60">
        <f>I654+J654</f>
        <v>65000</v>
      </c>
      <c r="L654" s="136"/>
      <c r="M654" s="60">
        <f>K654+L654</f>
        <v>65000</v>
      </c>
    </row>
    <row r="655" spans="2:13" ht="33.75" customHeight="1">
      <c r="B655" s="31" t="s">
        <v>283</v>
      </c>
      <c r="C655" s="8" t="s">
        <v>205</v>
      </c>
      <c r="D655" s="8" t="s">
        <v>284</v>
      </c>
      <c r="E655" s="8"/>
      <c r="F655" s="8"/>
      <c r="G655" s="60" t="e">
        <f>G656</f>
        <v>#REF!</v>
      </c>
      <c r="H655" s="3"/>
      <c r="I655" s="60">
        <f>I656</f>
        <v>696000</v>
      </c>
      <c r="J655" s="3"/>
      <c r="K655" s="60">
        <f>K656</f>
        <v>696000</v>
      </c>
      <c r="L655" s="136"/>
      <c r="M655" s="60">
        <f>M656</f>
        <v>696000</v>
      </c>
    </row>
    <row r="656" spans="2:13" ht="19.5" customHeight="1">
      <c r="B656" s="31" t="s">
        <v>285</v>
      </c>
      <c r="C656" s="8" t="s">
        <v>205</v>
      </c>
      <c r="D656" s="8" t="s">
        <v>284</v>
      </c>
      <c r="E656" s="8" t="s">
        <v>286</v>
      </c>
      <c r="F656" s="8"/>
      <c r="G656" s="60" t="e">
        <f>G657+#REF!</f>
        <v>#REF!</v>
      </c>
      <c r="H656" s="3"/>
      <c r="I656" s="60">
        <f>I657</f>
        <v>696000</v>
      </c>
      <c r="J656" s="3"/>
      <c r="K656" s="60">
        <f>K657</f>
        <v>696000</v>
      </c>
      <c r="L656" s="136"/>
      <c r="M656" s="60">
        <f>M657</f>
        <v>696000</v>
      </c>
    </row>
    <row r="657" spans="2:13" ht="33.75" customHeight="1">
      <c r="B657" s="31" t="s">
        <v>287</v>
      </c>
      <c r="C657" s="8" t="s">
        <v>205</v>
      </c>
      <c r="D657" s="8" t="s">
        <v>284</v>
      </c>
      <c r="E657" s="8" t="s">
        <v>288</v>
      </c>
      <c r="F657" s="8"/>
      <c r="G657" s="60">
        <f>G658</f>
        <v>0</v>
      </c>
      <c r="H657" s="3"/>
      <c r="I657" s="60">
        <f>I658</f>
        <v>696000</v>
      </c>
      <c r="J657" s="3"/>
      <c r="K657" s="60">
        <f>K658</f>
        <v>696000</v>
      </c>
      <c r="L657" s="136"/>
      <c r="M657" s="60">
        <f>M658</f>
        <v>696000</v>
      </c>
    </row>
    <row r="658" spans="2:13" ht="21" customHeight="1">
      <c r="B658" s="31" t="s">
        <v>344</v>
      </c>
      <c r="C658" s="8" t="s">
        <v>205</v>
      </c>
      <c r="D658" s="8" t="s">
        <v>284</v>
      </c>
      <c r="E658" s="8" t="s">
        <v>288</v>
      </c>
      <c r="F658" s="8" t="s">
        <v>345</v>
      </c>
      <c r="G658" s="60">
        <v>0</v>
      </c>
      <c r="H658" s="3">
        <v>696000</v>
      </c>
      <c r="I658" s="60">
        <f>G658+H658</f>
        <v>696000</v>
      </c>
      <c r="J658" s="3">
        <v>0</v>
      </c>
      <c r="K658" s="60">
        <f>I658+J658</f>
        <v>696000</v>
      </c>
      <c r="L658" s="136"/>
      <c r="M658" s="60">
        <f>K658+L658</f>
        <v>696000</v>
      </c>
    </row>
    <row r="659" spans="2:13" ht="16.5" customHeight="1">
      <c r="B659" s="23" t="s">
        <v>317</v>
      </c>
      <c r="C659" s="46" t="s">
        <v>205</v>
      </c>
      <c r="D659" s="46" t="s">
        <v>152</v>
      </c>
      <c r="E659" s="46" t="s">
        <v>318</v>
      </c>
      <c r="F659" s="80"/>
      <c r="G659" s="60">
        <f>G660</f>
        <v>0</v>
      </c>
      <c r="H659" s="40"/>
      <c r="I659" s="60">
        <f>I660</f>
        <v>400000</v>
      </c>
      <c r="J659" s="40"/>
      <c r="K659" s="60">
        <f>K660</f>
        <v>400000</v>
      </c>
      <c r="L659" s="138"/>
      <c r="M659" s="60">
        <f>M660</f>
        <v>200000</v>
      </c>
    </row>
    <row r="660" spans="2:13" ht="16.5" customHeight="1">
      <c r="B660" s="81" t="s">
        <v>319</v>
      </c>
      <c r="C660" s="44" t="s">
        <v>205</v>
      </c>
      <c r="D660" s="46" t="s">
        <v>152</v>
      </c>
      <c r="E660" s="46" t="s">
        <v>318</v>
      </c>
      <c r="F660" s="44"/>
      <c r="G660" s="60">
        <f>G661</f>
        <v>0</v>
      </c>
      <c r="H660" s="40"/>
      <c r="I660" s="60">
        <f>I661</f>
        <v>400000</v>
      </c>
      <c r="J660" s="40"/>
      <c r="K660" s="60">
        <f>K661</f>
        <v>400000</v>
      </c>
      <c r="L660" s="138"/>
      <c r="M660" s="60">
        <f>M661</f>
        <v>200000</v>
      </c>
    </row>
    <row r="661" spans="2:13" ht="17.25" customHeight="1">
      <c r="B661" s="23" t="s">
        <v>317</v>
      </c>
      <c r="C661" s="44" t="s">
        <v>205</v>
      </c>
      <c r="D661" s="46" t="s">
        <v>152</v>
      </c>
      <c r="E661" s="46" t="s">
        <v>318</v>
      </c>
      <c r="F661" s="44" t="s">
        <v>367</v>
      </c>
      <c r="G661" s="60">
        <v>0</v>
      </c>
      <c r="H661" s="40">
        <v>400000</v>
      </c>
      <c r="I661" s="60">
        <f>G661+H661</f>
        <v>400000</v>
      </c>
      <c r="J661" s="40">
        <v>0</v>
      </c>
      <c r="K661" s="60">
        <f>I661+J661</f>
        <v>400000</v>
      </c>
      <c r="L661" s="138">
        <v>-200000</v>
      </c>
      <c r="M661" s="60">
        <f>K661+L661</f>
        <v>200000</v>
      </c>
    </row>
    <row r="662" spans="2:13" ht="18.75" customHeight="1">
      <c r="B662" s="7" t="s">
        <v>18</v>
      </c>
      <c r="C662" s="5"/>
      <c r="D662" s="46" t="s">
        <v>224</v>
      </c>
      <c r="E662" s="8"/>
      <c r="F662" s="8"/>
      <c r="G662" s="60">
        <f>G663+G671+G700+G694+G669</f>
        <v>0</v>
      </c>
      <c r="H662" s="3"/>
      <c r="I662" s="60">
        <f>I663+I671++I694+I669+I699</f>
        <v>39210000</v>
      </c>
      <c r="J662" s="3"/>
      <c r="K662" s="60">
        <f>K663+K671++K694+K669+K699</f>
        <v>29385100</v>
      </c>
      <c r="L662" s="136"/>
      <c r="M662" s="60">
        <f>M663+M671++M694+M669+M699</f>
        <v>29533294</v>
      </c>
    </row>
    <row r="663" spans="2:13" ht="48" customHeight="1">
      <c r="B663" s="7" t="s">
        <v>141</v>
      </c>
      <c r="C663" s="4"/>
      <c r="D663" s="46" t="s">
        <v>224</v>
      </c>
      <c r="E663" s="4" t="s">
        <v>123</v>
      </c>
      <c r="F663" s="4"/>
      <c r="G663" s="60">
        <f>G664</f>
        <v>0</v>
      </c>
      <c r="H663" s="3"/>
      <c r="I663" s="60">
        <f>I664</f>
        <v>1271100</v>
      </c>
      <c r="J663" s="3"/>
      <c r="K663" s="60">
        <f>K664</f>
        <v>1271100</v>
      </c>
      <c r="L663" s="136"/>
      <c r="M663" s="60">
        <f>M664</f>
        <v>1228115</v>
      </c>
    </row>
    <row r="664" spans="2:13" ht="15.75">
      <c r="B664" s="7" t="s">
        <v>9</v>
      </c>
      <c r="C664" s="4"/>
      <c r="D664" s="46" t="s">
        <v>224</v>
      </c>
      <c r="E664" s="4" t="s">
        <v>124</v>
      </c>
      <c r="F664" s="4"/>
      <c r="G664" s="60">
        <f>G665+G666+G667+G668</f>
        <v>0</v>
      </c>
      <c r="H664" s="3"/>
      <c r="I664" s="60">
        <f>I665+I666+I667+I668</f>
        <v>1271100</v>
      </c>
      <c r="J664" s="3"/>
      <c r="K664" s="60">
        <f>K665+K666+K667+K668</f>
        <v>1271100</v>
      </c>
      <c r="L664" s="136"/>
      <c r="M664" s="60">
        <f>M665+M666+M667+M668</f>
        <v>1228115</v>
      </c>
    </row>
    <row r="665" spans="2:13" ht="20.25" customHeight="1">
      <c r="B665" s="31" t="s">
        <v>330</v>
      </c>
      <c r="C665" s="8" t="s">
        <v>196</v>
      </c>
      <c r="D665" s="8" t="s">
        <v>224</v>
      </c>
      <c r="E665" s="8" t="s">
        <v>124</v>
      </c>
      <c r="F665" s="8" t="s">
        <v>363</v>
      </c>
      <c r="G665" s="79">
        <v>0</v>
      </c>
      <c r="H665" s="3">
        <v>1143198</v>
      </c>
      <c r="I665" s="79">
        <f>G665+H665</f>
        <v>1143198</v>
      </c>
      <c r="J665" s="3">
        <v>-3816</v>
      </c>
      <c r="K665" s="79">
        <f>I665+J665</f>
        <v>1139382</v>
      </c>
      <c r="L665" s="136">
        <v>-42985</v>
      </c>
      <c r="M665" s="79">
        <f>K665+L665</f>
        <v>1096397</v>
      </c>
    </row>
    <row r="666" spans="2:13" ht="32.25" customHeight="1">
      <c r="B666" s="31" t="s">
        <v>331</v>
      </c>
      <c r="C666" s="8" t="s">
        <v>196</v>
      </c>
      <c r="D666" s="8" t="s">
        <v>224</v>
      </c>
      <c r="E666" s="8" t="s">
        <v>124</v>
      </c>
      <c r="F666" s="8" t="s">
        <v>364</v>
      </c>
      <c r="G666" s="79">
        <v>0</v>
      </c>
      <c r="H666" s="3">
        <v>3500</v>
      </c>
      <c r="I666" s="79">
        <f>G666+H666</f>
        <v>3500</v>
      </c>
      <c r="J666" s="3">
        <v>0</v>
      </c>
      <c r="K666" s="79">
        <f>I666+J666</f>
        <v>3500</v>
      </c>
      <c r="L666" s="136"/>
      <c r="M666" s="79">
        <f>K666+L666</f>
        <v>3500</v>
      </c>
    </row>
    <row r="667" spans="2:13" ht="36.75" customHeight="1">
      <c r="B667" s="31" t="s">
        <v>332</v>
      </c>
      <c r="C667" s="8" t="s">
        <v>196</v>
      </c>
      <c r="D667" s="8" t="s">
        <v>224</v>
      </c>
      <c r="E667" s="8" t="s">
        <v>124</v>
      </c>
      <c r="F667" s="8" t="s">
        <v>337</v>
      </c>
      <c r="G667" s="79">
        <v>0</v>
      </c>
      <c r="H667" s="3">
        <v>89500</v>
      </c>
      <c r="I667" s="79">
        <f>G667+H667</f>
        <v>89500</v>
      </c>
      <c r="J667" s="3">
        <v>0</v>
      </c>
      <c r="K667" s="79">
        <f>I667+J667</f>
        <v>89500</v>
      </c>
      <c r="L667" s="136">
        <v>-1800</v>
      </c>
      <c r="M667" s="79">
        <f>K667+L667</f>
        <v>87700</v>
      </c>
    </row>
    <row r="668" spans="2:13" ht="33.75" customHeight="1">
      <c r="B668" s="30" t="s">
        <v>392</v>
      </c>
      <c r="C668" s="8" t="s">
        <v>196</v>
      </c>
      <c r="D668" s="8" t="s">
        <v>224</v>
      </c>
      <c r="E668" s="8" t="s">
        <v>124</v>
      </c>
      <c r="F668" s="8" t="s">
        <v>338</v>
      </c>
      <c r="G668" s="79">
        <v>0</v>
      </c>
      <c r="H668" s="3">
        <v>34902</v>
      </c>
      <c r="I668" s="79">
        <f>G668+H668</f>
        <v>34902</v>
      </c>
      <c r="J668" s="3">
        <v>3816</v>
      </c>
      <c r="K668" s="79">
        <f>I668+J668</f>
        <v>38718</v>
      </c>
      <c r="L668" s="136">
        <v>1800</v>
      </c>
      <c r="M668" s="79">
        <f>K668+L668</f>
        <v>40518</v>
      </c>
    </row>
    <row r="669" spans="2:13" ht="0.75" customHeight="1" hidden="1">
      <c r="B669" s="81" t="s">
        <v>319</v>
      </c>
      <c r="C669" s="5"/>
      <c r="D669" s="46" t="s">
        <v>224</v>
      </c>
      <c r="E669" s="8" t="s">
        <v>318</v>
      </c>
      <c r="F669" s="8"/>
      <c r="G669" s="79">
        <f>G670</f>
        <v>0</v>
      </c>
      <c r="H669" s="3"/>
      <c r="I669" s="79">
        <f>I670</f>
        <v>0</v>
      </c>
      <c r="J669" s="3"/>
      <c r="K669" s="79">
        <f>K670</f>
        <v>0</v>
      </c>
      <c r="L669" s="136"/>
      <c r="M669" s="79">
        <f>M670</f>
        <v>0</v>
      </c>
    </row>
    <row r="670" spans="2:13" ht="21" customHeight="1" hidden="1">
      <c r="B670" s="90" t="s">
        <v>344</v>
      </c>
      <c r="C670" s="5"/>
      <c r="D670" s="46" t="s">
        <v>224</v>
      </c>
      <c r="E670" s="8" t="s">
        <v>318</v>
      </c>
      <c r="F670" s="8" t="s">
        <v>345</v>
      </c>
      <c r="G670" s="79">
        <v>0</v>
      </c>
      <c r="H670" s="3">
        <v>0</v>
      </c>
      <c r="I670" s="79">
        <f>G670+H670</f>
        <v>0</v>
      </c>
      <c r="J670" s="3">
        <v>0</v>
      </c>
      <c r="K670" s="79">
        <f>I670+J670</f>
        <v>0</v>
      </c>
      <c r="L670" s="136"/>
      <c r="M670" s="79">
        <f>K670+L670</f>
        <v>0</v>
      </c>
    </row>
    <row r="671" spans="2:13" ht="51.75" customHeight="1">
      <c r="B671" s="7" t="s">
        <v>155</v>
      </c>
      <c r="C671" s="7"/>
      <c r="D671" s="46" t="s">
        <v>224</v>
      </c>
      <c r="E671" s="4" t="s">
        <v>19</v>
      </c>
      <c r="F671" s="4"/>
      <c r="G671" s="60">
        <f>G677+G689+G672+G675</f>
        <v>0</v>
      </c>
      <c r="H671" s="3"/>
      <c r="I671" s="60">
        <f>I677+I689+I672+I675</f>
        <v>36952900</v>
      </c>
      <c r="J671" s="3">
        <v>0</v>
      </c>
      <c r="K671" s="60">
        <f>K677+K689+K672+K675</f>
        <v>27028000</v>
      </c>
      <c r="L671" s="136"/>
      <c r="M671" s="60">
        <f>M677+M689+M672+M675</f>
        <v>27219179</v>
      </c>
    </row>
    <row r="672" spans="2:13" ht="32.25" customHeight="1">
      <c r="B672" s="31" t="s">
        <v>435</v>
      </c>
      <c r="C672" s="8"/>
      <c r="D672" s="8" t="s">
        <v>224</v>
      </c>
      <c r="E672" s="8" t="s">
        <v>438</v>
      </c>
      <c r="F672" s="8"/>
      <c r="G672" s="60">
        <f>G673+G674</f>
        <v>0</v>
      </c>
      <c r="H672" s="3"/>
      <c r="I672" s="60">
        <f>I673+I674</f>
        <v>208000</v>
      </c>
      <c r="J672" s="3"/>
      <c r="K672" s="60">
        <f>K673+K674</f>
        <v>647000</v>
      </c>
      <c r="L672" s="136"/>
      <c r="M672" s="60">
        <f>M673+M674</f>
        <v>268000</v>
      </c>
    </row>
    <row r="673" spans="2:13" ht="37.5" customHeight="1" hidden="1">
      <c r="B673" s="30" t="s">
        <v>342</v>
      </c>
      <c r="C673" s="8"/>
      <c r="D673" s="8" t="s">
        <v>224</v>
      </c>
      <c r="E673" s="8" t="s">
        <v>438</v>
      </c>
      <c r="F673" s="8" t="s">
        <v>341</v>
      </c>
      <c r="G673" s="60">
        <v>0</v>
      </c>
      <c r="H673" s="3">
        <v>0</v>
      </c>
      <c r="I673" s="60">
        <f>G673+H673</f>
        <v>0</v>
      </c>
      <c r="J673" s="3">
        <v>0</v>
      </c>
      <c r="K673" s="60">
        <f>I673+J673</f>
        <v>0</v>
      </c>
      <c r="L673" s="136"/>
      <c r="M673" s="60">
        <f>K673+L673</f>
        <v>0</v>
      </c>
    </row>
    <row r="674" spans="2:13" ht="36.75" customHeight="1">
      <c r="B674" s="31" t="s">
        <v>392</v>
      </c>
      <c r="C674" s="8"/>
      <c r="D674" s="8" t="s">
        <v>224</v>
      </c>
      <c r="E674" s="8" t="s">
        <v>438</v>
      </c>
      <c r="F674" s="8" t="s">
        <v>338</v>
      </c>
      <c r="G674" s="60">
        <v>0</v>
      </c>
      <c r="H674" s="3">
        <v>208000</v>
      </c>
      <c r="I674" s="60">
        <f>G674+H674</f>
        <v>208000</v>
      </c>
      <c r="J674" s="3">
        <v>439000</v>
      </c>
      <c r="K674" s="60">
        <f>I674+J674</f>
        <v>647000</v>
      </c>
      <c r="L674" s="136">
        <v>-379000</v>
      </c>
      <c r="M674" s="60">
        <f>K674+L674</f>
        <v>268000</v>
      </c>
    </row>
    <row r="675" spans="2:13" ht="43.5" customHeight="1">
      <c r="B675" s="96" t="s">
        <v>453</v>
      </c>
      <c r="C675" s="8"/>
      <c r="D675" s="97" t="s">
        <v>224</v>
      </c>
      <c r="E675" s="97" t="s">
        <v>454</v>
      </c>
      <c r="F675" s="8"/>
      <c r="G675" s="79">
        <f>G676</f>
        <v>0</v>
      </c>
      <c r="H675" s="3"/>
      <c r="I675" s="79">
        <f>I676</f>
        <v>0</v>
      </c>
      <c r="J675" s="3"/>
      <c r="K675" s="79">
        <f>K676</f>
        <v>3720000</v>
      </c>
      <c r="L675" s="136"/>
      <c r="M675" s="79">
        <f>M676</f>
        <v>3720000</v>
      </c>
    </row>
    <row r="676" spans="2:13" ht="38.25" customHeight="1">
      <c r="B676" s="96" t="s">
        <v>394</v>
      </c>
      <c r="C676" s="8"/>
      <c r="D676" s="97" t="s">
        <v>224</v>
      </c>
      <c r="E676" s="97" t="s">
        <v>454</v>
      </c>
      <c r="F676" s="97" t="s">
        <v>393</v>
      </c>
      <c r="G676" s="79">
        <v>0</v>
      </c>
      <c r="H676" s="3">
        <v>0</v>
      </c>
      <c r="I676" s="79">
        <f>G676+H676</f>
        <v>0</v>
      </c>
      <c r="J676" s="3">
        <v>3720000</v>
      </c>
      <c r="K676" s="79">
        <f>I676+J676</f>
        <v>3720000</v>
      </c>
      <c r="L676" s="136"/>
      <c r="M676" s="79">
        <f>K676+L676</f>
        <v>3720000</v>
      </c>
    </row>
    <row r="677" spans="2:13" ht="47.25">
      <c r="B677" s="7" t="s">
        <v>156</v>
      </c>
      <c r="C677" s="7"/>
      <c r="D677" s="46" t="s">
        <v>224</v>
      </c>
      <c r="E677" s="4" t="s">
        <v>20</v>
      </c>
      <c r="F677" s="4"/>
      <c r="G677" s="60">
        <f>G681+G678</f>
        <v>0</v>
      </c>
      <c r="H677" s="3"/>
      <c r="I677" s="60">
        <f>I681+I678</f>
        <v>22870900</v>
      </c>
      <c r="J677" s="3"/>
      <c r="K677" s="60">
        <f>K681+K678</f>
        <v>8787000</v>
      </c>
      <c r="L677" s="136"/>
      <c r="M677" s="60">
        <f>M681+M678</f>
        <v>9357179</v>
      </c>
    </row>
    <row r="678" spans="2:13" ht="33.75" customHeight="1">
      <c r="B678" s="62" t="s">
        <v>252</v>
      </c>
      <c r="C678" s="7"/>
      <c r="D678" s="46" t="s">
        <v>224</v>
      </c>
      <c r="E678" s="4" t="s">
        <v>253</v>
      </c>
      <c r="F678" s="4"/>
      <c r="G678" s="60">
        <f>G679+G680</f>
        <v>0</v>
      </c>
      <c r="H678" s="3"/>
      <c r="I678" s="60">
        <f>I679+I680</f>
        <v>22066900</v>
      </c>
      <c r="J678" s="3"/>
      <c r="K678" s="60">
        <f>K679+K680</f>
        <v>7543000</v>
      </c>
      <c r="L678" s="136"/>
      <c r="M678" s="60">
        <f>M679+M680</f>
        <v>7672000</v>
      </c>
    </row>
    <row r="679" spans="2:13" ht="33" customHeight="1">
      <c r="B679" s="62" t="s">
        <v>252</v>
      </c>
      <c r="C679" s="7"/>
      <c r="D679" s="46" t="s">
        <v>224</v>
      </c>
      <c r="E679" s="4" t="s">
        <v>253</v>
      </c>
      <c r="F679" s="4" t="s">
        <v>368</v>
      </c>
      <c r="G679" s="60">
        <v>0</v>
      </c>
      <c r="H679" s="3">
        <v>2066900</v>
      </c>
      <c r="I679" s="60">
        <v>22066900</v>
      </c>
      <c r="J679" s="3">
        <v>-14523900</v>
      </c>
      <c r="K679" s="60">
        <f>I679+J679</f>
        <v>7543000</v>
      </c>
      <c r="L679" s="136">
        <v>129000</v>
      </c>
      <c r="M679" s="60">
        <f>K679+L679</f>
        <v>7672000</v>
      </c>
    </row>
    <row r="680" spans="2:13" ht="21" customHeight="1" hidden="1">
      <c r="B680" s="32" t="s">
        <v>365</v>
      </c>
      <c r="C680" s="7"/>
      <c r="D680" s="46" t="s">
        <v>224</v>
      </c>
      <c r="E680" s="4" t="s">
        <v>253</v>
      </c>
      <c r="F680" s="4" t="s">
        <v>339</v>
      </c>
      <c r="G680" s="60">
        <v>0</v>
      </c>
      <c r="H680" s="3">
        <v>0</v>
      </c>
      <c r="I680" s="60">
        <f>G680+H680</f>
        <v>0</v>
      </c>
      <c r="J680" s="3">
        <v>0</v>
      </c>
      <c r="K680" s="60">
        <f>I680+J680</f>
        <v>0</v>
      </c>
      <c r="L680" s="136"/>
      <c r="M680" s="60">
        <f>K680+L680</f>
        <v>0</v>
      </c>
    </row>
    <row r="681" spans="2:13" ht="27.75" customHeight="1">
      <c r="B681" s="7" t="s">
        <v>21</v>
      </c>
      <c r="C681" s="4"/>
      <c r="D681" s="46" t="s">
        <v>224</v>
      </c>
      <c r="E681" s="4" t="s">
        <v>157</v>
      </c>
      <c r="F681" s="4"/>
      <c r="G681" s="60">
        <f>G682+G687+G685+G684+G688</f>
        <v>0</v>
      </c>
      <c r="H681" s="3"/>
      <c r="I681" s="60">
        <f>I682+I687+I685+I684+I688</f>
        <v>804000</v>
      </c>
      <c r="J681" s="3"/>
      <c r="K681" s="60">
        <f>K682+K687+K685+K684+K688+K686</f>
        <v>1244000</v>
      </c>
      <c r="L681" s="136"/>
      <c r="M681" s="60">
        <f>M682+M687+M685+M684+M688+M686</f>
        <v>1685179</v>
      </c>
    </row>
    <row r="682" spans="2:13" ht="19.5" customHeight="1" hidden="1">
      <c r="B682" s="105" t="s">
        <v>483</v>
      </c>
      <c r="C682" s="4"/>
      <c r="D682" s="46" t="s">
        <v>224</v>
      </c>
      <c r="E682" s="4" t="s">
        <v>223</v>
      </c>
      <c r="F682" s="4"/>
      <c r="G682" s="60">
        <f>G683</f>
        <v>0</v>
      </c>
      <c r="H682" s="3"/>
      <c r="I682" s="60">
        <f>I683</f>
        <v>0</v>
      </c>
      <c r="J682" s="3"/>
      <c r="K682" s="60">
        <f>K683</f>
        <v>0</v>
      </c>
      <c r="L682" s="136"/>
      <c r="M682" s="60">
        <f>M683</f>
        <v>0</v>
      </c>
    </row>
    <row r="683" spans="2:13" ht="21.75" customHeight="1" hidden="1">
      <c r="B683" s="105" t="s">
        <v>481</v>
      </c>
      <c r="C683" s="4"/>
      <c r="D683" s="46" t="s">
        <v>224</v>
      </c>
      <c r="E683" s="4" t="s">
        <v>223</v>
      </c>
      <c r="F683" s="102" t="s">
        <v>480</v>
      </c>
      <c r="G683" s="60">
        <v>0</v>
      </c>
      <c r="H683" s="3">
        <v>20000000</v>
      </c>
      <c r="I683" s="60">
        <v>0</v>
      </c>
      <c r="J683" s="3">
        <v>0</v>
      </c>
      <c r="K683" s="60">
        <f aca="true" t="shared" si="25" ref="K683:K688">I683+J683</f>
        <v>0</v>
      </c>
      <c r="L683" s="136"/>
      <c r="M683" s="60">
        <f aca="true" t="shared" si="26" ref="M683:M688">K683+L683</f>
        <v>0</v>
      </c>
    </row>
    <row r="684" spans="2:13" ht="30.75" customHeight="1" hidden="1">
      <c r="B684" s="31" t="s">
        <v>331</v>
      </c>
      <c r="C684" s="4" t="s">
        <v>196</v>
      </c>
      <c r="D684" s="46" t="s">
        <v>224</v>
      </c>
      <c r="E684" s="4" t="s">
        <v>182</v>
      </c>
      <c r="F684" s="4" t="s">
        <v>364</v>
      </c>
      <c r="G684" s="60">
        <v>0</v>
      </c>
      <c r="H684" s="3">
        <v>0</v>
      </c>
      <c r="I684" s="60">
        <f>G684+H684</f>
        <v>0</v>
      </c>
      <c r="J684" s="3">
        <v>0</v>
      </c>
      <c r="K684" s="60">
        <f t="shared" si="25"/>
        <v>0</v>
      </c>
      <c r="L684" s="136"/>
      <c r="M684" s="60">
        <f t="shared" si="26"/>
        <v>0</v>
      </c>
    </row>
    <row r="685" spans="2:13" ht="36" customHeight="1" hidden="1">
      <c r="B685" s="31" t="s">
        <v>332</v>
      </c>
      <c r="C685" s="4"/>
      <c r="D685" s="46" t="s">
        <v>224</v>
      </c>
      <c r="E685" s="4" t="s">
        <v>182</v>
      </c>
      <c r="F685" s="4" t="s">
        <v>337</v>
      </c>
      <c r="G685" s="60">
        <v>0</v>
      </c>
      <c r="H685" s="3"/>
      <c r="I685" s="60">
        <f>G685+H685</f>
        <v>0</v>
      </c>
      <c r="J685" s="3"/>
      <c r="K685" s="60">
        <f t="shared" si="25"/>
        <v>0</v>
      </c>
      <c r="L685" s="136"/>
      <c r="M685" s="60">
        <f t="shared" si="26"/>
        <v>0</v>
      </c>
    </row>
    <row r="686" spans="2:13" ht="36" customHeight="1">
      <c r="B686" s="96" t="s">
        <v>331</v>
      </c>
      <c r="C686" s="97" t="s">
        <v>205</v>
      </c>
      <c r="D686" s="97" t="s">
        <v>224</v>
      </c>
      <c r="E686" s="97" t="s">
        <v>182</v>
      </c>
      <c r="F686" s="97" t="s">
        <v>364</v>
      </c>
      <c r="G686" s="60"/>
      <c r="H686" s="3"/>
      <c r="I686" s="60"/>
      <c r="J686" s="3">
        <v>440000</v>
      </c>
      <c r="K686" s="60">
        <f t="shared" si="25"/>
        <v>440000</v>
      </c>
      <c r="L686" s="160">
        <f>33590+119088+215516+42985</f>
        <v>411179</v>
      </c>
      <c r="M686" s="60">
        <f t="shared" si="26"/>
        <v>851179</v>
      </c>
    </row>
    <row r="687" spans="2:13" ht="31.5">
      <c r="B687" s="30" t="s">
        <v>392</v>
      </c>
      <c r="C687" s="4"/>
      <c r="D687" s="46" t="s">
        <v>224</v>
      </c>
      <c r="E687" s="4" t="s">
        <v>182</v>
      </c>
      <c r="F687" s="4" t="s">
        <v>338</v>
      </c>
      <c r="G687" s="60">
        <v>0</v>
      </c>
      <c r="H687" s="3">
        <v>633000</v>
      </c>
      <c r="I687" s="60">
        <f>G687+H687</f>
        <v>633000</v>
      </c>
      <c r="J687" s="3">
        <v>0</v>
      </c>
      <c r="K687" s="60">
        <f t="shared" si="25"/>
        <v>633000</v>
      </c>
      <c r="L687" s="136"/>
      <c r="M687" s="60">
        <f t="shared" si="26"/>
        <v>633000</v>
      </c>
    </row>
    <row r="688" spans="2:13" ht="33" customHeight="1">
      <c r="B688" s="32" t="s">
        <v>365</v>
      </c>
      <c r="C688" s="4"/>
      <c r="D688" s="46" t="s">
        <v>224</v>
      </c>
      <c r="E688" s="4" t="s">
        <v>182</v>
      </c>
      <c r="F688" s="4" t="s">
        <v>339</v>
      </c>
      <c r="G688" s="60">
        <v>0</v>
      </c>
      <c r="H688" s="3">
        <v>171000</v>
      </c>
      <c r="I688" s="60">
        <f>G688+H688</f>
        <v>171000</v>
      </c>
      <c r="J688" s="3">
        <v>0</v>
      </c>
      <c r="K688" s="60">
        <f t="shared" si="25"/>
        <v>171000</v>
      </c>
      <c r="L688" s="136">
        <v>30000</v>
      </c>
      <c r="M688" s="60">
        <f t="shared" si="26"/>
        <v>201000</v>
      </c>
    </row>
    <row r="689" spans="2:13" ht="31.5">
      <c r="B689" s="7" t="s">
        <v>158</v>
      </c>
      <c r="C689" s="4"/>
      <c r="D689" s="46" t="s">
        <v>224</v>
      </c>
      <c r="E689" s="4" t="s">
        <v>22</v>
      </c>
      <c r="F689" s="4"/>
      <c r="G689" s="60">
        <f>G690+G691+G692+G693</f>
        <v>0</v>
      </c>
      <c r="H689" s="3">
        <v>0</v>
      </c>
      <c r="I689" s="60">
        <f>I690+I691+I692+I693</f>
        <v>13874000</v>
      </c>
      <c r="J689" s="3">
        <v>0</v>
      </c>
      <c r="K689" s="60">
        <f>K690+K691+K692+K693</f>
        <v>13874000</v>
      </c>
      <c r="L689" s="136"/>
      <c r="M689" s="60">
        <f>M690+M691+M692+M693</f>
        <v>13874000</v>
      </c>
    </row>
    <row r="690" spans="2:13" ht="15.75">
      <c r="B690" s="31" t="s">
        <v>330</v>
      </c>
      <c r="C690" s="4"/>
      <c r="D690" s="8" t="s">
        <v>224</v>
      </c>
      <c r="E690" s="8" t="s">
        <v>22</v>
      </c>
      <c r="F690" s="8" t="s">
        <v>335</v>
      </c>
      <c r="G690" s="79">
        <v>0</v>
      </c>
      <c r="H690" s="117">
        <v>12322429</v>
      </c>
      <c r="I690" s="79">
        <f>G690+H690</f>
        <v>12322429</v>
      </c>
      <c r="J690" s="117">
        <v>0</v>
      </c>
      <c r="K690" s="79">
        <f>I690+J690</f>
        <v>12322429</v>
      </c>
      <c r="L690" s="153"/>
      <c r="M690" s="79">
        <f>K690+L690</f>
        <v>12322429</v>
      </c>
    </row>
    <row r="691" spans="2:13" ht="31.5">
      <c r="B691" s="31" t="s">
        <v>331</v>
      </c>
      <c r="C691" s="4"/>
      <c r="D691" s="8" t="s">
        <v>224</v>
      </c>
      <c r="E691" s="8" t="s">
        <v>22</v>
      </c>
      <c r="F691" s="8" t="s">
        <v>336</v>
      </c>
      <c r="G691" s="79">
        <v>0</v>
      </c>
      <c r="H691" s="97" t="s">
        <v>478</v>
      </c>
      <c r="I691" s="79">
        <f>G691+H691</f>
        <v>30000</v>
      </c>
      <c r="J691" s="97" t="s">
        <v>412</v>
      </c>
      <c r="K691" s="79">
        <f>I691+J691</f>
        <v>30000</v>
      </c>
      <c r="L691" s="154"/>
      <c r="M691" s="79">
        <f>K691+L691</f>
        <v>30000</v>
      </c>
    </row>
    <row r="692" spans="2:13" ht="47.25">
      <c r="B692" s="31" t="s">
        <v>332</v>
      </c>
      <c r="C692" s="4"/>
      <c r="D692" s="8" t="s">
        <v>224</v>
      </c>
      <c r="E692" s="8" t="s">
        <v>22</v>
      </c>
      <c r="F692" s="8" t="s">
        <v>337</v>
      </c>
      <c r="G692" s="79">
        <v>0</v>
      </c>
      <c r="H692" s="117">
        <v>747684</v>
      </c>
      <c r="I692" s="79">
        <f>G692+H692</f>
        <v>747684</v>
      </c>
      <c r="J692" s="117">
        <v>0</v>
      </c>
      <c r="K692" s="79">
        <f>I692+J692</f>
        <v>747684</v>
      </c>
      <c r="L692" s="153"/>
      <c r="M692" s="79">
        <f>K692+L692</f>
        <v>747684</v>
      </c>
    </row>
    <row r="693" spans="2:13" ht="31.5">
      <c r="B693" s="30" t="s">
        <v>392</v>
      </c>
      <c r="C693" s="4"/>
      <c r="D693" s="8" t="s">
        <v>224</v>
      </c>
      <c r="E693" s="8" t="s">
        <v>22</v>
      </c>
      <c r="F693" s="8" t="s">
        <v>338</v>
      </c>
      <c r="G693" s="79">
        <v>0</v>
      </c>
      <c r="H693" s="117">
        <v>773887</v>
      </c>
      <c r="I693" s="79">
        <f>G693+H693</f>
        <v>773887</v>
      </c>
      <c r="J693" s="117">
        <v>0</v>
      </c>
      <c r="K693" s="79">
        <f>I693+J693</f>
        <v>773887</v>
      </c>
      <c r="L693" s="153"/>
      <c r="M693" s="79">
        <f>K693+L693</f>
        <v>773887</v>
      </c>
    </row>
    <row r="694" spans="2:13" ht="31.5">
      <c r="B694" s="31" t="s">
        <v>192</v>
      </c>
      <c r="C694" s="7"/>
      <c r="D694" s="46" t="s">
        <v>224</v>
      </c>
      <c r="E694" s="4" t="s">
        <v>193</v>
      </c>
      <c r="F694" s="4"/>
      <c r="G694" s="60">
        <f>G695</f>
        <v>0</v>
      </c>
      <c r="H694" s="3"/>
      <c r="I694" s="60">
        <f>I695</f>
        <v>703000</v>
      </c>
      <c r="J694" s="3">
        <v>0</v>
      </c>
      <c r="K694" s="60">
        <f>K695</f>
        <v>803000</v>
      </c>
      <c r="L694" s="136"/>
      <c r="M694" s="60">
        <f>M695</f>
        <v>803000</v>
      </c>
    </row>
    <row r="695" spans="2:13" ht="31.5">
      <c r="B695" s="7" t="s">
        <v>194</v>
      </c>
      <c r="C695" s="7"/>
      <c r="D695" s="46" t="s">
        <v>224</v>
      </c>
      <c r="E695" s="4" t="s">
        <v>195</v>
      </c>
      <c r="F695" s="4"/>
      <c r="G695" s="60">
        <f>G696+G697+G698</f>
        <v>0</v>
      </c>
      <c r="H695" s="3"/>
      <c r="I695" s="60">
        <f>I696+I697+I698</f>
        <v>703000</v>
      </c>
      <c r="J695" s="3"/>
      <c r="K695" s="60">
        <f>K696+K697+K698</f>
        <v>803000</v>
      </c>
      <c r="L695" s="136"/>
      <c r="M695" s="60">
        <f>M696+M697+M698</f>
        <v>803000</v>
      </c>
    </row>
    <row r="696" spans="2:13" ht="20.25" customHeight="1">
      <c r="B696" s="31" t="s">
        <v>330</v>
      </c>
      <c r="C696" s="4" t="s">
        <v>196</v>
      </c>
      <c r="D696" s="8" t="s">
        <v>224</v>
      </c>
      <c r="E696" s="4" t="s">
        <v>195</v>
      </c>
      <c r="F696" s="4" t="s">
        <v>335</v>
      </c>
      <c r="G696" s="86">
        <v>0</v>
      </c>
      <c r="H696" s="3">
        <v>650126</v>
      </c>
      <c r="I696" s="86">
        <f>G696+H696</f>
        <v>650126</v>
      </c>
      <c r="J696" s="3">
        <v>-868</v>
      </c>
      <c r="K696" s="86">
        <f>I696+J696</f>
        <v>649258</v>
      </c>
      <c r="L696" s="136"/>
      <c r="M696" s="86">
        <f>K696+L696</f>
        <v>649258</v>
      </c>
    </row>
    <row r="697" spans="2:13" ht="48.75" customHeight="1">
      <c r="B697" s="31" t="s">
        <v>332</v>
      </c>
      <c r="C697" s="8" t="s">
        <v>196</v>
      </c>
      <c r="D697" s="8" t="s">
        <v>224</v>
      </c>
      <c r="E697" s="4" t="s">
        <v>195</v>
      </c>
      <c r="F697" s="8" t="s">
        <v>337</v>
      </c>
      <c r="G697" s="86">
        <v>0</v>
      </c>
      <c r="H697" s="3">
        <v>31660</v>
      </c>
      <c r="I697" s="86">
        <f>G697+H697</f>
        <v>31660</v>
      </c>
      <c r="J697" s="3">
        <v>0</v>
      </c>
      <c r="K697" s="86">
        <f>I697+J697</f>
        <v>31660</v>
      </c>
      <c r="L697" s="136"/>
      <c r="M697" s="86">
        <f>K697+L697</f>
        <v>31660</v>
      </c>
    </row>
    <row r="698" spans="2:13" ht="36" customHeight="1">
      <c r="B698" s="30" t="s">
        <v>392</v>
      </c>
      <c r="C698" s="91" t="s">
        <v>196</v>
      </c>
      <c r="D698" s="8" t="s">
        <v>224</v>
      </c>
      <c r="E698" s="4" t="s">
        <v>195</v>
      </c>
      <c r="F698" s="91" t="s">
        <v>338</v>
      </c>
      <c r="G698" s="86">
        <v>0</v>
      </c>
      <c r="H698" s="3">
        <v>21214</v>
      </c>
      <c r="I698" s="86">
        <f>G698+H698</f>
        <v>21214</v>
      </c>
      <c r="J698" s="3">
        <v>100868</v>
      </c>
      <c r="K698" s="86">
        <f>I698+J698</f>
        <v>122082</v>
      </c>
      <c r="L698" s="136"/>
      <c r="M698" s="86">
        <f>K698+L698</f>
        <v>122082</v>
      </c>
    </row>
    <row r="699" spans="2:13" ht="36" customHeight="1">
      <c r="B699" s="12" t="s">
        <v>323</v>
      </c>
      <c r="C699" s="91"/>
      <c r="D699" s="97" t="s">
        <v>224</v>
      </c>
      <c r="E699" s="102" t="s">
        <v>107</v>
      </c>
      <c r="F699" s="91"/>
      <c r="G699" s="86"/>
      <c r="H699" s="3"/>
      <c r="I699" s="86">
        <f>I700+I703+I705</f>
        <v>283000</v>
      </c>
      <c r="J699" s="3">
        <v>0</v>
      </c>
      <c r="K699" s="86">
        <f>K700+K703+K705</f>
        <v>283000</v>
      </c>
      <c r="L699" s="136"/>
      <c r="M699" s="86">
        <f>M700+M703+M705</f>
        <v>283000</v>
      </c>
    </row>
    <row r="700" spans="2:13" ht="15.75">
      <c r="B700" s="105" t="s">
        <v>472</v>
      </c>
      <c r="C700" s="4"/>
      <c r="D700" s="46" t="s">
        <v>224</v>
      </c>
      <c r="E700" s="4" t="s">
        <v>266</v>
      </c>
      <c r="F700" s="4"/>
      <c r="G700" s="60">
        <f>G702+G701</f>
        <v>0</v>
      </c>
      <c r="H700" s="3"/>
      <c r="I700" s="60">
        <f>I702+I701</f>
        <v>220000</v>
      </c>
      <c r="J700" s="3"/>
      <c r="K700" s="60">
        <f>K702+K701</f>
        <v>220000</v>
      </c>
      <c r="L700" s="136"/>
      <c r="M700" s="60">
        <f>M702+M701</f>
        <v>220000</v>
      </c>
    </row>
    <row r="701" spans="2:13" ht="47.25">
      <c r="B701" s="31" t="s">
        <v>332</v>
      </c>
      <c r="C701" s="4"/>
      <c r="D701" s="98" t="s">
        <v>224</v>
      </c>
      <c r="E701" s="102" t="s">
        <v>266</v>
      </c>
      <c r="F701" s="102" t="s">
        <v>337</v>
      </c>
      <c r="G701" s="60">
        <v>0</v>
      </c>
      <c r="H701" s="3">
        <v>20000</v>
      </c>
      <c r="I701" s="60">
        <f>G701+H701</f>
        <v>20000</v>
      </c>
      <c r="J701" s="3">
        <v>0</v>
      </c>
      <c r="K701" s="60">
        <f>I701+J701</f>
        <v>20000</v>
      </c>
      <c r="L701" s="136"/>
      <c r="M701" s="60">
        <f>K701+L701</f>
        <v>20000</v>
      </c>
    </row>
    <row r="702" spans="2:13" ht="31.5">
      <c r="B702" s="30" t="s">
        <v>392</v>
      </c>
      <c r="C702" s="4"/>
      <c r="D702" s="46" t="s">
        <v>224</v>
      </c>
      <c r="E702" s="4" t="s">
        <v>266</v>
      </c>
      <c r="F702" s="4" t="s">
        <v>338</v>
      </c>
      <c r="G702" s="86">
        <v>0</v>
      </c>
      <c r="H702" s="3">
        <v>200000</v>
      </c>
      <c r="I702" s="86">
        <f>G702+H702</f>
        <v>200000</v>
      </c>
      <c r="J702" s="3">
        <v>0</v>
      </c>
      <c r="K702" s="86">
        <f>I702+J702</f>
        <v>200000</v>
      </c>
      <c r="L702" s="136"/>
      <c r="M702" s="86">
        <f>K702+L702</f>
        <v>200000</v>
      </c>
    </row>
    <row r="703" spans="2:13" ht="31.5" customHeight="1">
      <c r="B703" s="96" t="s">
        <v>474</v>
      </c>
      <c r="C703" s="4"/>
      <c r="D703" s="98" t="s">
        <v>224</v>
      </c>
      <c r="E703" s="8" t="s">
        <v>316</v>
      </c>
      <c r="F703" s="8"/>
      <c r="G703" s="86"/>
      <c r="H703" s="3"/>
      <c r="I703" s="86">
        <f>I704</f>
        <v>13000</v>
      </c>
      <c r="J703" s="3"/>
      <c r="K703" s="86">
        <f>K704</f>
        <v>13000</v>
      </c>
      <c r="L703" s="136"/>
      <c r="M703" s="86">
        <f>M704</f>
        <v>13000</v>
      </c>
    </row>
    <row r="704" spans="2:13" ht="15.75">
      <c r="B704" s="90" t="s">
        <v>344</v>
      </c>
      <c r="C704" s="4"/>
      <c r="D704" s="98" t="s">
        <v>224</v>
      </c>
      <c r="E704" s="8" t="s">
        <v>316</v>
      </c>
      <c r="F704" s="97" t="s">
        <v>345</v>
      </c>
      <c r="G704" s="86"/>
      <c r="H704" s="3">
        <v>13000</v>
      </c>
      <c r="I704" s="86">
        <f>G704+H704</f>
        <v>13000</v>
      </c>
      <c r="J704" s="3">
        <v>0</v>
      </c>
      <c r="K704" s="86">
        <f>I704+J704</f>
        <v>13000</v>
      </c>
      <c r="L704" s="136"/>
      <c r="M704" s="86">
        <f>K704+L704</f>
        <v>13000</v>
      </c>
    </row>
    <row r="705" spans="2:13" ht="63">
      <c r="B705" s="96" t="s">
        <v>473</v>
      </c>
      <c r="C705" s="97" t="s">
        <v>196</v>
      </c>
      <c r="D705" s="97" t="s">
        <v>224</v>
      </c>
      <c r="E705" s="97" t="s">
        <v>493</v>
      </c>
      <c r="F705" s="97"/>
      <c r="G705" s="86"/>
      <c r="H705" s="3"/>
      <c r="I705" s="86">
        <f>I706</f>
        <v>50000</v>
      </c>
      <c r="J705" s="3"/>
      <c r="K705" s="86">
        <f>K706</f>
        <v>50000</v>
      </c>
      <c r="L705" s="136"/>
      <c r="M705" s="86">
        <f>M706</f>
        <v>50000</v>
      </c>
    </row>
    <row r="706" spans="2:13" ht="36.75" customHeight="1">
      <c r="B706" s="96" t="s">
        <v>392</v>
      </c>
      <c r="C706" s="97" t="s">
        <v>196</v>
      </c>
      <c r="D706" s="97" t="s">
        <v>224</v>
      </c>
      <c r="E706" s="97" t="s">
        <v>493</v>
      </c>
      <c r="F706" s="97" t="s">
        <v>338</v>
      </c>
      <c r="G706" s="86"/>
      <c r="H706" s="3">
        <v>50000</v>
      </c>
      <c r="I706" s="86">
        <f>G706+H706</f>
        <v>50000</v>
      </c>
      <c r="J706" s="3">
        <v>0</v>
      </c>
      <c r="K706" s="86">
        <f>I706+J706</f>
        <v>50000</v>
      </c>
      <c r="L706" s="136"/>
      <c r="M706" s="86">
        <f>K706+L706</f>
        <v>50000</v>
      </c>
    </row>
    <row r="707" spans="2:13" ht="36.75" customHeight="1">
      <c r="B707" s="83" t="s">
        <v>163</v>
      </c>
      <c r="C707" s="5" t="s">
        <v>25</v>
      </c>
      <c r="D707" s="45" t="s">
        <v>25</v>
      </c>
      <c r="E707" s="5"/>
      <c r="F707" s="5"/>
      <c r="G707" s="60" t="e">
        <f>G708+G718+G725</f>
        <v>#REF!</v>
      </c>
      <c r="H707" s="3"/>
      <c r="I707" s="60">
        <f>I708+I718+I725</f>
        <v>4375500</v>
      </c>
      <c r="J707" s="3"/>
      <c r="K707" s="60">
        <f>K708+K718+K725</f>
        <v>4375500</v>
      </c>
      <c r="L707" s="136"/>
      <c r="M707" s="60">
        <f>M708+M718+M725</f>
        <v>4330500</v>
      </c>
    </row>
    <row r="708" spans="2:13" ht="54.75" customHeight="1">
      <c r="B708" s="105" t="s">
        <v>494</v>
      </c>
      <c r="C708" s="4"/>
      <c r="D708" s="46" t="s">
        <v>26</v>
      </c>
      <c r="E708" s="4"/>
      <c r="F708" s="4"/>
      <c r="G708" s="60" t="e">
        <f>G709+#REF!</f>
        <v>#REF!</v>
      </c>
      <c r="H708" s="3"/>
      <c r="I708" s="60">
        <f>I709</f>
        <v>2804000</v>
      </c>
      <c r="J708" s="3"/>
      <c r="K708" s="60">
        <f>K709</f>
        <v>2804000</v>
      </c>
      <c r="L708" s="136"/>
      <c r="M708" s="60">
        <f>M709</f>
        <v>2759000</v>
      </c>
    </row>
    <row r="709" spans="2:13" ht="50.25" customHeight="1">
      <c r="B709" s="7" t="s">
        <v>164</v>
      </c>
      <c r="C709" s="4"/>
      <c r="D709" s="46" t="s">
        <v>26</v>
      </c>
      <c r="E709" s="4">
        <v>2180000</v>
      </c>
      <c r="F709" s="4"/>
      <c r="G709" s="60" t="e">
        <f>G710+G713</f>
        <v>#REF!</v>
      </c>
      <c r="H709" s="3"/>
      <c r="I709" s="60">
        <f>I710+I713</f>
        <v>2804000</v>
      </c>
      <c r="J709" s="3"/>
      <c r="K709" s="60">
        <f>K710+K713</f>
        <v>2804000</v>
      </c>
      <c r="L709" s="136"/>
      <c r="M709" s="60">
        <f>M710+M713</f>
        <v>2759000</v>
      </c>
    </row>
    <row r="710" spans="2:13" ht="45.75" customHeight="1">
      <c r="B710" s="7" t="s">
        <v>165</v>
      </c>
      <c r="C710" s="4"/>
      <c r="D710" s="46" t="s">
        <v>26</v>
      </c>
      <c r="E710" s="4" t="s">
        <v>166</v>
      </c>
      <c r="F710" s="4"/>
      <c r="G710" s="60" t="e">
        <f>G712+#REF!+G711</f>
        <v>#REF!</v>
      </c>
      <c r="H710" s="3"/>
      <c r="I710" s="60">
        <f>I712+I711</f>
        <v>1080000</v>
      </c>
      <c r="J710" s="3"/>
      <c r="K710" s="60">
        <f>K712+K711</f>
        <v>1080000</v>
      </c>
      <c r="L710" s="136"/>
      <c r="M710" s="60">
        <f>M712+M711</f>
        <v>1035000</v>
      </c>
    </row>
    <row r="711" spans="2:13" ht="47.25" customHeight="1">
      <c r="B711" s="31" t="s">
        <v>332</v>
      </c>
      <c r="C711" s="4"/>
      <c r="D711" s="98" t="s">
        <v>26</v>
      </c>
      <c r="E711" s="102" t="s">
        <v>166</v>
      </c>
      <c r="F711" s="102" t="s">
        <v>337</v>
      </c>
      <c r="G711" s="60">
        <v>0</v>
      </c>
      <c r="H711" s="3">
        <v>0</v>
      </c>
      <c r="I711" s="60">
        <f>G711+H711</f>
        <v>0</v>
      </c>
      <c r="J711" s="3">
        <v>18000</v>
      </c>
      <c r="K711" s="60">
        <f>I711+J711</f>
        <v>18000</v>
      </c>
      <c r="L711" s="136"/>
      <c r="M711" s="60">
        <f>K711+L711</f>
        <v>18000</v>
      </c>
    </row>
    <row r="712" spans="2:13" ht="31.5" customHeight="1">
      <c r="B712" s="30" t="s">
        <v>392</v>
      </c>
      <c r="C712" s="4"/>
      <c r="D712" s="46" t="s">
        <v>26</v>
      </c>
      <c r="E712" s="4" t="s">
        <v>166</v>
      </c>
      <c r="F712" s="4" t="s">
        <v>338</v>
      </c>
      <c r="G712" s="60">
        <v>0</v>
      </c>
      <c r="H712" s="3">
        <v>1080000</v>
      </c>
      <c r="I712" s="60">
        <f>G712+H712</f>
        <v>1080000</v>
      </c>
      <c r="J712" s="3">
        <v>-18000</v>
      </c>
      <c r="K712" s="60">
        <f>I712+J712</f>
        <v>1062000</v>
      </c>
      <c r="L712" s="136">
        <v>-45000</v>
      </c>
      <c r="M712" s="60">
        <f>K712+L712</f>
        <v>1017000</v>
      </c>
    </row>
    <row r="713" spans="2:13" ht="51.75" customHeight="1">
      <c r="B713" s="31" t="s">
        <v>441</v>
      </c>
      <c r="C713" s="8"/>
      <c r="D713" s="46" t="s">
        <v>26</v>
      </c>
      <c r="E713" s="8" t="s">
        <v>440</v>
      </c>
      <c r="F713" s="8"/>
      <c r="G713" s="60">
        <f>G714+G715+G716+G717</f>
        <v>0</v>
      </c>
      <c r="H713" s="3"/>
      <c r="I713" s="60">
        <f>I714+I715+I716+I717</f>
        <v>1724000</v>
      </c>
      <c r="J713" s="3"/>
      <c r="K713" s="60">
        <f>K714+K715+K716+K717</f>
        <v>1724000</v>
      </c>
      <c r="L713" s="136"/>
      <c r="M713" s="60">
        <f>M714+M715+M716+M717</f>
        <v>1724000</v>
      </c>
    </row>
    <row r="714" spans="2:13" ht="24.75" customHeight="1">
      <c r="B714" s="31" t="s">
        <v>330</v>
      </c>
      <c r="C714" s="8" t="s">
        <v>205</v>
      </c>
      <c r="D714" s="8" t="s">
        <v>26</v>
      </c>
      <c r="E714" s="8" t="s">
        <v>440</v>
      </c>
      <c r="F714" s="8" t="s">
        <v>335</v>
      </c>
      <c r="G714" s="60">
        <v>0</v>
      </c>
      <c r="H714" s="3">
        <v>1328246</v>
      </c>
      <c r="I714" s="60">
        <f>G714+H714</f>
        <v>1328246</v>
      </c>
      <c r="J714" s="3">
        <v>0</v>
      </c>
      <c r="K714" s="60">
        <f>I714+J714</f>
        <v>1328246</v>
      </c>
      <c r="L714" s="136"/>
      <c r="M714" s="60">
        <f>K714+L714</f>
        <v>1328246</v>
      </c>
    </row>
    <row r="715" spans="2:13" ht="33" customHeight="1">
      <c r="B715" s="31" t="s">
        <v>331</v>
      </c>
      <c r="C715" s="8" t="s">
        <v>205</v>
      </c>
      <c r="D715" s="8" t="s">
        <v>26</v>
      </c>
      <c r="E715" s="8" t="s">
        <v>440</v>
      </c>
      <c r="F715" s="8" t="s">
        <v>336</v>
      </c>
      <c r="G715" s="60">
        <v>0</v>
      </c>
      <c r="H715" s="3">
        <v>46000</v>
      </c>
      <c r="I715" s="60">
        <f>G715+H715</f>
        <v>46000</v>
      </c>
      <c r="J715" s="3">
        <v>0</v>
      </c>
      <c r="K715" s="60">
        <f>I715+J715</f>
        <v>46000</v>
      </c>
      <c r="L715" s="136"/>
      <c r="M715" s="60">
        <f>K715+L715</f>
        <v>46000</v>
      </c>
    </row>
    <row r="716" spans="2:13" ht="36.75" customHeight="1">
      <c r="B716" s="31" t="s">
        <v>332</v>
      </c>
      <c r="C716" s="8" t="s">
        <v>205</v>
      </c>
      <c r="D716" s="8" t="s">
        <v>26</v>
      </c>
      <c r="E716" s="8" t="s">
        <v>440</v>
      </c>
      <c r="F716" s="8" t="s">
        <v>337</v>
      </c>
      <c r="G716" s="60">
        <v>0</v>
      </c>
      <c r="H716" s="3">
        <v>91000</v>
      </c>
      <c r="I716" s="60">
        <f>G716+H716</f>
        <v>91000</v>
      </c>
      <c r="J716" s="3">
        <v>0</v>
      </c>
      <c r="K716" s="60">
        <f>I716+J716</f>
        <v>91000</v>
      </c>
      <c r="L716" s="136">
        <v>47400</v>
      </c>
      <c r="M716" s="60">
        <f>K716+L716</f>
        <v>138400</v>
      </c>
    </row>
    <row r="717" spans="2:13" ht="39.75" customHeight="1">
      <c r="B717" s="31" t="s">
        <v>392</v>
      </c>
      <c r="C717" s="8" t="s">
        <v>205</v>
      </c>
      <c r="D717" s="8" t="s">
        <v>26</v>
      </c>
      <c r="E717" s="8" t="s">
        <v>440</v>
      </c>
      <c r="F717" s="8" t="s">
        <v>338</v>
      </c>
      <c r="G717" s="60">
        <v>0</v>
      </c>
      <c r="H717" s="3">
        <v>258754</v>
      </c>
      <c r="I717" s="60">
        <f>G717+H717</f>
        <v>258754</v>
      </c>
      <c r="J717" s="3">
        <v>0</v>
      </c>
      <c r="K717" s="60">
        <f>I717+J717</f>
        <v>258754</v>
      </c>
      <c r="L717" s="136">
        <v>-47400</v>
      </c>
      <c r="M717" s="60">
        <f>K717+L717</f>
        <v>211354</v>
      </c>
    </row>
    <row r="718" spans="2:13" ht="19.5" customHeight="1">
      <c r="B718" s="7" t="s">
        <v>167</v>
      </c>
      <c r="C718" s="5"/>
      <c r="D718" s="46" t="s">
        <v>27</v>
      </c>
      <c r="E718" s="4"/>
      <c r="F718" s="4"/>
      <c r="G718" s="60" t="e">
        <f>G719+G723</f>
        <v>#REF!</v>
      </c>
      <c r="H718" s="3"/>
      <c r="I718" s="60">
        <f>I719+I722</f>
        <v>1338000</v>
      </c>
      <c r="J718" s="3"/>
      <c r="K718" s="60">
        <f>K719+K722</f>
        <v>1338000</v>
      </c>
      <c r="L718" s="136"/>
      <c r="M718" s="60">
        <f>M719+M722</f>
        <v>1338000</v>
      </c>
    </row>
    <row r="719" spans="2:13" ht="55.5" customHeight="1">
      <c r="B719" s="105" t="s">
        <v>528</v>
      </c>
      <c r="C719" s="4"/>
      <c r="D719" s="46" t="s">
        <v>27</v>
      </c>
      <c r="E719" s="102" t="s">
        <v>529</v>
      </c>
      <c r="F719" s="4"/>
      <c r="G719" s="60" t="e">
        <f>G721+#REF!</f>
        <v>#REF!</v>
      </c>
      <c r="H719" s="3"/>
      <c r="I719" s="60">
        <f>I721</f>
        <v>381000</v>
      </c>
      <c r="J719" s="3"/>
      <c r="K719" s="60">
        <f>K721</f>
        <v>381000</v>
      </c>
      <c r="L719" s="136"/>
      <c r="M719" s="60">
        <f>M721</f>
        <v>381000</v>
      </c>
    </row>
    <row r="720" spans="2:13" ht="40.5" customHeight="1">
      <c r="B720" s="105" t="s">
        <v>530</v>
      </c>
      <c r="C720" s="4"/>
      <c r="D720" s="98" t="s">
        <v>27</v>
      </c>
      <c r="E720" s="102" t="s">
        <v>531</v>
      </c>
      <c r="F720" s="4"/>
      <c r="G720" s="60"/>
      <c r="H720" s="3"/>
      <c r="I720" s="60"/>
      <c r="J720" s="3"/>
      <c r="K720" s="60"/>
      <c r="L720" s="136"/>
      <c r="M720" s="60"/>
    </row>
    <row r="721" spans="2:13" ht="38.25" customHeight="1">
      <c r="B721" s="30" t="s">
        <v>392</v>
      </c>
      <c r="C721" s="4"/>
      <c r="D721" s="46" t="s">
        <v>27</v>
      </c>
      <c r="E721" s="102" t="s">
        <v>531</v>
      </c>
      <c r="F721" s="4" t="s">
        <v>338</v>
      </c>
      <c r="G721" s="60">
        <v>0</v>
      </c>
      <c r="H721" s="3">
        <v>381000</v>
      </c>
      <c r="I721" s="60">
        <f>G721+H721</f>
        <v>381000</v>
      </c>
      <c r="J721" s="3">
        <v>0</v>
      </c>
      <c r="K721" s="60">
        <f>I721+J721</f>
        <v>381000</v>
      </c>
      <c r="L721" s="136"/>
      <c r="M721" s="60">
        <f>K721+L721</f>
        <v>381000</v>
      </c>
    </row>
    <row r="722" spans="2:13" ht="15.75">
      <c r="B722" s="12" t="s">
        <v>323</v>
      </c>
      <c r="C722" s="85"/>
      <c r="D722" s="98" t="s">
        <v>27</v>
      </c>
      <c r="E722" s="102" t="s">
        <v>107</v>
      </c>
      <c r="F722" s="4"/>
      <c r="G722" s="60"/>
      <c r="H722" s="3"/>
      <c r="I722" s="60">
        <f>I723</f>
        <v>957000</v>
      </c>
      <c r="J722" s="3"/>
      <c r="K722" s="60">
        <f>K723</f>
        <v>957000</v>
      </c>
      <c r="L722" s="136"/>
      <c r="M722" s="60">
        <f>M723</f>
        <v>957000</v>
      </c>
    </row>
    <row r="723" spans="2:13" ht="66.75" customHeight="1">
      <c r="B723" s="32" t="s">
        <v>307</v>
      </c>
      <c r="C723" s="85"/>
      <c r="D723" s="46" t="s">
        <v>27</v>
      </c>
      <c r="E723" s="102" t="s">
        <v>294</v>
      </c>
      <c r="F723" s="4"/>
      <c r="G723" s="60">
        <f>G724</f>
        <v>0</v>
      </c>
      <c r="H723" s="3"/>
      <c r="I723" s="60">
        <f>I724</f>
        <v>957000</v>
      </c>
      <c r="J723" s="3"/>
      <c r="K723" s="60">
        <f>K724</f>
        <v>957000</v>
      </c>
      <c r="L723" s="136"/>
      <c r="M723" s="60">
        <f>M724</f>
        <v>957000</v>
      </c>
    </row>
    <row r="724" spans="2:13" ht="36.75" customHeight="1">
      <c r="B724" s="30" t="s">
        <v>392</v>
      </c>
      <c r="C724" s="4"/>
      <c r="D724" s="46" t="s">
        <v>27</v>
      </c>
      <c r="E724" s="102" t="s">
        <v>294</v>
      </c>
      <c r="F724" s="4" t="s">
        <v>338</v>
      </c>
      <c r="G724" s="60">
        <v>0</v>
      </c>
      <c r="H724" s="3">
        <v>957000</v>
      </c>
      <c r="I724" s="60">
        <f>G724+H724</f>
        <v>957000</v>
      </c>
      <c r="J724" s="3">
        <v>0</v>
      </c>
      <c r="K724" s="60">
        <f>I724+J724</f>
        <v>957000</v>
      </c>
      <c r="L724" s="136"/>
      <c r="M724" s="60">
        <f>K724+L724</f>
        <v>957000</v>
      </c>
    </row>
    <row r="725" spans="2:13" ht="36.75" customHeight="1">
      <c r="B725" s="114" t="s">
        <v>525</v>
      </c>
      <c r="C725" s="24"/>
      <c r="D725" s="98" t="s">
        <v>526</v>
      </c>
      <c r="E725" s="5"/>
      <c r="F725" s="4"/>
      <c r="G725" s="60" t="e">
        <f>G727</f>
        <v>#REF!</v>
      </c>
      <c r="H725" s="3"/>
      <c r="I725" s="60">
        <f>I726</f>
        <v>233500</v>
      </c>
      <c r="J725" s="3"/>
      <c r="K725" s="60">
        <f>K726</f>
        <v>233500</v>
      </c>
      <c r="L725" s="136"/>
      <c r="M725" s="60">
        <f>M726</f>
        <v>233500</v>
      </c>
    </row>
    <row r="726" spans="2:13" ht="24.75" customHeight="1">
      <c r="B726" s="109" t="s">
        <v>323</v>
      </c>
      <c r="C726" s="24"/>
      <c r="D726" s="98" t="s">
        <v>526</v>
      </c>
      <c r="E726" s="102" t="s">
        <v>107</v>
      </c>
      <c r="F726" s="4"/>
      <c r="G726" s="60"/>
      <c r="H726" s="3"/>
      <c r="I726" s="60">
        <f>I727</f>
        <v>233500</v>
      </c>
      <c r="J726" s="3"/>
      <c r="K726" s="60">
        <f>K727</f>
        <v>233500</v>
      </c>
      <c r="L726" s="136"/>
      <c r="M726" s="60">
        <f>M727</f>
        <v>233500</v>
      </c>
    </row>
    <row r="727" spans="2:13" ht="65.25" customHeight="1">
      <c r="B727" s="99" t="s">
        <v>324</v>
      </c>
      <c r="C727" s="24"/>
      <c r="D727" s="98" t="s">
        <v>526</v>
      </c>
      <c r="E727" s="4" t="s">
        <v>267</v>
      </c>
      <c r="F727" s="5"/>
      <c r="G727" s="60" t="e">
        <f>#REF!+G728</f>
        <v>#REF!</v>
      </c>
      <c r="H727" s="3"/>
      <c r="I727" s="60">
        <f>I728</f>
        <v>233500</v>
      </c>
      <c r="J727" s="3"/>
      <c r="K727" s="60">
        <f>K728</f>
        <v>233500</v>
      </c>
      <c r="L727" s="136"/>
      <c r="M727" s="60">
        <f>M728</f>
        <v>233500</v>
      </c>
    </row>
    <row r="728" spans="2:13" ht="36.75" customHeight="1">
      <c r="B728" s="30" t="s">
        <v>392</v>
      </c>
      <c r="C728" s="24"/>
      <c r="D728" s="98" t="s">
        <v>526</v>
      </c>
      <c r="E728" s="4" t="s">
        <v>267</v>
      </c>
      <c r="F728" s="4" t="s">
        <v>338</v>
      </c>
      <c r="G728" s="60">
        <v>0</v>
      </c>
      <c r="H728" s="3">
        <v>233500</v>
      </c>
      <c r="I728" s="60">
        <f>G728+H728</f>
        <v>233500</v>
      </c>
      <c r="J728" s="3">
        <v>0</v>
      </c>
      <c r="K728" s="60">
        <f>I728+J728</f>
        <v>233500</v>
      </c>
      <c r="L728" s="136"/>
      <c r="M728" s="60">
        <f>K728+L728</f>
        <v>233500</v>
      </c>
    </row>
    <row r="729" spans="2:13" ht="15.75" customHeight="1">
      <c r="B729" s="83" t="s">
        <v>28</v>
      </c>
      <c r="C729" s="8" t="s">
        <v>29</v>
      </c>
      <c r="D729" s="45" t="s">
        <v>29</v>
      </c>
      <c r="E729" s="4"/>
      <c r="F729" s="4"/>
      <c r="G729" s="60" t="e">
        <f>G730+G733+G741+G773+G768+G748</f>
        <v>#REF!</v>
      </c>
      <c r="H729" s="3"/>
      <c r="I729" s="60" t="e">
        <f>I730+I733+I741+I773+I768+I748</f>
        <v>#REF!</v>
      </c>
      <c r="J729" s="3"/>
      <c r="K729" s="60">
        <f>K730+K733+K741+K773+K768+K748</f>
        <v>19382660</v>
      </c>
      <c r="L729" s="136"/>
      <c r="M729" s="60">
        <f>M730+M733+M741+M773+M768+M748</f>
        <v>31448485.5</v>
      </c>
    </row>
    <row r="730" spans="2:13" ht="18" customHeight="1">
      <c r="B730" s="7" t="s">
        <v>30</v>
      </c>
      <c r="C730" s="4"/>
      <c r="D730" s="46" t="s">
        <v>31</v>
      </c>
      <c r="E730" s="4"/>
      <c r="F730" s="4"/>
      <c r="G730" s="60">
        <f>G731</f>
        <v>0</v>
      </c>
      <c r="H730" s="3"/>
      <c r="I730" s="60">
        <f>I731</f>
        <v>85000</v>
      </c>
      <c r="J730" s="3"/>
      <c r="K730" s="60">
        <f>K731</f>
        <v>85000</v>
      </c>
      <c r="L730" s="136"/>
      <c r="M730" s="60">
        <f>M731</f>
        <v>85000</v>
      </c>
    </row>
    <row r="731" spans="2:13" ht="21.75" customHeight="1">
      <c r="B731" s="12" t="s">
        <v>327</v>
      </c>
      <c r="C731" s="8"/>
      <c r="D731" s="46" t="s">
        <v>31</v>
      </c>
      <c r="E731" s="8" t="s">
        <v>313</v>
      </c>
      <c r="F731" s="8"/>
      <c r="G731" s="60">
        <f>G732</f>
        <v>0</v>
      </c>
      <c r="H731" s="3"/>
      <c r="I731" s="60">
        <f>I732</f>
        <v>85000</v>
      </c>
      <c r="J731" s="3"/>
      <c r="K731" s="60">
        <f>K732</f>
        <v>85000</v>
      </c>
      <c r="L731" s="136"/>
      <c r="M731" s="60">
        <f>M732</f>
        <v>85000</v>
      </c>
    </row>
    <row r="732" spans="2:13" ht="18" customHeight="1">
      <c r="B732" s="7" t="s">
        <v>344</v>
      </c>
      <c r="C732" s="8"/>
      <c r="D732" s="46" t="s">
        <v>31</v>
      </c>
      <c r="E732" s="8" t="s">
        <v>313</v>
      </c>
      <c r="F732" s="8" t="s">
        <v>345</v>
      </c>
      <c r="G732" s="60">
        <v>0</v>
      </c>
      <c r="H732" s="3">
        <v>85000</v>
      </c>
      <c r="I732" s="60">
        <f>G732+H732</f>
        <v>85000</v>
      </c>
      <c r="J732" s="3">
        <v>0</v>
      </c>
      <c r="K732" s="60">
        <f>I732+J732</f>
        <v>85000</v>
      </c>
      <c r="L732" s="136"/>
      <c r="M732" s="60">
        <f>K732+L732</f>
        <v>85000</v>
      </c>
    </row>
    <row r="733" spans="2:13" ht="18" customHeight="1">
      <c r="B733" s="7" t="s">
        <v>433</v>
      </c>
      <c r="C733" s="8"/>
      <c r="D733" s="46" t="s">
        <v>32</v>
      </c>
      <c r="E733" s="8"/>
      <c r="F733" s="8"/>
      <c r="G733" s="60" t="e">
        <f>#REF!+G738</f>
        <v>#REF!</v>
      </c>
      <c r="H733" s="3"/>
      <c r="I733" s="60">
        <f>I738</f>
        <v>1899000</v>
      </c>
      <c r="J733" s="3"/>
      <c r="K733" s="60">
        <f>K738</f>
        <v>1899000</v>
      </c>
      <c r="L733" s="136"/>
      <c r="M733" s="60">
        <f>M738</f>
        <v>1899000</v>
      </c>
    </row>
    <row r="734" spans="2:13" ht="23.25" customHeight="1" hidden="1">
      <c r="B734" s="7" t="s">
        <v>33</v>
      </c>
      <c r="C734" s="8"/>
      <c r="D734" s="46" t="s">
        <v>32</v>
      </c>
      <c r="E734" s="8">
        <v>2800000</v>
      </c>
      <c r="F734" s="8"/>
      <c r="G734" s="60" t="e">
        <f>G735</f>
        <v>#REF!</v>
      </c>
      <c r="H734" s="3"/>
      <c r="I734" s="60" t="e">
        <f>I735</f>
        <v>#REF!</v>
      </c>
      <c r="J734" s="3"/>
      <c r="K734" s="60" t="e">
        <f>K735</f>
        <v>#REF!</v>
      </c>
      <c r="L734" s="136"/>
      <c r="M734" s="60" t="e">
        <f>M735</f>
        <v>#REF!</v>
      </c>
    </row>
    <row r="735" spans="2:13" ht="23.25" customHeight="1" hidden="1">
      <c r="B735" s="7" t="s">
        <v>199</v>
      </c>
      <c r="C735" s="8"/>
      <c r="D735" s="46" t="s">
        <v>32</v>
      </c>
      <c r="E735" s="8" t="s">
        <v>34</v>
      </c>
      <c r="F735" s="8"/>
      <c r="G735" s="60" t="e">
        <f>G737</f>
        <v>#REF!</v>
      </c>
      <c r="H735" s="3"/>
      <c r="I735" s="60" t="e">
        <f>I737</f>
        <v>#REF!</v>
      </c>
      <c r="J735" s="3"/>
      <c r="K735" s="60" t="e">
        <f>K737</f>
        <v>#REF!</v>
      </c>
      <c r="L735" s="136"/>
      <c r="M735" s="60" t="e">
        <f>M737</f>
        <v>#REF!</v>
      </c>
    </row>
    <row r="736" spans="2:13" ht="0.75" customHeight="1" hidden="1">
      <c r="B736" s="7" t="s">
        <v>35</v>
      </c>
      <c r="C736" s="8"/>
      <c r="D736" s="46" t="s">
        <v>32</v>
      </c>
      <c r="E736" s="8" t="s">
        <v>34</v>
      </c>
      <c r="F736" s="8" t="s">
        <v>36</v>
      </c>
      <c r="G736" s="60" t="e">
        <f>#REF!+#REF!</f>
        <v>#REF!</v>
      </c>
      <c r="H736" s="3"/>
      <c r="I736" s="60" t="e">
        <f>#REF!+#REF!</f>
        <v>#REF!</v>
      </c>
      <c r="J736" s="3"/>
      <c r="K736" s="60" t="e">
        <f>#REF!+#REF!</f>
        <v>#REF!</v>
      </c>
      <c r="L736" s="136"/>
      <c r="M736" s="60" t="e">
        <f>#REF!+#REF!</f>
        <v>#REF!</v>
      </c>
    </row>
    <row r="737" spans="2:13" ht="0.75" customHeight="1" hidden="1">
      <c r="B737" s="7" t="s">
        <v>37</v>
      </c>
      <c r="C737" s="8"/>
      <c r="D737" s="46" t="s">
        <v>32</v>
      </c>
      <c r="E737" s="8" t="s">
        <v>34</v>
      </c>
      <c r="F737" s="8" t="s">
        <v>38</v>
      </c>
      <c r="G737" s="60" t="e">
        <f>#REF!+#REF!</f>
        <v>#REF!</v>
      </c>
      <c r="H737" s="3"/>
      <c r="I737" s="60" t="e">
        <f>G737+H737</f>
        <v>#REF!</v>
      </c>
      <c r="J737" s="3"/>
      <c r="K737" s="60" t="e">
        <f>I737+J737</f>
        <v>#REF!</v>
      </c>
      <c r="L737" s="136"/>
      <c r="M737" s="60" t="e">
        <f>K737+L737</f>
        <v>#REF!</v>
      </c>
    </row>
    <row r="738" spans="2:13" ht="45" customHeight="1">
      <c r="B738" s="131" t="s">
        <v>506</v>
      </c>
      <c r="C738" s="8"/>
      <c r="D738" s="46" t="s">
        <v>32</v>
      </c>
      <c r="E738" s="8" t="s">
        <v>201</v>
      </c>
      <c r="F738" s="8"/>
      <c r="G738" s="60">
        <f>G739+G740</f>
        <v>0</v>
      </c>
      <c r="H738" s="3"/>
      <c r="I738" s="60">
        <f>I739+I740</f>
        <v>1899000</v>
      </c>
      <c r="J738" s="3"/>
      <c r="K738" s="60">
        <f>K739+K740</f>
        <v>1899000</v>
      </c>
      <c r="L738" s="136"/>
      <c r="M738" s="60">
        <f>M739+M740</f>
        <v>1899000</v>
      </c>
    </row>
    <row r="739" spans="2:13" ht="36" customHeight="1" hidden="1">
      <c r="B739" s="7" t="s">
        <v>389</v>
      </c>
      <c r="C739" s="8"/>
      <c r="D739" s="46" t="s">
        <v>32</v>
      </c>
      <c r="E739" s="8" t="s">
        <v>201</v>
      </c>
      <c r="F739" s="8" t="s">
        <v>341</v>
      </c>
      <c r="G739" s="60">
        <v>0</v>
      </c>
      <c r="H739" s="3">
        <v>0</v>
      </c>
      <c r="I739" s="60">
        <f>G739+H739</f>
        <v>0</v>
      </c>
      <c r="J739" s="3">
        <v>0</v>
      </c>
      <c r="K739" s="60">
        <f>I739+J739</f>
        <v>0</v>
      </c>
      <c r="L739" s="136"/>
      <c r="M739" s="60">
        <f>K739+L739</f>
        <v>0</v>
      </c>
    </row>
    <row r="740" spans="2:13" ht="36" customHeight="1">
      <c r="B740" s="7" t="s">
        <v>390</v>
      </c>
      <c r="C740" s="8"/>
      <c r="D740" s="46" t="s">
        <v>32</v>
      </c>
      <c r="E740" s="8" t="s">
        <v>201</v>
      </c>
      <c r="F740" s="8" t="s">
        <v>338</v>
      </c>
      <c r="G740" s="60">
        <v>0</v>
      </c>
      <c r="H740" s="3">
        <v>1899000</v>
      </c>
      <c r="I740" s="60">
        <f>G740+H740</f>
        <v>1899000</v>
      </c>
      <c r="J740" s="3">
        <v>0</v>
      </c>
      <c r="K740" s="60">
        <f>I740+J740</f>
        <v>1899000</v>
      </c>
      <c r="L740" s="136"/>
      <c r="M740" s="60">
        <f>K740+L740</f>
        <v>1899000</v>
      </c>
    </row>
    <row r="741" spans="2:13" ht="18.75" customHeight="1">
      <c r="B741" s="7" t="s">
        <v>169</v>
      </c>
      <c r="C741" s="8"/>
      <c r="D741" s="46" t="s">
        <v>170</v>
      </c>
      <c r="E741" s="8"/>
      <c r="F741" s="8"/>
      <c r="G741" s="60">
        <f>G742</f>
        <v>0</v>
      </c>
      <c r="H741" s="3"/>
      <c r="I741" s="60">
        <f>I742</f>
        <v>720000</v>
      </c>
      <c r="J741" s="3"/>
      <c r="K741" s="60">
        <f>K742</f>
        <v>720000</v>
      </c>
      <c r="L741" s="136"/>
      <c r="M741" s="60">
        <f>M742</f>
        <v>720000</v>
      </c>
    </row>
    <row r="742" spans="2:13" ht="18.75" customHeight="1">
      <c r="B742" s="7" t="s">
        <v>171</v>
      </c>
      <c r="C742" s="8"/>
      <c r="D742" s="46" t="s">
        <v>170</v>
      </c>
      <c r="E742" s="8" t="s">
        <v>172</v>
      </c>
      <c r="F742" s="8"/>
      <c r="G742" s="60">
        <f>G743</f>
        <v>0</v>
      </c>
      <c r="H742" s="3"/>
      <c r="I742" s="60">
        <f>I743</f>
        <v>720000</v>
      </c>
      <c r="J742" s="3"/>
      <c r="K742" s="60">
        <f>K743</f>
        <v>720000</v>
      </c>
      <c r="L742" s="136"/>
      <c r="M742" s="60">
        <f>M743</f>
        <v>720000</v>
      </c>
    </row>
    <row r="743" spans="2:13" ht="37.5" customHeight="1">
      <c r="B743" s="7" t="s">
        <v>431</v>
      </c>
      <c r="C743" s="8"/>
      <c r="D743" s="46" t="s">
        <v>170</v>
      </c>
      <c r="E743" s="8" t="s">
        <v>173</v>
      </c>
      <c r="F743" s="8"/>
      <c r="G743" s="60">
        <f>G744+G746</f>
        <v>0</v>
      </c>
      <c r="H743" s="3"/>
      <c r="I743" s="60">
        <f>I744+I746</f>
        <v>720000</v>
      </c>
      <c r="J743" s="3"/>
      <c r="K743" s="60">
        <f>K744+K746</f>
        <v>720000</v>
      </c>
      <c r="L743" s="136"/>
      <c r="M743" s="60">
        <f>M744+M746</f>
        <v>720000</v>
      </c>
    </row>
    <row r="744" spans="2:13" ht="47.25" customHeight="1">
      <c r="B744" s="30" t="s">
        <v>432</v>
      </c>
      <c r="C744" s="8"/>
      <c r="D744" s="46" t="s">
        <v>170</v>
      </c>
      <c r="E744" s="8" t="s">
        <v>424</v>
      </c>
      <c r="F744" s="8"/>
      <c r="G744" s="60">
        <f>G745</f>
        <v>0</v>
      </c>
      <c r="H744" s="3"/>
      <c r="I744" s="60">
        <f>I745</f>
        <v>520000</v>
      </c>
      <c r="J744" s="3"/>
      <c r="K744" s="60">
        <f>K745</f>
        <v>520000</v>
      </c>
      <c r="L744" s="136"/>
      <c r="M744" s="60">
        <f>M745</f>
        <v>520000</v>
      </c>
    </row>
    <row r="745" spans="2:13" ht="34.5" customHeight="1">
      <c r="B745" s="7" t="s">
        <v>391</v>
      </c>
      <c r="C745" s="8"/>
      <c r="D745" s="46" t="s">
        <v>170</v>
      </c>
      <c r="E745" s="8" t="s">
        <v>424</v>
      </c>
      <c r="F745" s="8" t="s">
        <v>370</v>
      </c>
      <c r="G745" s="60">
        <v>0</v>
      </c>
      <c r="H745" s="3">
        <v>520000</v>
      </c>
      <c r="I745" s="60">
        <f>G745+H745</f>
        <v>520000</v>
      </c>
      <c r="J745" s="3">
        <v>0</v>
      </c>
      <c r="K745" s="60">
        <f>I745+J745</f>
        <v>520000</v>
      </c>
      <c r="L745" s="136"/>
      <c r="M745" s="60">
        <f>K745+L745</f>
        <v>520000</v>
      </c>
    </row>
    <row r="746" spans="2:13" ht="63.75" customHeight="1">
      <c r="B746" s="30" t="s">
        <v>462</v>
      </c>
      <c r="C746" s="8"/>
      <c r="D746" s="46" t="s">
        <v>170</v>
      </c>
      <c r="E746" s="8" t="s">
        <v>425</v>
      </c>
      <c r="F746" s="8"/>
      <c r="G746" s="60">
        <f>G747</f>
        <v>0</v>
      </c>
      <c r="H746" s="3"/>
      <c r="I746" s="60">
        <f>I747</f>
        <v>200000</v>
      </c>
      <c r="J746" s="3"/>
      <c r="K746" s="60">
        <f>K747</f>
        <v>200000</v>
      </c>
      <c r="L746" s="136"/>
      <c r="M746" s="60">
        <f>M747</f>
        <v>200000</v>
      </c>
    </row>
    <row r="747" spans="2:13" ht="47.25" customHeight="1">
      <c r="B747" s="7" t="s">
        <v>391</v>
      </c>
      <c r="C747" s="8"/>
      <c r="D747" s="46" t="s">
        <v>170</v>
      </c>
      <c r="E747" s="8" t="s">
        <v>425</v>
      </c>
      <c r="F747" s="8" t="s">
        <v>370</v>
      </c>
      <c r="G747" s="60">
        <v>0</v>
      </c>
      <c r="H747" s="3">
        <v>200000</v>
      </c>
      <c r="I747" s="60">
        <f>G747+H747</f>
        <v>200000</v>
      </c>
      <c r="J747" s="3">
        <v>0</v>
      </c>
      <c r="K747" s="60">
        <f>I747+J747</f>
        <v>200000</v>
      </c>
      <c r="L747" s="136"/>
      <c r="M747" s="60">
        <f>K747+L747</f>
        <v>200000</v>
      </c>
    </row>
    <row r="748" spans="2:13" ht="24" customHeight="1">
      <c r="B748" s="30" t="s">
        <v>413</v>
      </c>
      <c r="C748" s="8"/>
      <c r="D748" s="46" t="s">
        <v>414</v>
      </c>
      <c r="E748" s="8"/>
      <c r="F748" s="8"/>
      <c r="G748" s="60" t="e">
        <f>G749+G759</f>
        <v>#REF!</v>
      </c>
      <c r="H748" s="3"/>
      <c r="I748" s="60">
        <f>I749+I759+I757</f>
        <v>12491600</v>
      </c>
      <c r="J748" s="3"/>
      <c r="K748" s="60">
        <f>K749+K759+K757</f>
        <v>12141600</v>
      </c>
      <c r="L748" s="136"/>
      <c r="M748" s="60">
        <f>M749+M759+M757+M764</f>
        <v>16605600</v>
      </c>
    </row>
    <row r="749" spans="2:13" ht="25.5" customHeight="1">
      <c r="B749" s="30" t="s">
        <v>416</v>
      </c>
      <c r="C749" s="8"/>
      <c r="D749" s="46" t="s">
        <v>414</v>
      </c>
      <c r="E749" s="8" t="s">
        <v>415</v>
      </c>
      <c r="F749" s="8"/>
      <c r="G749" s="60">
        <f>G750</f>
        <v>0</v>
      </c>
      <c r="H749" s="3"/>
      <c r="I749" s="60">
        <f>I750</f>
        <v>11776000</v>
      </c>
      <c r="J749" s="3"/>
      <c r="K749" s="60">
        <f>K750</f>
        <v>11426000</v>
      </c>
      <c r="L749" s="136"/>
      <c r="M749" s="60">
        <f>M750</f>
        <v>11426000</v>
      </c>
    </row>
    <row r="750" spans="2:13" ht="25.5" customHeight="1">
      <c r="B750" s="30" t="s">
        <v>417</v>
      </c>
      <c r="C750" s="8"/>
      <c r="D750" s="46" t="s">
        <v>414</v>
      </c>
      <c r="E750" s="8" t="s">
        <v>418</v>
      </c>
      <c r="F750" s="8"/>
      <c r="G750" s="60">
        <f>G751+G753+G755</f>
        <v>0</v>
      </c>
      <c r="H750" s="3"/>
      <c r="I750" s="60">
        <f>I751+I753+I755</f>
        <v>11776000</v>
      </c>
      <c r="J750" s="3"/>
      <c r="K750" s="60">
        <f>K751+K753+K755</f>
        <v>11426000</v>
      </c>
      <c r="L750" s="136"/>
      <c r="M750" s="60">
        <f>M751+M753+M755</f>
        <v>11426000</v>
      </c>
    </row>
    <row r="751" spans="2:13" ht="34.5" customHeight="1">
      <c r="B751" s="30" t="s">
        <v>423</v>
      </c>
      <c r="C751" s="8"/>
      <c r="D751" s="46" t="s">
        <v>414</v>
      </c>
      <c r="E751" s="8" t="s">
        <v>419</v>
      </c>
      <c r="F751" s="8"/>
      <c r="G751" s="60">
        <f>G752</f>
        <v>0</v>
      </c>
      <c r="H751" s="3"/>
      <c r="I751" s="60">
        <f>I752</f>
        <v>11776000</v>
      </c>
      <c r="J751" s="3"/>
      <c r="K751" s="60">
        <f>K752</f>
        <v>11426000</v>
      </c>
      <c r="L751" s="136"/>
      <c r="M751" s="60">
        <f>M752</f>
        <v>11426000</v>
      </c>
    </row>
    <row r="752" spans="2:13" ht="33.75" customHeight="1">
      <c r="B752" s="7" t="s">
        <v>392</v>
      </c>
      <c r="C752" s="8"/>
      <c r="D752" s="46" t="s">
        <v>414</v>
      </c>
      <c r="E752" s="8" t="s">
        <v>419</v>
      </c>
      <c r="F752" s="8" t="s">
        <v>338</v>
      </c>
      <c r="G752" s="60">
        <v>0</v>
      </c>
      <c r="H752" s="3">
        <v>11776000</v>
      </c>
      <c r="I752" s="60">
        <f>G752+H752</f>
        <v>11776000</v>
      </c>
      <c r="J752" s="3">
        <v>-350000</v>
      </c>
      <c r="K752" s="60">
        <f>I752+J752</f>
        <v>11426000</v>
      </c>
      <c r="L752" s="136"/>
      <c r="M752" s="60">
        <f>K752+L752</f>
        <v>11426000</v>
      </c>
    </row>
    <row r="753" spans="2:13" ht="38.25" customHeight="1" hidden="1">
      <c r="B753" s="30" t="s">
        <v>426</v>
      </c>
      <c r="C753" s="8"/>
      <c r="D753" s="46" t="s">
        <v>414</v>
      </c>
      <c r="E753" s="8" t="s">
        <v>421</v>
      </c>
      <c r="F753" s="8"/>
      <c r="G753" s="60">
        <f>G754</f>
        <v>0</v>
      </c>
      <c r="H753" s="3"/>
      <c r="I753" s="60">
        <f>I754</f>
        <v>0</v>
      </c>
      <c r="J753" s="3"/>
      <c r="K753" s="60">
        <f>K754</f>
        <v>0</v>
      </c>
      <c r="L753" s="136"/>
      <c r="M753" s="60">
        <f>M754</f>
        <v>0</v>
      </c>
    </row>
    <row r="754" spans="2:13" ht="31.5" customHeight="1" hidden="1">
      <c r="B754" s="7" t="s">
        <v>392</v>
      </c>
      <c r="C754" s="8"/>
      <c r="D754" s="46" t="s">
        <v>414</v>
      </c>
      <c r="E754" s="8" t="s">
        <v>421</v>
      </c>
      <c r="F754" s="8" t="s">
        <v>338</v>
      </c>
      <c r="G754" s="60">
        <v>0</v>
      </c>
      <c r="H754" s="3">
        <v>0</v>
      </c>
      <c r="I754" s="60">
        <f>G754+H754</f>
        <v>0</v>
      </c>
      <c r="J754" s="3">
        <v>0</v>
      </c>
      <c r="K754" s="60">
        <f>I754+J754</f>
        <v>0</v>
      </c>
      <c r="L754" s="136"/>
      <c r="M754" s="60">
        <f>K754+L754</f>
        <v>0</v>
      </c>
    </row>
    <row r="755" spans="2:13" ht="63.75" customHeight="1" hidden="1">
      <c r="B755" s="30" t="s">
        <v>428</v>
      </c>
      <c r="C755" s="8"/>
      <c r="D755" s="46" t="s">
        <v>414</v>
      </c>
      <c r="E755" s="8" t="s">
        <v>422</v>
      </c>
      <c r="F755" s="8"/>
      <c r="G755" s="60">
        <f>G756</f>
        <v>0</v>
      </c>
      <c r="H755" s="3"/>
      <c r="I755" s="60">
        <f>I756</f>
        <v>0</v>
      </c>
      <c r="J755" s="3"/>
      <c r="K755" s="60">
        <f>K756</f>
        <v>0</v>
      </c>
      <c r="L755" s="136"/>
      <c r="M755" s="60">
        <f>M756</f>
        <v>0</v>
      </c>
    </row>
    <row r="756" spans="2:13" ht="34.5" customHeight="1" hidden="1">
      <c r="B756" s="7" t="s">
        <v>392</v>
      </c>
      <c r="C756" s="8"/>
      <c r="D756" s="46" t="s">
        <v>414</v>
      </c>
      <c r="E756" s="8" t="s">
        <v>422</v>
      </c>
      <c r="F756" s="8" t="s">
        <v>338</v>
      </c>
      <c r="G756" s="60">
        <v>0</v>
      </c>
      <c r="H756" s="3"/>
      <c r="I756" s="60">
        <f>G756+H756</f>
        <v>0</v>
      </c>
      <c r="J756" s="3"/>
      <c r="K756" s="60">
        <f>I756+J756</f>
        <v>0</v>
      </c>
      <c r="L756" s="136"/>
      <c r="M756" s="60">
        <f>K756+L756</f>
        <v>0</v>
      </c>
    </row>
    <row r="757" spans="2:13" ht="51.75" customHeight="1" hidden="1">
      <c r="B757" s="105" t="s">
        <v>471</v>
      </c>
      <c r="C757" s="97" t="s">
        <v>205</v>
      </c>
      <c r="D757" s="98" t="s">
        <v>414</v>
      </c>
      <c r="E757" s="97" t="s">
        <v>469</v>
      </c>
      <c r="F757" s="97"/>
      <c r="G757" s="60"/>
      <c r="H757" s="3"/>
      <c r="I757" s="60">
        <f>I758</f>
        <v>0</v>
      </c>
      <c r="J757" s="3"/>
      <c r="K757" s="60">
        <f>K758</f>
        <v>0</v>
      </c>
      <c r="L757" s="136"/>
      <c r="M757" s="60">
        <f>M758</f>
        <v>0</v>
      </c>
    </row>
    <row r="758" spans="2:13" ht="34.5" customHeight="1" hidden="1">
      <c r="B758" s="105" t="s">
        <v>392</v>
      </c>
      <c r="C758" s="97" t="s">
        <v>205</v>
      </c>
      <c r="D758" s="98" t="s">
        <v>414</v>
      </c>
      <c r="E758" s="97" t="s">
        <v>469</v>
      </c>
      <c r="F758" s="97" t="s">
        <v>338</v>
      </c>
      <c r="G758" s="60"/>
      <c r="H758" s="3">
        <v>0</v>
      </c>
      <c r="I758" s="60">
        <f>G758+H758</f>
        <v>0</v>
      </c>
      <c r="J758" s="3">
        <v>0</v>
      </c>
      <c r="K758" s="60">
        <f>I758+J758</f>
        <v>0</v>
      </c>
      <c r="L758" s="136"/>
      <c r="M758" s="60">
        <f>K758+L758</f>
        <v>0</v>
      </c>
    </row>
    <row r="759" spans="2:13" ht="23.25" customHeight="1">
      <c r="B759" s="12" t="s">
        <v>323</v>
      </c>
      <c r="C759" s="97" t="s">
        <v>205</v>
      </c>
      <c r="D759" s="98" t="s">
        <v>414</v>
      </c>
      <c r="E759" s="97" t="s">
        <v>107</v>
      </c>
      <c r="F759" s="97"/>
      <c r="G759" s="79" t="e">
        <f>#REF!</f>
        <v>#REF!</v>
      </c>
      <c r="H759" s="97"/>
      <c r="I759" s="60">
        <f>I760+I762</f>
        <v>715600</v>
      </c>
      <c r="J759" s="97"/>
      <c r="K759" s="60">
        <f>K760+K762</f>
        <v>715600</v>
      </c>
      <c r="L759" s="154"/>
      <c r="M759" s="60">
        <f>M760+M762</f>
        <v>715600</v>
      </c>
    </row>
    <row r="760" spans="2:13" ht="53.25" customHeight="1">
      <c r="B760" s="109" t="s">
        <v>455</v>
      </c>
      <c r="C760" s="103" t="s">
        <v>205</v>
      </c>
      <c r="D760" s="101" t="s">
        <v>414</v>
      </c>
      <c r="E760" s="103" t="s">
        <v>484</v>
      </c>
      <c r="F760" s="103"/>
      <c r="G760" s="79">
        <f>G761</f>
        <v>0</v>
      </c>
      <c r="H760" s="97"/>
      <c r="I760" s="60">
        <f>I761</f>
        <v>300000</v>
      </c>
      <c r="J760" s="97"/>
      <c r="K760" s="60">
        <f>K761</f>
        <v>300000</v>
      </c>
      <c r="L760" s="154"/>
      <c r="M760" s="60">
        <f>M761</f>
        <v>300000</v>
      </c>
    </row>
    <row r="761" spans="2:13" ht="37.5" customHeight="1">
      <c r="B761" s="105" t="s">
        <v>392</v>
      </c>
      <c r="C761" s="103" t="s">
        <v>205</v>
      </c>
      <c r="D761" s="101" t="s">
        <v>414</v>
      </c>
      <c r="E761" s="103" t="s">
        <v>484</v>
      </c>
      <c r="F761" s="103" t="s">
        <v>338</v>
      </c>
      <c r="G761" s="79">
        <v>0</v>
      </c>
      <c r="H761" s="97" t="s">
        <v>476</v>
      </c>
      <c r="I761" s="60">
        <f>G761+H761</f>
        <v>300000</v>
      </c>
      <c r="J761" s="97" t="s">
        <v>412</v>
      </c>
      <c r="K761" s="60">
        <f>I761+J761</f>
        <v>300000</v>
      </c>
      <c r="L761" s="154"/>
      <c r="M761" s="60">
        <f>K761+L761</f>
        <v>300000</v>
      </c>
    </row>
    <row r="762" spans="2:13" ht="72.75" customHeight="1">
      <c r="B762" s="96" t="s">
        <v>491</v>
      </c>
      <c r="C762" s="103" t="s">
        <v>205</v>
      </c>
      <c r="D762" s="101" t="s">
        <v>414</v>
      </c>
      <c r="E762" s="103" t="s">
        <v>299</v>
      </c>
      <c r="F762" s="103"/>
      <c r="G762" s="79">
        <f>G763</f>
        <v>0</v>
      </c>
      <c r="H762" s="97"/>
      <c r="I762" s="60">
        <f>I763</f>
        <v>415600</v>
      </c>
      <c r="J762" s="97"/>
      <c r="K762" s="60">
        <f>K763</f>
        <v>415600</v>
      </c>
      <c r="L762" s="154"/>
      <c r="M762" s="60">
        <f>M763</f>
        <v>415600</v>
      </c>
    </row>
    <row r="763" spans="2:13" ht="37.5" customHeight="1">
      <c r="B763" s="105" t="s">
        <v>392</v>
      </c>
      <c r="C763" s="103" t="s">
        <v>205</v>
      </c>
      <c r="D763" s="101" t="s">
        <v>414</v>
      </c>
      <c r="E763" s="103" t="s">
        <v>299</v>
      </c>
      <c r="F763" s="103" t="s">
        <v>338</v>
      </c>
      <c r="G763" s="79">
        <v>0</v>
      </c>
      <c r="H763" s="97" t="s">
        <v>477</v>
      </c>
      <c r="I763" s="60">
        <f>G763+H763</f>
        <v>415600</v>
      </c>
      <c r="J763" s="97" t="s">
        <v>412</v>
      </c>
      <c r="K763" s="60">
        <f>I763+J763</f>
        <v>415600</v>
      </c>
      <c r="L763" s="154"/>
      <c r="M763" s="60">
        <f>K763+L763</f>
        <v>415600</v>
      </c>
    </row>
    <row r="764" spans="2:13" ht="51" customHeight="1">
      <c r="B764" s="107" t="s">
        <v>534</v>
      </c>
      <c r="C764" s="97"/>
      <c r="D764" s="98" t="s">
        <v>414</v>
      </c>
      <c r="E764" s="97" t="s">
        <v>535</v>
      </c>
      <c r="F764" s="97"/>
      <c r="G764" s="79"/>
      <c r="H764" s="97"/>
      <c r="I764" s="60"/>
      <c r="J764" s="97"/>
      <c r="K764" s="60"/>
      <c r="L764" s="154"/>
      <c r="M764" s="60">
        <f>M765</f>
        <v>4464000</v>
      </c>
    </row>
    <row r="765" spans="2:13" ht="53.25" customHeight="1">
      <c r="B765" s="107" t="s">
        <v>410</v>
      </c>
      <c r="C765" s="97"/>
      <c r="D765" s="98" t="s">
        <v>414</v>
      </c>
      <c r="E765" s="97" t="s">
        <v>411</v>
      </c>
      <c r="F765" s="97"/>
      <c r="G765" s="79"/>
      <c r="H765" s="97"/>
      <c r="I765" s="60"/>
      <c r="J765" s="97"/>
      <c r="K765" s="60"/>
      <c r="L765" s="154"/>
      <c r="M765" s="60">
        <f>M766</f>
        <v>4464000</v>
      </c>
    </row>
    <row r="766" spans="2:13" ht="39" customHeight="1">
      <c r="B766" s="96" t="s">
        <v>532</v>
      </c>
      <c r="C766" s="103"/>
      <c r="D766" s="101" t="s">
        <v>414</v>
      </c>
      <c r="E766" s="103" t="s">
        <v>533</v>
      </c>
      <c r="F766" s="103"/>
      <c r="G766" s="79"/>
      <c r="H766" s="97"/>
      <c r="I766" s="60"/>
      <c r="J766" s="97"/>
      <c r="K766" s="60"/>
      <c r="L766" s="154"/>
      <c r="M766" s="60">
        <f>M767</f>
        <v>4464000</v>
      </c>
    </row>
    <row r="767" spans="2:13" ht="39" customHeight="1">
      <c r="B767" s="105" t="s">
        <v>392</v>
      </c>
      <c r="C767" s="103"/>
      <c r="D767" s="101" t="s">
        <v>414</v>
      </c>
      <c r="E767" s="103" t="s">
        <v>533</v>
      </c>
      <c r="F767" s="103" t="s">
        <v>338</v>
      </c>
      <c r="G767" s="79"/>
      <c r="H767" s="97"/>
      <c r="I767" s="60"/>
      <c r="J767" s="97"/>
      <c r="K767" s="60"/>
      <c r="L767" s="154" t="s">
        <v>536</v>
      </c>
      <c r="M767" s="60">
        <f>K767+L767</f>
        <v>4464000</v>
      </c>
    </row>
    <row r="768" spans="2:13" ht="21" customHeight="1">
      <c r="B768" s="7" t="s">
        <v>243</v>
      </c>
      <c r="C768" s="8"/>
      <c r="D768" s="46" t="s">
        <v>244</v>
      </c>
      <c r="E768" s="8"/>
      <c r="F768" s="8"/>
      <c r="G768" s="60" t="e">
        <f>#REF!+G769</f>
        <v>#REF!</v>
      </c>
      <c r="H768" s="3"/>
      <c r="I768" s="60" t="e">
        <f>#REF!+I769</f>
        <v>#REF!</v>
      </c>
      <c r="J768" s="3"/>
      <c r="K768" s="60">
        <f>K769</f>
        <v>46060</v>
      </c>
      <c r="L768" s="136"/>
      <c r="M768" s="60">
        <f>M769+M771</f>
        <v>202385.5</v>
      </c>
    </row>
    <row r="769" spans="2:13" ht="37.5" customHeight="1">
      <c r="B769" s="31" t="s">
        <v>321</v>
      </c>
      <c r="C769" s="8" t="s">
        <v>205</v>
      </c>
      <c r="D769" s="8" t="s">
        <v>244</v>
      </c>
      <c r="E769" s="8" t="s">
        <v>269</v>
      </c>
      <c r="F769" s="8"/>
      <c r="G769" s="71">
        <f>G770</f>
        <v>0</v>
      </c>
      <c r="H769" s="52"/>
      <c r="I769" s="71">
        <f>I770</f>
        <v>46060</v>
      </c>
      <c r="J769" s="52"/>
      <c r="K769" s="71">
        <f>K770</f>
        <v>46060</v>
      </c>
      <c r="L769" s="141"/>
      <c r="M769" s="71">
        <f>M770</f>
        <v>82627.5</v>
      </c>
    </row>
    <row r="770" spans="2:13" ht="33.75" customHeight="1">
      <c r="B770" s="12" t="s">
        <v>332</v>
      </c>
      <c r="C770" s="8" t="s">
        <v>205</v>
      </c>
      <c r="D770" s="8" t="s">
        <v>244</v>
      </c>
      <c r="E770" s="8" t="s">
        <v>269</v>
      </c>
      <c r="F770" s="8" t="s">
        <v>337</v>
      </c>
      <c r="G770" s="70">
        <v>0</v>
      </c>
      <c r="H770" s="52">
        <v>46060</v>
      </c>
      <c r="I770" s="70">
        <f>G770+H770</f>
        <v>46060</v>
      </c>
      <c r="J770" s="52">
        <v>0</v>
      </c>
      <c r="K770" s="70">
        <f>I770+J770</f>
        <v>46060</v>
      </c>
      <c r="L770" s="141">
        <v>36567.5</v>
      </c>
      <c r="M770" s="70">
        <f>K770+L770</f>
        <v>82627.5</v>
      </c>
    </row>
    <row r="771" spans="2:13" ht="33.75" customHeight="1">
      <c r="B771" s="31" t="s">
        <v>554</v>
      </c>
      <c r="C771" s="8"/>
      <c r="D771" s="8" t="s">
        <v>244</v>
      </c>
      <c r="E771" s="8" t="s">
        <v>306</v>
      </c>
      <c r="F771" s="8"/>
      <c r="G771" s="70"/>
      <c r="H771" s="52"/>
      <c r="I771" s="70"/>
      <c r="J771" s="52"/>
      <c r="K771" s="70"/>
      <c r="L771" s="141"/>
      <c r="M771" s="70">
        <f>M772</f>
        <v>119758</v>
      </c>
    </row>
    <row r="772" spans="2:13" ht="33.75" customHeight="1">
      <c r="B772" s="31" t="s">
        <v>332</v>
      </c>
      <c r="C772" s="8"/>
      <c r="D772" s="8" t="s">
        <v>244</v>
      </c>
      <c r="E772" s="8" t="s">
        <v>306</v>
      </c>
      <c r="F772" s="8" t="s">
        <v>337</v>
      </c>
      <c r="G772" s="70"/>
      <c r="H772" s="52"/>
      <c r="I772" s="70"/>
      <c r="J772" s="52"/>
      <c r="K772" s="70"/>
      <c r="L772" s="141">
        <v>119758</v>
      </c>
      <c r="M772" s="70">
        <f>K772+L772</f>
        <v>119758</v>
      </c>
    </row>
    <row r="773" spans="2:13" ht="30.75" customHeight="1">
      <c r="B773" s="7" t="s">
        <v>39</v>
      </c>
      <c r="C773" s="8"/>
      <c r="D773" s="46" t="s">
        <v>40</v>
      </c>
      <c r="E773" s="8"/>
      <c r="F773" s="8"/>
      <c r="G773" s="60" t="e">
        <f>G774+G777+#REF!</f>
        <v>#REF!</v>
      </c>
      <c r="H773" s="3"/>
      <c r="I773" s="60">
        <f>I774+I777</f>
        <v>4591000</v>
      </c>
      <c r="J773" s="3"/>
      <c r="K773" s="60">
        <f>K774+K777</f>
        <v>4491000</v>
      </c>
      <c r="L773" s="136"/>
      <c r="M773" s="60">
        <f>M774+M777+M784</f>
        <v>11936500</v>
      </c>
    </row>
    <row r="774" spans="2:13" ht="33" customHeight="1">
      <c r="B774" s="31" t="s">
        <v>192</v>
      </c>
      <c r="C774" s="8"/>
      <c r="D774" s="46" t="s">
        <v>40</v>
      </c>
      <c r="E774" s="8" t="s">
        <v>193</v>
      </c>
      <c r="F774" s="8"/>
      <c r="G774" s="60" t="e">
        <f>#REF!+G775</f>
        <v>#REF!</v>
      </c>
      <c r="H774" s="3"/>
      <c r="I774" s="60">
        <f>I775</f>
        <v>100000</v>
      </c>
      <c r="J774" s="3"/>
      <c r="K774" s="60">
        <f>K775</f>
        <v>100000</v>
      </c>
      <c r="L774" s="136"/>
      <c r="M774" s="60">
        <f>M775</f>
        <v>100000</v>
      </c>
    </row>
    <row r="775" spans="2:13" ht="33" customHeight="1">
      <c r="B775" s="31" t="s">
        <v>429</v>
      </c>
      <c r="C775" s="8"/>
      <c r="D775" s="46" t="s">
        <v>40</v>
      </c>
      <c r="E775" s="8" t="s">
        <v>430</v>
      </c>
      <c r="F775" s="8"/>
      <c r="G775" s="60">
        <f>G776</f>
        <v>0</v>
      </c>
      <c r="H775" s="3"/>
      <c r="I775" s="60">
        <f>I776</f>
        <v>100000</v>
      </c>
      <c r="J775" s="3"/>
      <c r="K775" s="60">
        <f>K776</f>
        <v>100000</v>
      </c>
      <c r="L775" s="136"/>
      <c r="M775" s="60">
        <f>M776</f>
        <v>100000</v>
      </c>
    </row>
    <row r="776" spans="2:13" ht="48" customHeight="1">
      <c r="B776" s="16" t="s">
        <v>391</v>
      </c>
      <c r="C776" s="46"/>
      <c r="D776" s="46" t="s">
        <v>40</v>
      </c>
      <c r="E776" s="46" t="s">
        <v>430</v>
      </c>
      <c r="F776" s="46" t="s">
        <v>370</v>
      </c>
      <c r="G776" s="60">
        <v>0</v>
      </c>
      <c r="H776" s="3">
        <v>100000</v>
      </c>
      <c r="I776" s="60">
        <f>G776+H776</f>
        <v>100000</v>
      </c>
      <c r="J776" s="3">
        <v>0</v>
      </c>
      <c r="K776" s="60">
        <f>I776+J776</f>
        <v>100000</v>
      </c>
      <c r="L776" s="136"/>
      <c r="M776" s="60">
        <f>K776+L776</f>
        <v>100000</v>
      </c>
    </row>
    <row r="777" spans="2:13" ht="19.5" customHeight="1">
      <c r="B777" s="12" t="s">
        <v>323</v>
      </c>
      <c r="C777" s="8"/>
      <c r="D777" s="46" t="s">
        <v>40</v>
      </c>
      <c r="E777" s="8" t="s">
        <v>107</v>
      </c>
      <c r="F777" s="8"/>
      <c r="G777" s="60">
        <f>G778+G780+G782</f>
        <v>0</v>
      </c>
      <c r="H777" s="3"/>
      <c r="I777" s="60">
        <f>I778+I780+I782</f>
        <v>4491000</v>
      </c>
      <c r="J777" s="3"/>
      <c r="K777" s="60">
        <f>K778+K780+K782</f>
        <v>4391000</v>
      </c>
      <c r="L777" s="136"/>
      <c r="M777" s="60">
        <f>M778+M780+M782</f>
        <v>4391000</v>
      </c>
    </row>
    <row r="778" spans="2:13" ht="47.25">
      <c r="B778" s="23" t="s">
        <v>445</v>
      </c>
      <c r="C778" s="6"/>
      <c r="D778" s="44" t="s">
        <v>40</v>
      </c>
      <c r="E778" s="6" t="s">
        <v>270</v>
      </c>
      <c r="F778" s="6"/>
      <c r="G778" s="60">
        <f>G779</f>
        <v>0</v>
      </c>
      <c r="H778" s="3"/>
      <c r="I778" s="60">
        <f>I779</f>
        <v>2493000</v>
      </c>
      <c r="J778" s="3"/>
      <c r="K778" s="60">
        <f>K779</f>
        <v>2493000</v>
      </c>
      <c r="L778" s="136"/>
      <c r="M778" s="60">
        <f>M779</f>
        <v>2493000</v>
      </c>
    </row>
    <row r="779" spans="2:13" ht="34.5" customHeight="1">
      <c r="B779" s="7" t="s">
        <v>390</v>
      </c>
      <c r="C779" s="6"/>
      <c r="D779" s="44" t="s">
        <v>40</v>
      </c>
      <c r="E779" s="6" t="s">
        <v>270</v>
      </c>
      <c r="F779" s="6" t="s">
        <v>338</v>
      </c>
      <c r="G779" s="60">
        <v>0</v>
      </c>
      <c r="H779" s="3">
        <v>2493000</v>
      </c>
      <c r="I779" s="60">
        <f>G779+H779</f>
        <v>2493000</v>
      </c>
      <c r="J779" s="3">
        <v>0</v>
      </c>
      <c r="K779" s="60">
        <f>I779+J779</f>
        <v>2493000</v>
      </c>
      <c r="L779" s="136"/>
      <c r="M779" s="60">
        <f>K779+L779</f>
        <v>2493000</v>
      </c>
    </row>
    <row r="780" spans="2:13" ht="47.25" customHeight="1">
      <c r="B780" s="23" t="s">
        <v>498</v>
      </c>
      <c r="C780" s="44"/>
      <c r="D780" s="44" t="s">
        <v>40</v>
      </c>
      <c r="E780" s="44" t="s">
        <v>271</v>
      </c>
      <c r="F780" s="44"/>
      <c r="G780" s="60">
        <f>G781</f>
        <v>0</v>
      </c>
      <c r="H780" s="40"/>
      <c r="I780" s="60">
        <f>I781</f>
        <v>1740000</v>
      </c>
      <c r="J780" s="40"/>
      <c r="K780" s="60">
        <f>K781</f>
        <v>1640000</v>
      </c>
      <c r="L780" s="138"/>
      <c r="M780" s="60">
        <f>M781</f>
        <v>1640000</v>
      </c>
    </row>
    <row r="781" spans="2:13" ht="34.5" customHeight="1">
      <c r="B781" s="7" t="s">
        <v>392</v>
      </c>
      <c r="C781" s="6"/>
      <c r="D781" s="44" t="s">
        <v>40</v>
      </c>
      <c r="E781" s="6" t="s">
        <v>271</v>
      </c>
      <c r="F781" s="6" t="s">
        <v>338</v>
      </c>
      <c r="G781" s="60">
        <v>0</v>
      </c>
      <c r="H781" s="3">
        <v>1740000</v>
      </c>
      <c r="I781" s="60">
        <f>G781+H781</f>
        <v>1740000</v>
      </c>
      <c r="J781" s="3">
        <v>-100000</v>
      </c>
      <c r="K781" s="60">
        <f>I781+J781</f>
        <v>1640000</v>
      </c>
      <c r="L781" s="136"/>
      <c r="M781" s="60">
        <f>K781+L781</f>
        <v>1640000</v>
      </c>
    </row>
    <row r="782" spans="2:13" ht="54.75" customHeight="1">
      <c r="B782" s="32" t="s">
        <v>401</v>
      </c>
      <c r="C782" s="46" t="s">
        <v>205</v>
      </c>
      <c r="D782" s="46" t="s">
        <v>40</v>
      </c>
      <c r="E782" s="46" t="s">
        <v>304</v>
      </c>
      <c r="F782" s="46"/>
      <c r="G782" s="60">
        <f>G783</f>
        <v>0</v>
      </c>
      <c r="H782" s="40"/>
      <c r="I782" s="60">
        <f>I783</f>
        <v>258000</v>
      </c>
      <c r="J782" s="40"/>
      <c r="K782" s="60">
        <f>K783</f>
        <v>258000</v>
      </c>
      <c r="L782" s="138"/>
      <c r="M782" s="60">
        <f>M783</f>
        <v>258000</v>
      </c>
    </row>
    <row r="783" spans="2:13" ht="29.25" customHeight="1">
      <c r="B783" s="32" t="s">
        <v>344</v>
      </c>
      <c r="C783" s="46" t="s">
        <v>205</v>
      </c>
      <c r="D783" s="46" t="s">
        <v>40</v>
      </c>
      <c r="E783" s="46" t="s">
        <v>304</v>
      </c>
      <c r="F783" s="46" t="s">
        <v>345</v>
      </c>
      <c r="G783" s="60">
        <v>0</v>
      </c>
      <c r="H783" s="40">
        <v>258000</v>
      </c>
      <c r="I783" s="60">
        <f>G783+H783</f>
        <v>258000</v>
      </c>
      <c r="J783" s="40">
        <v>0</v>
      </c>
      <c r="K783" s="60">
        <f>I783+J783</f>
        <v>258000</v>
      </c>
      <c r="L783" s="138"/>
      <c r="M783" s="60">
        <f>K783+L783</f>
        <v>258000</v>
      </c>
    </row>
    <row r="784" spans="2:13" ht="35.25" customHeight="1">
      <c r="B784" s="30" t="s">
        <v>537</v>
      </c>
      <c r="C784" s="6"/>
      <c r="D784" s="44" t="s">
        <v>40</v>
      </c>
      <c r="E784" s="6" t="s">
        <v>523</v>
      </c>
      <c r="F784" s="6"/>
      <c r="G784" s="60"/>
      <c r="H784" s="40"/>
      <c r="I784" s="60"/>
      <c r="J784" s="40"/>
      <c r="K784" s="60"/>
      <c r="L784" s="138"/>
      <c r="M784" s="60">
        <f>M785</f>
        <v>7445500</v>
      </c>
    </row>
    <row r="785" spans="2:13" ht="33.75" customHeight="1">
      <c r="B785" s="32" t="s">
        <v>395</v>
      </c>
      <c r="C785" s="6"/>
      <c r="D785" s="44" t="s">
        <v>40</v>
      </c>
      <c r="E785" s="6" t="s">
        <v>329</v>
      </c>
      <c r="F785" s="6"/>
      <c r="G785" s="60"/>
      <c r="H785" s="40"/>
      <c r="I785" s="60"/>
      <c r="J785" s="40"/>
      <c r="K785" s="60"/>
      <c r="L785" s="138"/>
      <c r="M785" s="60">
        <f>M786</f>
        <v>7445500</v>
      </c>
    </row>
    <row r="786" spans="2:13" ht="35.25" customHeight="1">
      <c r="B786" s="32" t="s">
        <v>538</v>
      </c>
      <c r="C786" s="6"/>
      <c r="D786" s="44" t="s">
        <v>40</v>
      </c>
      <c r="E786" s="6" t="s">
        <v>539</v>
      </c>
      <c r="F786" s="6"/>
      <c r="G786" s="60"/>
      <c r="H786" s="40"/>
      <c r="I786" s="60"/>
      <c r="J786" s="40"/>
      <c r="K786" s="60"/>
      <c r="L786" s="138"/>
      <c r="M786" s="60">
        <f>M787</f>
        <v>7445500</v>
      </c>
    </row>
    <row r="787" spans="2:13" ht="33" customHeight="1">
      <c r="B787" s="7" t="s">
        <v>392</v>
      </c>
      <c r="C787" s="6"/>
      <c r="D787" s="44" t="s">
        <v>40</v>
      </c>
      <c r="E787" s="6" t="s">
        <v>539</v>
      </c>
      <c r="F787" s="6" t="s">
        <v>338</v>
      </c>
      <c r="G787" s="60"/>
      <c r="H787" s="40"/>
      <c r="I787" s="60"/>
      <c r="J787" s="40"/>
      <c r="K787" s="60"/>
      <c r="L787" s="138">
        <v>7445500</v>
      </c>
      <c r="M787" s="60">
        <f>K787+L787</f>
        <v>7445500</v>
      </c>
    </row>
    <row r="788" spans="2:13" ht="15.75" customHeight="1">
      <c r="B788" s="75" t="s">
        <v>41</v>
      </c>
      <c r="C788" s="6" t="s">
        <v>42</v>
      </c>
      <c r="D788" s="47" t="s">
        <v>42</v>
      </c>
      <c r="E788" s="6"/>
      <c r="F788" s="6"/>
      <c r="G788" s="60" t="e">
        <f>G789+G803+G829+G846</f>
        <v>#REF!</v>
      </c>
      <c r="H788" s="3"/>
      <c r="I788" s="60">
        <f>I789+I803+I829+I846</f>
        <v>37568200</v>
      </c>
      <c r="J788" s="3"/>
      <c r="K788" s="60">
        <f>K789+K803+K829+K846</f>
        <v>40518200</v>
      </c>
      <c r="L788" s="136"/>
      <c r="M788" s="60">
        <f>M789+M803+M829+M846</f>
        <v>65366500</v>
      </c>
    </row>
    <row r="789" spans="2:13" ht="18" customHeight="1">
      <c r="B789" s="17" t="s">
        <v>43</v>
      </c>
      <c r="C789" s="6"/>
      <c r="D789" s="44" t="s">
        <v>44</v>
      </c>
      <c r="E789" s="6"/>
      <c r="F789" s="6"/>
      <c r="G789" s="60" t="e">
        <f>G792+G801+#REF!+G799+G790+#REF!</f>
        <v>#REF!</v>
      </c>
      <c r="H789" s="60">
        <f>H792+H801+H799+H790</f>
        <v>0</v>
      </c>
      <c r="I789" s="60">
        <f>I792+I801+I799+I790</f>
        <v>6913600</v>
      </c>
      <c r="J789" s="60">
        <v>0</v>
      </c>
      <c r="K789" s="60">
        <f>K792+K801+K799+K790</f>
        <v>6913600</v>
      </c>
      <c r="L789" s="145"/>
      <c r="M789" s="60">
        <f>M792+M801+M799+M790</f>
        <v>6913600</v>
      </c>
    </row>
    <row r="790" spans="2:13" ht="39.75" customHeight="1" hidden="1">
      <c r="B790" s="11" t="s">
        <v>204</v>
      </c>
      <c r="C790" s="6" t="s">
        <v>205</v>
      </c>
      <c r="D790" s="6" t="s">
        <v>44</v>
      </c>
      <c r="E790" s="6" t="s">
        <v>207</v>
      </c>
      <c r="F790" s="6"/>
      <c r="G790" s="60">
        <f>G791</f>
        <v>0</v>
      </c>
      <c r="H790" s="3"/>
      <c r="I790" s="60">
        <f>I791</f>
        <v>0</v>
      </c>
      <c r="J790" s="3"/>
      <c r="K790" s="60">
        <f>K791</f>
        <v>0</v>
      </c>
      <c r="L790" s="136"/>
      <c r="M790" s="60">
        <f>M791</f>
        <v>0</v>
      </c>
    </row>
    <row r="791" spans="2:13" ht="19.5" customHeight="1" hidden="1">
      <c r="B791" s="32" t="s">
        <v>378</v>
      </c>
      <c r="C791" s="6" t="s">
        <v>205</v>
      </c>
      <c r="D791" s="6" t="s">
        <v>44</v>
      </c>
      <c r="E791" s="6" t="s">
        <v>207</v>
      </c>
      <c r="F791" s="6" t="s">
        <v>377</v>
      </c>
      <c r="G791" s="60">
        <v>0</v>
      </c>
      <c r="H791" s="3">
        <v>0</v>
      </c>
      <c r="I791" s="60">
        <f>G791+H791</f>
        <v>0</v>
      </c>
      <c r="J791" s="3">
        <v>0</v>
      </c>
      <c r="K791" s="60">
        <f>I791+J791</f>
        <v>0</v>
      </c>
      <c r="L791" s="136"/>
      <c r="M791" s="60">
        <f>K791+L791</f>
        <v>0</v>
      </c>
    </row>
    <row r="792" spans="2:13" ht="21.75" customHeight="1">
      <c r="B792" s="12" t="s">
        <v>45</v>
      </c>
      <c r="C792" s="6"/>
      <c r="D792" s="44" t="s">
        <v>44</v>
      </c>
      <c r="E792" s="6" t="s">
        <v>46</v>
      </c>
      <c r="F792" s="6"/>
      <c r="G792" s="60">
        <f>G793+G795</f>
        <v>0</v>
      </c>
      <c r="H792" s="3"/>
      <c r="I792" s="60">
        <f>I793+I795</f>
        <v>6913600</v>
      </c>
      <c r="J792" s="3"/>
      <c r="K792" s="60">
        <f>K793+K795</f>
        <v>6913600</v>
      </c>
      <c r="L792" s="136"/>
      <c r="M792" s="60">
        <f>M793+M795</f>
        <v>6913600</v>
      </c>
    </row>
    <row r="793" spans="2:13" ht="48.75" customHeight="1">
      <c r="B793" s="12" t="s">
        <v>47</v>
      </c>
      <c r="C793" s="6"/>
      <c r="D793" s="44" t="s">
        <v>44</v>
      </c>
      <c r="E793" s="6" t="s">
        <v>48</v>
      </c>
      <c r="F793" s="6"/>
      <c r="G793" s="60">
        <f>G794</f>
        <v>0</v>
      </c>
      <c r="H793" s="3"/>
      <c r="I793" s="60">
        <f>I794</f>
        <v>853000</v>
      </c>
      <c r="J793" s="3"/>
      <c r="K793" s="60">
        <f>K794</f>
        <v>853000</v>
      </c>
      <c r="L793" s="136"/>
      <c r="M793" s="60">
        <f>M794</f>
        <v>853000</v>
      </c>
    </row>
    <row r="794" spans="2:13" ht="32.25" customHeight="1">
      <c r="B794" s="31" t="s">
        <v>386</v>
      </c>
      <c r="C794" s="6"/>
      <c r="D794" s="44" t="s">
        <v>44</v>
      </c>
      <c r="E794" s="6" t="s">
        <v>48</v>
      </c>
      <c r="F794" s="6" t="s">
        <v>341</v>
      </c>
      <c r="G794" s="60">
        <v>0</v>
      </c>
      <c r="H794" s="3">
        <v>853000</v>
      </c>
      <c r="I794" s="60">
        <f>G794+H794</f>
        <v>853000</v>
      </c>
      <c r="J794" s="3">
        <v>0</v>
      </c>
      <c r="K794" s="60">
        <f>I794+J794</f>
        <v>853000</v>
      </c>
      <c r="L794" s="136"/>
      <c r="M794" s="60">
        <f>K794+L794</f>
        <v>853000</v>
      </c>
    </row>
    <row r="795" spans="2:13" ht="36" customHeight="1">
      <c r="B795" s="12" t="s">
        <v>49</v>
      </c>
      <c r="C795" s="6"/>
      <c r="D795" s="44" t="s">
        <v>44</v>
      </c>
      <c r="E795" s="6" t="s">
        <v>50</v>
      </c>
      <c r="F795" s="6"/>
      <c r="G795" s="60">
        <f>G797</f>
        <v>0</v>
      </c>
      <c r="H795" s="3"/>
      <c r="I795" s="60">
        <f>I797</f>
        <v>6060600</v>
      </c>
      <c r="J795" s="3"/>
      <c r="K795" s="60">
        <f>K797</f>
        <v>6060600</v>
      </c>
      <c r="L795" s="136"/>
      <c r="M795" s="60">
        <f>M797</f>
        <v>6060600</v>
      </c>
    </row>
    <row r="796" spans="2:13" ht="18.75" customHeight="1" hidden="1">
      <c r="B796" s="12" t="s">
        <v>35</v>
      </c>
      <c r="C796" s="6"/>
      <c r="D796" s="44" t="s">
        <v>44</v>
      </c>
      <c r="E796" s="6" t="s">
        <v>52</v>
      </c>
      <c r="F796" s="6" t="s">
        <v>36</v>
      </c>
      <c r="G796" s="60">
        <v>0</v>
      </c>
      <c r="H796" s="3"/>
      <c r="I796" s="60">
        <v>0</v>
      </c>
      <c r="J796" s="3"/>
      <c r="K796" s="60">
        <v>0</v>
      </c>
      <c r="L796" s="136"/>
      <c r="M796" s="60">
        <v>0</v>
      </c>
    </row>
    <row r="797" spans="2:13" ht="33" customHeight="1">
      <c r="B797" s="16" t="s">
        <v>174</v>
      </c>
      <c r="C797" s="6"/>
      <c r="D797" s="44" t="s">
        <v>44</v>
      </c>
      <c r="E797" s="6" t="s">
        <v>200</v>
      </c>
      <c r="F797" s="6"/>
      <c r="G797" s="60">
        <f>G798</f>
        <v>0</v>
      </c>
      <c r="H797" s="3"/>
      <c r="I797" s="60">
        <f>I798</f>
        <v>6060600</v>
      </c>
      <c r="J797" s="3"/>
      <c r="K797" s="60">
        <f>K798</f>
        <v>6060600</v>
      </c>
      <c r="L797" s="136"/>
      <c r="M797" s="60">
        <f>M798</f>
        <v>6060600</v>
      </c>
    </row>
    <row r="798" spans="2:13" ht="17.25" customHeight="1">
      <c r="B798" s="32" t="s">
        <v>344</v>
      </c>
      <c r="C798" s="6"/>
      <c r="D798" s="44" t="s">
        <v>44</v>
      </c>
      <c r="E798" s="6" t="s">
        <v>200</v>
      </c>
      <c r="F798" s="6" t="s">
        <v>345</v>
      </c>
      <c r="G798" s="60">
        <v>0</v>
      </c>
      <c r="H798" s="3">
        <v>6060600</v>
      </c>
      <c r="I798" s="60">
        <f>G798+H798</f>
        <v>6060600</v>
      </c>
      <c r="J798" s="3">
        <v>0</v>
      </c>
      <c r="K798" s="60">
        <f>I798+J798</f>
        <v>6060600</v>
      </c>
      <c r="L798" s="136"/>
      <c r="M798" s="60">
        <f>K798+L798</f>
        <v>6060600</v>
      </c>
    </row>
    <row r="799" spans="2:13" ht="84" customHeight="1" hidden="1">
      <c r="B799" s="31" t="s">
        <v>310</v>
      </c>
      <c r="C799" s="8" t="s">
        <v>196</v>
      </c>
      <c r="D799" s="8" t="s">
        <v>44</v>
      </c>
      <c r="E799" s="8" t="s">
        <v>272</v>
      </c>
      <c r="F799" s="8"/>
      <c r="G799" s="71">
        <f>G800</f>
        <v>0</v>
      </c>
      <c r="H799" s="52"/>
      <c r="I799" s="71">
        <f>I800</f>
        <v>0</v>
      </c>
      <c r="J799" s="52"/>
      <c r="K799" s="71">
        <f>K800</f>
        <v>0</v>
      </c>
      <c r="L799" s="141"/>
      <c r="M799" s="71">
        <f>M800</f>
        <v>0</v>
      </c>
    </row>
    <row r="800" spans="2:13" ht="18" customHeight="1" hidden="1">
      <c r="B800" s="32" t="s">
        <v>378</v>
      </c>
      <c r="C800" s="8" t="s">
        <v>196</v>
      </c>
      <c r="D800" s="8" t="s">
        <v>44</v>
      </c>
      <c r="E800" s="8" t="s">
        <v>272</v>
      </c>
      <c r="F800" s="8" t="s">
        <v>377</v>
      </c>
      <c r="G800" s="71">
        <v>0</v>
      </c>
      <c r="H800" s="52">
        <v>0</v>
      </c>
      <c r="I800" s="71">
        <f>G800+H800</f>
        <v>0</v>
      </c>
      <c r="J800" s="52">
        <v>0</v>
      </c>
      <c r="K800" s="71">
        <f>I800+J800</f>
        <v>0</v>
      </c>
      <c r="L800" s="141"/>
      <c r="M800" s="71">
        <f>K800+L800</f>
        <v>0</v>
      </c>
    </row>
    <row r="801" spans="2:13" ht="50.25" customHeight="1" hidden="1">
      <c r="B801" s="12" t="s">
        <v>168</v>
      </c>
      <c r="C801" s="6"/>
      <c r="D801" s="44" t="s">
        <v>44</v>
      </c>
      <c r="E801" s="6" t="s">
        <v>302</v>
      </c>
      <c r="F801" s="6"/>
      <c r="G801" s="60">
        <f>G802</f>
        <v>0</v>
      </c>
      <c r="H801" s="3"/>
      <c r="I801" s="60">
        <f>I802</f>
        <v>0</v>
      </c>
      <c r="J801" s="3"/>
      <c r="K801" s="60">
        <f>K802</f>
        <v>0</v>
      </c>
      <c r="L801" s="136"/>
      <c r="M801" s="60">
        <f>M802</f>
        <v>0</v>
      </c>
    </row>
    <row r="802" spans="2:13" ht="21.75" customHeight="1" hidden="1">
      <c r="B802" s="32" t="s">
        <v>378</v>
      </c>
      <c r="C802" s="6"/>
      <c r="D802" s="44" t="s">
        <v>44</v>
      </c>
      <c r="E802" s="6" t="s">
        <v>302</v>
      </c>
      <c r="F802" s="6" t="s">
        <v>377</v>
      </c>
      <c r="G802" s="60">
        <v>0</v>
      </c>
      <c r="H802" s="3">
        <v>0</v>
      </c>
      <c r="I802" s="60">
        <f>G802+H802</f>
        <v>0</v>
      </c>
      <c r="J802" s="3">
        <v>0</v>
      </c>
      <c r="K802" s="60">
        <f>I802+J802</f>
        <v>0</v>
      </c>
      <c r="L802" s="136"/>
      <c r="M802" s="60">
        <f>K802+L802</f>
        <v>0</v>
      </c>
    </row>
    <row r="803" spans="2:13" ht="29.25" customHeight="1">
      <c r="B803" s="17" t="s">
        <v>56</v>
      </c>
      <c r="C803" s="6"/>
      <c r="D803" s="44" t="s">
        <v>57</v>
      </c>
      <c r="E803" s="6"/>
      <c r="F803" s="6"/>
      <c r="G803" s="60" t="e">
        <f>#REF!+#REF!+G809+G816+G814+G807+G804</f>
        <v>#REF!</v>
      </c>
      <c r="H803" s="3"/>
      <c r="I803" s="60">
        <f>I809+I816+I814+I807+I804</f>
        <v>15277700</v>
      </c>
      <c r="J803" s="3"/>
      <c r="K803" s="60">
        <f>K809+K816+K814+K807+K804</f>
        <v>18277700</v>
      </c>
      <c r="L803" s="136"/>
      <c r="M803" s="60">
        <f>M809+M816+M814+M807+M804+M823</f>
        <v>43156000</v>
      </c>
    </row>
    <row r="804" spans="2:13" ht="18" customHeight="1" hidden="1">
      <c r="B804" s="11" t="s">
        <v>217</v>
      </c>
      <c r="C804" s="6"/>
      <c r="D804" s="44" t="s">
        <v>57</v>
      </c>
      <c r="E804" s="6" t="s">
        <v>215</v>
      </c>
      <c r="F804" s="6"/>
      <c r="G804" s="60">
        <f>G805</f>
        <v>0</v>
      </c>
      <c r="H804" s="3"/>
      <c r="I804" s="60">
        <f>I805</f>
        <v>0</v>
      </c>
      <c r="J804" s="3"/>
      <c r="K804" s="60">
        <f>K805</f>
        <v>0</v>
      </c>
      <c r="L804" s="136"/>
      <c r="M804" s="60">
        <f>M805</f>
        <v>0</v>
      </c>
    </row>
    <row r="805" spans="2:13" ht="18" customHeight="1" hidden="1">
      <c r="B805" s="11" t="s">
        <v>218</v>
      </c>
      <c r="C805" s="6"/>
      <c r="D805" s="44" t="s">
        <v>57</v>
      </c>
      <c r="E805" s="6" t="s">
        <v>216</v>
      </c>
      <c r="F805" s="6"/>
      <c r="G805" s="60">
        <f>G806</f>
        <v>0</v>
      </c>
      <c r="H805" s="3"/>
      <c r="I805" s="60">
        <f>I806</f>
        <v>0</v>
      </c>
      <c r="J805" s="3"/>
      <c r="K805" s="60">
        <f>K806</f>
        <v>0</v>
      </c>
      <c r="L805" s="136"/>
      <c r="M805" s="60">
        <f>M806</f>
        <v>0</v>
      </c>
    </row>
    <row r="806" spans="2:13" ht="18" customHeight="1" hidden="1">
      <c r="B806" s="12" t="s">
        <v>35</v>
      </c>
      <c r="C806" s="6"/>
      <c r="D806" s="44" t="s">
        <v>57</v>
      </c>
      <c r="E806" s="6" t="s">
        <v>216</v>
      </c>
      <c r="F806" s="6" t="s">
        <v>36</v>
      </c>
      <c r="G806" s="60">
        <v>0</v>
      </c>
      <c r="H806" s="3"/>
      <c r="I806" s="60">
        <f>G806+H806</f>
        <v>0</v>
      </c>
      <c r="J806" s="3"/>
      <c r="K806" s="60">
        <f>I806+J806</f>
        <v>0</v>
      </c>
      <c r="L806" s="136"/>
      <c r="M806" s="60">
        <f>K806+L806</f>
        <v>0</v>
      </c>
    </row>
    <row r="807" spans="2:13" ht="15.75" customHeight="1" hidden="1">
      <c r="B807" s="76" t="s">
        <v>252</v>
      </c>
      <c r="C807" s="77" t="s">
        <v>205</v>
      </c>
      <c r="D807" s="77" t="s">
        <v>57</v>
      </c>
      <c r="E807" s="77" t="s">
        <v>253</v>
      </c>
      <c r="F807" s="77"/>
      <c r="G807" s="60">
        <f>G808</f>
        <v>0</v>
      </c>
      <c r="H807" s="52"/>
      <c r="I807" s="60">
        <f>I808</f>
        <v>0</v>
      </c>
      <c r="J807" s="52"/>
      <c r="K807" s="60">
        <f>K808</f>
        <v>0</v>
      </c>
      <c r="L807" s="141"/>
      <c r="M807" s="60">
        <f>M808</f>
        <v>0</v>
      </c>
    </row>
    <row r="808" spans="2:13" ht="15" customHeight="1" hidden="1">
      <c r="B808" s="78" t="s">
        <v>116</v>
      </c>
      <c r="C808" s="77" t="s">
        <v>205</v>
      </c>
      <c r="D808" s="77" t="s">
        <v>57</v>
      </c>
      <c r="E808" s="77" t="s">
        <v>253</v>
      </c>
      <c r="F808" s="77" t="s">
        <v>117</v>
      </c>
      <c r="G808" s="60"/>
      <c r="H808" s="52"/>
      <c r="I808" s="60"/>
      <c r="J808" s="52"/>
      <c r="K808" s="60"/>
      <c r="L808" s="141"/>
      <c r="M808" s="60"/>
    </row>
    <row r="809" spans="2:13" ht="21.75" customHeight="1">
      <c r="B809" s="12" t="s">
        <v>58</v>
      </c>
      <c r="C809" s="6"/>
      <c r="D809" s="44" t="s">
        <v>57</v>
      </c>
      <c r="E809" s="6" t="s">
        <v>59</v>
      </c>
      <c r="F809" s="6"/>
      <c r="G809" s="60">
        <f>G810+G812+G811+G813</f>
        <v>0</v>
      </c>
      <c r="H809" s="3"/>
      <c r="I809" s="60">
        <f>I810+I812+I811+I813</f>
        <v>0</v>
      </c>
      <c r="J809" s="3"/>
      <c r="K809" s="60">
        <f>K810+K812+K811+K813</f>
        <v>0</v>
      </c>
      <c r="L809" s="136"/>
      <c r="M809" s="60">
        <f>M810+M812+M811+M813</f>
        <v>250000</v>
      </c>
    </row>
    <row r="810" spans="2:13" ht="22.5" customHeight="1" hidden="1">
      <c r="B810" s="62" t="s">
        <v>400</v>
      </c>
      <c r="C810" s="6"/>
      <c r="D810" s="44" t="s">
        <v>57</v>
      </c>
      <c r="E810" s="6" t="s">
        <v>59</v>
      </c>
      <c r="F810" s="6" t="s">
        <v>368</v>
      </c>
      <c r="G810" s="60">
        <v>0</v>
      </c>
      <c r="H810" s="3"/>
      <c r="I810" s="60">
        <f>G810+H810</f>
        <v>0</v>
      </c>
      <c r="J810" s="3"/>
      <c r="K810" s="60">
        <f>I810+J810</f>
        <v>0</v>
      </c>
      <c r="L810" s="136"/>
      <c r="M810" s="60">
        <f>K810+L810</f>
        <v>0</v>
      </c>
    </row>
    <row r="811" spans="2:13" ht="34.5" customHeight="1">
      <c r="B811" s="7" t="s">
        <v>392</v>
      </c>
      <c r="C811" s="6"/>
      <c r="D811" s="44" t="s">
        <v>57</v>
      </c>
      <c r="E811" s="6" t="s">
        <v>59</v>
      </c>
      <c r="F811" s="6" t="s">
        <v>338</v>
      </c>
      <c r="G811" s="60">
        <v>0</v>
      </c>
      <c r="H811" s="3">
        <v>0</v>
      </c>
      <c r="I811" s="60">
        <f>G811+H811</f>
        <v>0</v>
      </c>
      <c r="J811" s="3">
        <v>0</v>
      </c>
      <c r="K811" s="60">
        <f>I811+J811</f>
        <v>0</v>
      </c>
      <c r="L811" s="136">
        <v>250000</v>
      </c>
      <c r="M811" s="60">
        <f>K811+L811</f>
        <v>250000</v>
      </c>
    </row>
    <row r="812" spans="2:13" ht="0.75" customHeight="1" hidden="1">
      <c r="B812" s="31" t="s">
        <v>369</v>
      </c>
      <c r="C812" s="6"/>
      <c r="D812" s="44" t="s">
        <v>57</v>
      </c>
      <c r="E812" s="6" t="s">
        <v>59</v>
      </c>
      <c r="F812" s="6" t="s">
        <v>370</v>
      </c>
      <c r="G812" s="60">
        <v>0</v>
      </c>
      <c r="H812" s="3">
        <v>0</v>
      </c>
      <c r="I812" s="60">
        <f>G812+H812</f>
        <v>0</v>
      </c>
      <c r="J812" s="3">
        <v>0</v>
      </c>
      <c r="K812" s="60">
        <f>I812+J812</f>
        <v>0</v>
      </c>
      <c r="L812" s="136"/>
      <c r="M812" s="60">
        <f>K812+L812</f>
        <v>0</v>
      </c>
    </row>
    <row r="813" spans="2:13" ht="21.75" customHeight="1" hidden="1">
      <c r="B813" s="32" t="s">
        <v>365</v>
      </c>
      <c r="C813" s="6"/>
      <c r="D813" s="101" t="s">
        <v>57</v>
      </c>
      <c r="E813" s="103" t="s">
        <v>59</v>
      </c>
      <c r="F813" s="103" t="s">
        <v>339</v>
      </c>
      <c r="G813" s="60">
        <v>0</v>
      </c>
      <c r="H813" s="3">
        <v>0</v>
      </c>
      <c r="I813" s="60">
        <f>G813+H813</f>
        <v>0</v>
      </c>
      <c r="J813" s="3">
        <v>0</v>
      </c>
      <c r="K813" s="60">
        <f>I813+J813</f>
        <v>0</v>
      </c>
      <c r="L813" s="136"/>
      <c r="M813" s="60">
        <f>K813+L813</f>
        <v>0</v>
      </c>
    </row>
    <row r="814" spans="2:13" ht="21" customHeight="1" hidden="1">
      <c r="B814" s="12" t="s">
        <v>402</v>
      </c>
      <c r="C814" s="6"/>
      <c r="D814" s="44" t="s">
        <v>57</v>
      </c>
      <c r="E814" s="6" t="s">
        <v>403</v>
      </c>
      <c r="F814" s="6"/>
      <c r="G814" s="60">
        <f>G815</f>
        <v>0</v>
      </c>
      <c r="H814" s="3"/>
      <c r="I814" s="60">
        <f>I815</f>
        <v>0</v>
      </c>
      <c r="J814" s="3"/>
      <c r="K814" s="60">
        <f>K815</f>
        <v>0</v>
      </c>
      <c r="L814" s="136"/>
      <c r="M814" s="60">
        <f>M815</f>
        <v>0</v>
      </c>
    </row>
    <row r="815" spans="2:13" ht="17.25" customHeight="1" hidden="1">
      <c r="B815" s="23" t="s">
        <v>394</v>
      </c>
      <c r="C815" s="6"/>
      <c r="D815" s="44" t="s">
        <v>57</v>
      </c>
      <c r="E815" s="6" t="s">
        <v>403</v>
      </c>
      <c r="F815" s="6" t="s">
        <v>393</v>
      </c>
      <c r="G815" s="60">
        <v>0</v>
      </c>
      <c r="H815" s="3"/>
      <c r="I815" s="60">
        <f>G815+H815</f>
        <v>0</v>
      </c>
      <c r="J815" s="3"/>
      <c r="K815" s="60">
        <f>I815+J815</f>
        <v>0</v>
      </c>
      <c r="L815" s="136"/>
      <c r="M815" s="60">
        <f>K815+L815</f>
        <v>0</v>
      </c>
    </row>
    <row r="816" spans="2:13" ht="33.75" customHeight="1">
      <c r="B816" s="31" t="s">
        <v>203</v>
      </c>
      <c r="C816" s="6"/>
      <c r="D816" s="44" t="s">
        <v>57</v>
      </c>
      <c r="E816" s="6" t="s">
        <v>107</v>
      </c>
      <c r="F816" s="6"/>
      <c r="G816" s="60">
        <f>G817+G819+G821</f>
        <v>0</v>
      </c>
      <c r="H816" s="3"/>
      <c r="I816" s="60">
        <f>I817+I819+I821</f>
        <v>15277700</v>
      </c>
      <c r="J816" s="3"/>
      <c r="K816" s="60">
        <f>K817+K819+K821</f>
        <v>18277700</v>
      </c>
      <c r="L816" s="136"/>
      <c r="M816" s="60">
        <f>M817+M819+M821</f>
        <v>18277700</v>
      </c>
    </row>
    <row r="817" spans="2:13" ht="4.5" customHeight="1" hidden="1">
      <c r="B817" s="96" t="s">
        <v>449</v>
      </c>
      <c r="C817" s="6"/>
      <c r="D817" s="101" t="s">
        <v>57</v>
      </c>
      <c r="E817" s="103" t="s">
        <v>299</v>
      </c>
      <c r="F817" s="6"/>
      <c r="G817" s="60">
        <f>G818</f>
        <v>0</v>
      </c>
      <c r="H817" s="3"/>
      <c r="I817" s="60">
        <f>I818</f>
        <v>0</v>
      </c>
      <c r="J817" s="3"/>
      <c r="K817" s="60">
        <f>K818</f>
        <v>0</v>
      </c>
      <c r="L817" s="136"/>
      <c r="M817" s="60">
        <f>M818</f>
        <v>0</v>
      </c>
    </row>
    <row r="818" spans="2:13" ht="34.5" customHeight="1" hidden="1">
      <c r="B818" s="7" t="s">
        <v>392</v>
      </c>
      <c r="C818" s="6"/>
      <c r="D818" s="44" t="s">
        <v>57</v>
      </c>
      <c r="E818" s="6" t="s">
        <v>299</v>
      </c>
      <c r="F818" s="6" t="s">
        <v>338</v>
      </c>
      <c r="G818" s="60">
        <v>0</v>
      </c>
      <c r="H818" s="3"/>
      <c r="I818" s="60">
        <f>G818+H818</f>
        <v>0</v>
      </c>
      <c r="J818" s="3"/>
      <c r="K818" s="60">
        <f>I818+J818</f>
        <v>0</v>
      </c>
      <c r="L818" s="136"/>
      <c r="M818" s="60">
        <f>K818+L818</f>
        <v>0</v>
      </c>
    </row>
    <row r="819" spans="2:13" ht="34.5" customHeight="1">
      <c r="B819" s="105" t="s">
        <v>450</v>
      </c>
      <c r="C819" s="6"/>
      <c r="D819" s="101" t="s">
        <v>57</v>
      </c>
      <c r="E819" s="103" t="s">
        <v>298</v>
      </c>
      <c r="F819" s="6"/>
      <c r="G819" s="60">
        <f>G820</f>
        <v>0</v>
      </c>
      <c r="H819" s="3"/>
      <c r="I819" s="60">
        <f>I820</f>
        <v>12945700</v>
      </c>
      <c r="J819" s="3"/>
      <c r="K819" s="60">
        <f>K820</f>
        <v>15945700</v>
      </c>
      <c r="L819" s="136"/>
      <c r="M819" s="60">
        <f>M820</f>
        <v>15945700</v>
      </c>
    </row>
    <row r="820" spans="2:13" ht="49.5" customHeight="1">
      <c r="B820" s="96" t="s">
        <v>394</v>
      </c>
      <c r="C820" s="6"/>
      <c r="D820" s="44" t="s">
        <v>57</v>
      </c>
      <c r="E820" s="6" t="s">
        <v>298</v>
      </c>
      <c r="F820" s="6" t="s">
        <v>393</v>
      </c>
      <c r="G820" s="60">
        <v>0</v>
      </c>
      <c r="H820" s="3">
        <v>12945700</v>
      </c>
      <c r="I820" s="60">
        <f>G820+H820</f>
        <v>12945700</v>
      </c>
      <c r="J820" s="3">
        <v>3000000</v>
      </c>
      <c r="K820" s="60">
        <f>I820+J820</f>
        <v>15945700</v>
      </c>
      <c r="L820" s="136"/>
      <c r="M820" s="60">
        <f>K820+L820</f>
        <v>15945700</v>
      </c>
    </row>
    <row r="821" spans="2:13" ht="66" customHeight="1">
      <c r="B821" s="108" t="s">
        <v>464</v>
      </c>
      <c r="C821" s="8" t="s">
        <v>205</v>
      </c>
      <c r="D821" s="8" t="s">
        <v>57</v>
      </c>
      <c r="E821" s="97" t="s">
        <v>465</v>
      </c>
      <c r="F821" s="8"/>
      <c r="G821" s="70">
        <f>G822</f>
        <v>0</v>
      </c>
      <c r="H821" s="52"/>
      <c r="I821" s="70">
        <f>I822</f>
        <v>2332000</v>
      </c>
      <c r="J821" s="52"/>
      <c r="K821" s="70">
        <f>K822</f>
        <v>2332000</v>
      </c>
      <c r="L821" s="141"/>
      <c r="M821" s="70">
        <f>M822</f>
        <v>2332000</v>
      </c>
    </row>
    <row r="822" spans="2:13" ht="39.75" customHeight="1">
      <c r="B822" s="7" t="s">
        <v>392</v>
      </c>
      <c r="C822" s="8" t="s">
        <v>205</v>
      </c>
      <c r="D822" s="8" t="s">
        <v>57</v>
      </c>
      <c r="E822" s="97" t="s">
        <v>465</v>
      </c>
      <c r="F822" s="97" t="s">
        <v>338</v>
      </c>
      <c r="G822" s="70">
        <v>0</v>
      </c>
      <c r="H822" s="52">
        <v>2332000</v>
      </c>
      <c r="I822" s="70">
        <f>G822+H822</f>
        <v>2332000</v>
      </c>
      <c r="J822" s="52">
        <v>0</v>
      </c>
      <c r="K822" s="70">
        <f>I822+J822</f>
        <v>2332000</v>
      </c>
      <c r="L822" s="141"/>
      <c r="M822" s="70">
        <f>K822+L822</f>
        <v>2332000</v>
      </c>
    </row>
    <row r="823" spans="2:13" ht="24" customHeight="1">
      <c r="B823" s="163" t="s">
        <v>542</v>
      </c>
      <c r="C823" s="8"/>
      <c r="D823" s="97" t="s">
        <v>57</v>
      </c>
      <c r="E823" s="97" t="s">
        <v>543</v>
      </c>
      <c r="F823" s="97"/>
      <c r="G823" s="70"/>
      <c r="H823" s="111"/>
      <c r="I823" s="70"/>
      <c r="J823" s="111"/>
      <c r="K823" s="70"/>
      <c r="L823" s="142"/>
      <c r="M823" s="70">
        <f>M824+M826</f>
        <v>24628300</v>
      </c>
    </row>
    <row r="824" spans="2:13" ht="54" customHeight="1">
      <c r="B824" s="105" t="s">
        <v>541</v>
      </c>
      <c r="C824" s="8"/>
      <c r="D824" s="97" t="s">
        <v>57</v>
      </c>
      <c r="E824" s="97" t="s">
        <v>540</v>
      </c>
      <c r="F824" s="97"/>
      <c r="G824" s="70"/>
      <c r="H824" s="111"/>
      <c r="I824" s="70"/>
      <c r="J824" s="111"/>
      <c r="K824" s="70"/>
      <c r="L824" s="142"/>
      <c r="M824" s="70">
        <f>M825</f>
        <v>16509600</v>
      </c>
    </row>
    <row r="825" spans="2:13" ht="39.75" customHeight="1">
      <c r="B825" s="105" t="s">
        <v>392</v>
      </c>
      <c r="C825" s="97"/>
      <c r="D825" s="97" t="s">
        <v>57</v>
      </c>
      <c r="E825" s="97" t="s">
        <v>540</v>
      </c>
      <c r="F825" s="97" t="s">
        <v>338</v>
      </c>
      <c r="G825" s="70"/>
      <c r="H825" s="164"/>
      <c r="I825" s="70"/>
      <c r="J825" s="164"/>
      <c r="K825" s="70"/>
      <c r="L825" s="165">
        <v>16509600</v>
      </c>
      <c r="M825" s="70">
        <f>K825+L825</f>
        <v>16509600</v>
      </c>
    </row>
    <row r="826" spans="2:13" ht="21" customHeight="1">
      <c r="B826" s="105" t="s">
        <v>520</v>
      </c>
      <c r="C826" s="8"/>
      <c r="D826" s="97" t="s">
        <v>57</v>
      </c>
      <c r="E826" s="97" t="s">
        <v>519</v>
      </c>
      <c r="F826" s="97"/>
      <c r="G826" s="70"/>
      <c r="H826" s="52"/>
      <c r="I826" s="70"/>
      <c r="J826" s="52"/>
      <c r="K826" s="70"/>
      <c r="L826" s="141"/>
      <c r="M826" s="70">
        <f>M827</f>
        <v>8118700</v>
      </c>
    </row>
    <row r="827" spans="2:13" ht="36.75" customHeight="1">
      <c r="B827" s="105" t="s">
        <v>518</v>
      </c>
      <c r="C827" s="8"/>
      <c r="D827" s="97" t="s">
        <v>57</v>
      </c>
      <c r="E827" s="97" t="s">
        <v>517</v>
      </c>
      <c r="F827" s="97"/>
      <c r="G827" s="70"/>
      <c r="H827" s="52"/>
      <c r="I827" s="70"/>
      <c r="J827" s="52"/>
      <c r="K827" s="70"/>
      <c r="L827" s="141"/>
      <c r="M827" s="70">
        <f>M828</f>
        <v>8118700</v>
      </c>
    </row>
    <row r="828" spans="2:13" ht="47.25" customHeight="1">
      <c r="B828" s="105" t="s">
        <v>394</v>
      </c>
      <c r="C828" s="8"/>
      <c r="D828" s="97" t="s">
        <v>57</v>
      </c>
      <c r="E828" s="97" t="s">
        <v>517</v>
      </c>
      <c r="F828" s="97" t="s">
        <v>393</v>
      </c>
      <c r="G828" s="70"/>
      <c r="H828" s="52"/>
      <c r="I828" s="70"/>
      <c r="J828" s="52"/>
      <c r="K828" s="70"/>
      <c r="L828" s="141">
        <v>8118700</v>
      </c>
      <c r="M828" s="70">
        <f>K828+L828</f>
        <v>8118700</v>
      </c>
    </row>
    <row r="829" spans="2:13" ht="19.5" customHeight="1">
      <c r="B829" s="17" t="s">
        <v>61</v>
      </c>
      <c r="C829" s="6"/>
      <c r="D829" s="44" t="s">
        <v>60</v>
      </c>
      <c r="E829" s="6"/>
      <c r="F829" s="6"/>
      <c r="G829" s="60" t="e">
        <f>G832+#REF!+G844</f>
        <v>#REF!</v>
      </c>
      <c r="H829" s="3"/>
      <c r="I829" s="60">
        <f>I832+I844+I841</f>
        <v>10963400</v>
      </c>
      <c r="J829" s="3"/>
      <c r="K829" s="60">
        <f>K832+K844+K841</f>
        <v>10913400</v>
      </c>
      <c r="L829" s="136"/>
      <c r="M829" s="60">
        <f>M832+M844+M841</f>
        <v>10883400</v>
      </c>
    </row>
    <row r="830" spans="2:13" ht="78.75" hidden="1">
      <c r="B830" s="32" t="s">
        <v>198</v>
      </c>
      <c r="C830" s="8" t="s">
        <v>196</v>
      </c>
      <c r="D830" s="46" t="s">
        <v>60</v>
      </c>
      <c r="E830" s="8" t="s">
        <v>197</v>
      </c>
      <c r="F830" s="8"/>
      <c r="G830" s="60">
        <f>G831</f>
        <v>0</v>
      </c>
      <c r="H830" s="3"/>
      <c r="I830" s="60">
        <f>I831</f>
        <v>0</v>
      </c>
      <c r="J830" s="3"/>
      <c r="K830" s="60">
        <f>K831</f>
        <v>0</v>
      </c>
      <c r="L830" s="136"/>
      <c r="M830" s="60">
        <f>M831</f>
        <v>0</v>
      </c>
    </row>
    <row r="831" spans="2:13" ht="47.25" hidden="1">
      <c r="B831" s="32" t="s">
        <v>35</v>
      </c>
      <c r="C831" s="8" t="s">
        <v>196</v>
      </c>
      <c r="D831" s="46" t="s">
        <v>60</v>
      </c>
      <c r="E831" s="8" t="s">
        <v>197</v>
      </c>
      <c r="F831" s="8" t="s">
        <v>36</v>
      </c>
      <c r="G831" s="60">
        <v>0</v>
      </c>
      <c r="H831" s="3"/>
      <c r="I831" s="60">
        <v>0</v>
      </c>
      <c r="J831" s="3"/>
      <c r="K831" s="60">
        <v>0</v>
      </c>
      <c r="L831" s="136"/>
      <c r="M831" s="60">
        <v>0</v>
      </c>
    </row>
    <row r="832" spans="2:13" ht="20.25" customHeight="1">
      <c r="B832" s="17" t="s">
        <v>61</v>
      </c>
      <c r="C832" s="6"/>
      <c r="D832" s="44" t="s">
        <v>60</v>
      </c>
      <c r="E832" s="6" t="s">
        <v>62</v>
      </c>
      <c r="F832" s="6"/>
      <c r="G832" s="60" t="e">
        <f>G833+G835+G837+G839+G841</f>
        <v>#REF!</v>
      </c>
      <c r="H832" s="3"/>
      <c r="I832" s="60">
        <f>I833+I835+I837+I839</f>
        <v>10837400</v>
      </c>
      <c r="J832" s="3"/>
      <c r="K832" s="60">
        <f>K833+K835+K837+K839</f>
        <v>10761800</v>
      </c>
      <c r="L832" s="136"/>
      <c r="M832" s="60">
        <f>M833+M835+M837+M839</f>
        <v>10731800</v>
      </c>
    </row>
    <row r="833" spans="2:13" ht="18.75" customHeight="1">
      <c r="B833" s="12" t="s">
        <v>63</v>
      </c>
      <c r="C833" s="6"/>
      <c r="D833" s="44" t="s">
        <v>60</v>
      </c>
      <c r="E833" s="6" t="s">
        <v>64</v>
      </c>
      <c r="F833" s="6"/>
      <c r="G833" s="60">
        <f>G834</f>
        <v>0</v>
      </c>
      <c r="H833" s="3"/>
      <c r="I833" s="60">
        <f>I834</f>
        <v>6317400</v>
      </c>
      <c r="J833" s="3"/>
      <c r="K833" s="60">
        <f>K834</f>
        <v>6317400</v>
      </c>
      <c r="L833" s="136"/>
      <c r="M833" s="60">
        <f>M834</f>
        <v>6287400</v>
      </c>
    </row>
    <row r="834" spans="2:13" ht="35.25" customHeight="1">
      <c r="B834" s="7" t="s">
        <v>392</v>
      </c>
      <c r="C834" s="6"/>
      <c r="D834" s="44" t="s">
        <v>60</v>
      </c>
      <c r="E834" s="6" t="s">
        <v>64</v>
      </c>
      <c r="F834" s="6" t="s">
        <v>338</v>
      </c>
      <c r="G834" s="60">
        <v>0</v>
      </c>
      <c r="H834" s="3">
        <v>6317400</v>
      </c>
      <c r="I834" s="60">
        <f>G834+H834</f>
        <v>6317400</v>
      </c>
      <c r="J834" s="3">
        <v>0</v>
      </c>
      <c r="K834" s="60">
        <f>I834+J834</f>
        <v>6317400</v>
      </c>
      <c r="L834" s="136">
        <v>-30000</v>
      </c>
      <c r="M834" s="60">
        <f>K834+L834</f>
        <v>6287400</v>
      </c>
    </row>
    <row r="835" spans="2:13" ht="0.75" customHeight="1" hidden="1">
      <c r="B835" s="12" t="s">
        <v>437</v>
      </c>
      <c r="C835" s="6"/>
      <c r="D835" s="44" t="s">
        <v>60</v>
      </c>
      <c r="E835" s="6" t="s">
        <v>436</v>
      </c>
      <c r="F835" s="6"/>
      <c r="G835" s="60">
        <f>G836</f>
        <v>0</v>
      </c>
      <c r="H835" s="3"/>
      <c r="I835" s="60">
        <f>I836</f>
        <v>0</v>
      </c>
      <c r="J835" s="3"/>
      <c r="K835" s="60">
        <f>K836</f>
        <v>0</v>
      </c>
      <c r="L835" s="136"/>
      <c r="M835" s="60">
        <f>M836</f>
        <v>0</v>
      </c>
    </row>
    <row r="836" spans="2:13" ht="33" customHeight="1" hidden="1">
      <c r="B836" s="7" t="s">
        <v>392</v>
      </c>
      <c r="C836" s="6"/>
      <c r="D836" s="44" t="s">
        <v>60</v>
      </c>
      <c r="E836" s="6" t="s">
        <v>436</v>
      </c>
      <c r="F836" s="6" t="s">
        <v>338</v>
      </c>
      <c r="G836" s="60">
        <v>0</v>
      </c>
      <c r="H836" s="3">
        <v>0</v>
      </c>
      <c r="I836" s="60">
        <f>G836+H836</f>
        <v>0</v>
      </c>
      <c r="J836" s="3">
        <v>0</v>
      </c>
      <c r="K836" s="60">
        <f>I836+J836</f>
        <v>0</v>
      </c>
      <c r="L836" s="136"/>
      <c r="M836" s="60">
        <f>K836+L836</f>
        <v>0</v>
      </c>
    </row>
    <row r="837" spans="2:13" ht="18" customHeight="1">
      <c r="B837" s="12" t="s">
        <v>65</v>
      </c>
      <c r="C837" s="6"/>
      <c r="D837" s="44" t="s">
        <v>60</v>
      </c>
      <c r="E837" s="6" t="s">
        <v>66</v>
      </c>
      <c r="F837" s="6"/>
      <c r="G837" s="60">
        <f>G838</f>
        <v>0</v>
      </c>
      <c r="H837" s="3"/>
      <c r="I837" s="60">
        <f>I838</f>
        <v>700000</v>
      </c>
      <c r="J837" s="3"/>
      <c r="K837" s="60">
        <f>K838</f>
        <v>700000</v>
      </c>
      <c r="L837" s="136"/>
      <c r="M837" s="60">
        <f>M838</f>
        <v>700000</v>
      </c>
    </row>
    <row r="838" spans="2:13" ht="31.5">
      <c r="B838" s="7" t="s">
        <v>392</v>
      </c>
      <c r="C838" s="6"/>
      <c r="D838" s="44" t="s">
        <v>60</v>
      </c>
      <c r="E838" s="6" t="s">
        <v>66</v>
      </c>
      <c r="F838" s="6" t="s">
        <v>338</v>
      </c>
      <c r="G838" s="60">
        <v>0</v>
      </c>
      <c r="H838" s="3">
        <v>700000</v>
      </c>
      <c r="I838" s="60">
        <f>G838+H838</f>
        <v>700000</v>
      </c>
      <c r="J838" s="3">
        <v>0</v>
      </c>
      <c r="K838" s="60">
        <f>I838+J838</f>
        <v>700000</v>
      </c>
      <c r="L838" s="136"/>
      <c r="M838" s="60">
        <f>K838+L838</f>
        <v>700000</v>
      </c>
    </row>
    <row r="839" spans="2:13" ht="31.5">
      <c r="B839" s="12" t="s">
        <v>67</v>
      </c>
      <c r="C839" s="6"/>
      <c r="D839" s="44" t="s">
        <v>60</v>
      </c>
      <c r="E839" s="6" t="s">
        <v>68</v>
      </c>
      <c r="F839" s="6"/>
      <c r="G839" s="60">
        <f>G840</f>
        <v>0</v>
      </c>
      <c r="H839" s="3"/>
      <c r="I839" s="60">
        <f>I840</f>
        <v>3820000</v>
      </c>
      <c r="J839" s="3"/>
      <c r="K839" s="60">
        <f>K840</f>
        <v>3744400</v>
      </c>
      <c r="L839" s="136"/>
      <c r="M839" s="60">
        <f>M840</f>
        <v>3744400</v>
      </c>
    </row>
    <row r="840" spans="2:13" ht="36" customHeight="1">
      <c r="B840" s="7" t="s">
        <v>392</v>
      </c>
      <c r="C840" s="6"/>
      <c r="D840" s="44" t="s">
        <v>60</v>
      </c>
      <c r="E840" s="6" t="s">
        <v>68</v>
      </c>
      <c r="F840" s="6" t="s">
        <v>338</v>
      </c>
      <c r="G840" s="60">
        <v>0</v>
      </c>
      <c r="H840" s="3">
        <v>3820000</v>
      </c>
      <c r="I840" s="60">
        <f>G840+H840</f>
        <v>3820000</v>
      </c>
      <c r="J840" s="3">
        <v>-75600</v>
      </c>
      <c r="K840" s="60">
        <f>I840+J840</f>
        <v>3744400</v>
      </c>
      <c r="L840" s="136"/>
      <c r="M840" s="60">
        <f>K840+L840</f>
        <v>3744400</v>
      </c>
    </row>
    <row r="841" spans="2:13" ht="33.75" customHeight="1">
      <c r="B841" s="12" t="s">
        <v>118</v>
      </c>
      <c r="C841" s="6"/>
      <c r="D841" s="44" t="s">
        <v>60</v>
      </c>
      <c r="E841" s="6" t="s">
        <v>107</v>
      </c>
      <c r="F841" s="6"/>
      <c r="G841" s="60" t="e">
        <f>#REF!+G842</f>
        <v>#REF!</v>
      </c>
      <c r="H841" s="3"/>
      <c r="I841" s="60">
        <f>I842</f>
        <v>126000</v>
      </c>
      <c r="J841" s="3"/>
      <c r="K841" s="60">
        <f>K842</f>
        <v>151600</v>
      </c>
      <c r="L841" s="136"/>
      <c r="M841" s="60">
        <f>M842</f>
        <v>151600</v>
      </c>
    </row>
    <row r="842" spans="2:13" ht="50.25" customHeight="1">
      <c r="B842" s="23" t="s">
        <v>420</v>
      </c>
      <c r="C842" s="6"/>
      <c r="D842" s="44" t="s">
        <v>60</v>
      </c>
      <c r="E842" s="6" t="s">
        <v>301</v>
      </c>
      <c r="F842" s="6"/>
      <c r="G842" s="60" t="e">
        <f>#REF!+G843</f>
        <v>#REF!</v>
      </c>
      <c r="H842" s="3"/>
      <c r="I842" s="60">
        <f>I843</f>
        <v>126000</v>
      </c>
      <c r="J842" s="3"/>
      <c r="K842" s="60">
        <f>K843</f>
        <v>151600</v>
      </c>
      <c r="L842" s="136"/>
      <c r="M842" s="60">
        <f>M843</f>
        <v>151600</v>
      </c>
    </row>
    <row r="843" spans="2:13" ht="34.5" customHeight="1">
      <c r="B843" s="7" t="s">
        <v>392</v>
      </c>
      <c r="C843" s="6"/>
      <c r="D843" s="44" t="s">
        <v>60</v>
      </c>
      <c r="E843" s="103" t="s">
        <v>301</v>
      </c>
      <c r="F843" s="103" t="s">
        <v>338</v>
      </c>
      <c r="G843" s="60">
        <v>0</v>
      </c>
      <c r="H843" s="3">
        <v>126000</v>
      </c>
      <c r="I843" s="60">
        <f>G843+H843</f>
        <v>126000</v>
      </c>
      <c r="J843" s="3">
        <v>25600</v>
      </c>
      <c r="K843" s="60">
        <f>I843+J843</f>
        <v>151600</v>
      </c>
      <c r="L843" s="136"/>
      <c r="M843" s="60">
        <f>K843+L843</f>
        <v>151600</v>
      </c>
    </row>
    <row r="844" spans="2:13" ht="67.5" customHeight="1" hidden="1">
      <c r="B844" s="106" t="s">
        <v>451</v>
      </c>
      <c r="C844" s="6"/>
      <c r="D844" s="44" t="s">
        <v>60</v>
      </c>
      <c r="E844" s="103" t="s">
        <v>452</v>
      </c>
      <c r="F844" s="6"/>
      <c r="G844" s="60">
        <f>G845</f>
        <v>0</v>
      </c>
      <c r="H844" s="3"/>
      <c r="I844" s="60">
        <f>I845</f>
        <v>0</v>
      </c>
      <c r="J844" s="3"/>
      <c r="K844" s="60">
        <f>K845</f>
        <v>0</v>
      </c>
      <c r="L844" s="136"/>
      <c r="M844" s="60">
        <f>M845</f>
        <v>0</v>
      </c>
    </row>
    <row r="845" spans="2:13" ht="50.25" customHeight="1" hidden="1">
      <c r="B845" s="107" t="s">
        <v>394</v>
      </c>
      <c r="C845" s="6"/>
      <c r="D845" s="6" t="s">
        <v>60</v>
      </c>
      <c r="E845" s="103" t="s">
        <v>452</v>
      </c>
      <c r="F845" s="103" t="s">
        <v>393</v>
      </c>
      <c r="G845" s="60">
        <v>0</v>
      </c>
      <c r="H845" s="3">
        <v>0</v>
      </c>
      <c r="I845" s="60">
        <f>G845+H845</f>
        <v>0</v>
      </c>
      <c r="J845" s="3">
        <v>0</v>
      </c>
      <c r="K845" s="60">
        <f>I845+J845</f>
        <v>0</v>
      </c>
      <c r="L845" s="136"/>
      <c r="M845" s="60">
        <f>K845+L845</f>
        <v>0</v>
      </c>
    </row>
    <row r="846" spans="2:13" ht="35.25" customHeight="1">
      <c r="B846" s="17" t="s">
        <v>69</v>
      </c>
      <c r="C846" s="6"/>
      <c r="D846" s="44" t="s">
        <v>70</v>
      </c>
      <c r="E846" s="6"/>
      <c r="F846" s="6"/>
      <c r="G846" s="60">
        <f>G847+G849</f>
        <v>0</v>
      </c>
      <c r="H846" s="3"/>
      <c r="I846" s="60">
        <f>I847+I849</f>
        <v>4413500</v>
      </c>
      <c r="J846" s="3"/>
      <c r="K846" s="60">
        <f>K847+K849</f>
        <v>4413500</v>
      </c>
      <c r="L846" s="136"/>
      <c r="M846" s="60">
        <f>M847+M849</f>
        <v>4413500</v>
      </c>
    </row>
    <row r="847" spans="2:13" ht="33.75" customHeight="1">
      <c r="B847" s="17" t="s">
        <v>282</v>
      </c>
      <c r="C847" s="6"/>
      <c r="D847" s="44" t="s">
        <v>70</v>
      </c>
      <c r="E847" s="6" t="s">
        <v>188</v>
      </c>
      <c r="F847" s="6"/>
      <c r="G847" s="60">
        <f>G848</f>
        <v>0</v>
      </c>
      <c r="H847" s="3"/>
      <c r="I847" s="60">
        <f>I848</f>
        <v>300000</v>
      </c>
      <c r="J847" s="3"/>
      <c r="K847" s="60">
        <f>K848</f>
        <v>300000</v>
      </c>
      <c r="L847" s="136"/>
      <c r="M847" s="60">
        <f>M848</f>
        <v>300000</v>
      </c>
    </row>
    <row r="848" spans="2:13" ht="52.5" customHeight="1">
      <c r="B848" s="31" t="s">
        <v>369</v>
      </c>
      <c r="C848" s="6"/>
      <c r="D848" s="44" t="s">
        <v>70</v>
      </c>
      <c r="E848" s="6" t="s">
        <v>59</v>
      </c>
      <c r="F848" s="6" t="s">
        <v>370</v>
      </c>
      <c r="G848" s="60">
        <v>0</v>
      </c>
      <c r="H848" s="3">
        <v>300000</v>
      </c>
      <c r="I848" s="60">
        <f>G848+H848</f>
        <v>300000</v>
      </c>
      <c r="J848" s="3">
        <v>0</v>
      </c>
      <c r="K848" s="60">
        <f>I848+J848</f>
        <v>300000</v>
      </c>
      <c r="L848" s="136"/>
      <c r="M848" s="60">
        <f>K848+L848</f>
        <v>300000</v>
      </c>
    </row>
    <row r="849" spans="2:13" ht="35.25" customHeight="1">
      <c r="B849" s="109" t="s">
        <v>118</v>
      </c>
      <c r="C849" s="44"/>
      <c r="D849" s="44" t="s">
        <v>70</v>
      </c>
      <c r="E849" s="44" t="s">
        <v>107</v>
      </c>
      <c r="F849" s="44"/>
      <c r="G849" s="60">
        <f>G851</f>
        <v>0</v>
      </c>
      <c r="H849" s="40"/>
      <c r="I849" s="60">
        <f>I850</f>
        <v>4113500</v>
      </c>
      <c r="J849" s="40"/>
      <c r="K849" s="60">
        <f>K850</f>
        <v>4113500</v>
      </c>
      <c r="L849" s="138"/>
      <c r="M849" s="60">
        <f>M850</f>
        <v>4113500</v>
      </c>
    </row>
    <row r="850" spans="2:13" ht="83.25" customHeight="1">
      <c r="B850" s="100" t="s">
        <v>489</v>
      </c>
      <c r="C850" s="44"/>
      <c r="D850" s="101" t="s">
        <v>70</v>
      </c>
      <c r="E850" s="101" t="s">
        <v>300</v>
      </c>
      <c r="F850" s="44"/>
      <c r="G850" s="60"/>
      <c r="H850" s="40"/>
      <c r="I850" s="60">
        <f>I851</f>
        <v>4113500</v>
      </c>
      <c r="J850" s="40"/>
      <c r="K850" s="60">
        <f>K851</f>
        <v>4113500</v>
      </c>
      <c r="L850" s="138"/>
      <c r="M850" s="60">
        <f>M851</f>
        <v>4113500</v>
      </c>
    </row>
    <row r="851" spans="2:13" ht="48" customHeight="1">
      <c r="B851" s="31" t="s">
        <v>394</v>
      </c>
      <c r="C851" s="6"/>
      <c r="D851" s="44" t="s">
        <v>70</v>
      </c>
      <c r="E851" s="6" t="s">
        <v>300</v>
      </c>
      <c r="F851" s="6" t="s">
        <v>393</v>
      </c>
      <c r="G851" s="60">
        <v>0</v>
      </c>
      <c r="H851" s="3">
        <v>4113500</v>
      </c>
      <c r="I851" s="60">
        <f>G851+H851</f>
        <v>4113500</v>
      </c>
      <c r="J851" s="3">
        <v>0</v>
      </c>
      <c r="K851" s="60">
        <f>I851+J851</f>
        <v>4113500</v>
      </c>
      <c r="L851" s="136"/>
      <c r="M851" s="60">
        <f>K851+L851</f>
        <v>4113500</v>
      </c>
    </row>
    <row r="852" spans="2:13" ht="19.5" customHeight="1">
      <c r="B852" s="83" t="s">
        <v>71</v>
      </c>
      <c r="C852" s="8" t="s">
        <v>72</v>
      </c>
      <c r="D852" s="45" t="s">
        <v>72</v>
      </c>
      <c r="E852" s="8"/>
      <c r="F852" s="8"/>
      <c r="G852" s="60">
        <f>G857+G854</f>
        <v>0</v>
      </c>
      <c r="H852" s="3"/>
      <c r="I852" s="60">
        <f>I854+I857</f>
        <v>637000</v>
      </c>
      <c r="J852" s="3"/>
      <c r="K852" s="60">
        <f>K854+K857</f>
        <v>637000</v>
      </c>
      <c r="L852" s="136"/>
      <c r="M852" s="60">
        <f>M854+M857</f>
        <v>537000</v>
      </c>
    </row>
    <row r="853" spans="2:13" ht="18" customHeight="1" hidden="1">
      <c r="B853" s="7" t="s">
        <v>392</v>
      </c>
      <c r="C853" s="8" t="s">
        <v>205</v>
      </c>
      <c r="D853" s="8" t="s">
        <v>208</v>
      </c>
      <c r="E853" s="8" t="s">
        <v>396</v>
      </c>
      <c r="F853" s="8" t="s">
        <v>338</v>
      </c>
      <c r="G853" s="60">
        <v>0</v>
      </c>
      <c r="H853" s="52"/>
      <c r="I853" s="60">
        <f>G853+H853</f>
        <v>0</v>
      </c>
      <c r="J853" s="52"/>
      <c r="K853" s="60">
        <f>I853+J853</f>
        <v>0</v>
      </c>
      <c r="L853" s="141"/>
      <c r="M853" s="60">
        <f>K853+L853</f>
        <v>0</v>
      </c>
    </row>
    <row r="854" spans="2:13" ht="18" customHeight="1">
      <c r="B854" s="105" t="s">
        <v>496</v>
      </c>
      <c r="C854" s="8"/>
      <c r="D854" s="98" t="s">
        <v>208</v>
      </c>
      <c r="E854" s="8"/>
      <c r="F854" s="8"/>
      <c r="G854" s="60"/>
      <c r="H854" s="52"/>
      <c r="I854" s="60">
        <f>I855</f>
        <v>100000</v>
      </c>
      <c r="J854" s="52"/>
      <c r="K854" s="60">
        <f>K855</f>
        <v>100000</v>
      </c>
      <c r="L854" s="141"/>
      <c r="M854" s="60">
        <f>M855</f>
        <v>100000</v>
      </c>
    </row>
    <row r="855" spans="2:13" ht="33" customHeight="1">
      <c r="B855" s="105" t="s">
        <v>501</v>
      </c>
      <c r="C855" s="8"/>
      <c r="D855" s="98" t="s">
        <v>208</v>
      </c>
      <c r="E855" s="8" t="s">
        <v>497</v>
      </c>
      <c r="F855" s="8"/>
      <c r="G855" s="60"/>
      <c r="H855" s="52"/>
      <c r="I855" s="60">
        <f>I856</f>
        <v>100000</v>
      </c>
      <c r="J855" s="52"/>
      <c r="K855" s="60">
        <f>K856</f>
        <v>100000</v>
      </c>
      <c r="L855" s="141"/>
      <c r="M855" s="60">
        <f>M856</f>
        <v>100000</v>
      </c>
    </row>
    <row r="856" spans="2:13" ht="18" customHeight="1">
      <c r="B856" s="109" t="s">
        <v>392</v>
      </c>
      <c r="C856" s="8"/>
      <c r="D856" s="98" t="s">
        <v>208</v>
      </c>
      <c r="E856" s="8" t="s">
        <v>497</v>
      </c>
      <c r="F856" s="8" t="s">
        <v>338</v>
      </c>
      <c r="G856" s="60"/>
      <c r="H856" s="52"/>
      <c r="I856" s="60">
        <v>100000</v>
      </c>
      <c r="J856" s="52"/>
      <c r="K856" s="60">
        <v>100000</v>
      </c>
      <c r="L856" s="141"/>
      <c r="M856" s="60">
        <v>100000</v>
      </c>
    </row>
    <row r="857" spans="2:13" ht="31.5">
      <c r="B857" s="7" t="s">
        <v>73</v>
      </c>
      <c r="C857" s="8"/>
      <c r="D857" s="46" t="s">
        <v>74</v>
      </c>
      <c r="E857" s="8"/>
      <c r="F857" s="8"/>
      <c r="G857" s="60">
        <f>G858</f>
        <v>0</v>
      </c>
      <c r="H857" s="3"/>
      <c r="I857" s="60">
        <f>I858</f>
        <v>537000</v>
      </c>
      <c r="J857" s="3"/>
      <c r="K857" s="60">
        <f>K858</f>
        <v>537000</v>
      </c>
      <c r="L857" s="136"/>
      <c r="M857" s="60">
        <f>M858</f>
        <v>437000</v>
      </c>
    </row>
    <row r="858" spans="2:13" ht="31.5">
      <c r="B858" s="105" t="s">
        <v>501</v>
      </c>
      <c r="C858" s="8"/>
      <c r="D858" s="46" t="s">
        <v>74</v>
      </c>
      <c r="E858" s="8" t="s">
        <v>497</v>
      </c>
      <c r="F858" s="8"/>
      <c r="G858" s="60">
        <f>G859</f>
        <v>0</v>
      </c>
      <c r="H858" s="3"/>
      <c r="I858" s="60">
        <f>I859</f>
        <v>537000</v>
      </c>
      <c r="J858" s="3"/>
      <c r="K858" s="60">
        <f>K859</f>
        <v>537000</v>
      </c>
      <c r="L858" s="136"/>
      <c r="M858" s="60">
        <f>M859</f>
        <v>437000</v>
      </c>
    </row>
    <row r="859" spans="2:13" ht="31.5" customHeight="1">
      <c r="B859" s="7" t="s">
        <v>392</v>
      </c>
      <c r="C859" s="8"/>
      <c r="D859" s="46" t="s">
        <v>74</v>
      </c>
      <c r="E859" s="8" t="s">
        <v>497</v>
      </c>
      <c r="F859" s="8" t="s">
        <v>338</v>
      </c>
      <c r="G859" s="60">
        <v>0</v>
      </c>
      <c r="H859" s="3">
        <v>637000</v>
      </c>
      <c r="I859" s="60">
        <v>537000</v>
      </c>
      <c r="J859" s="3">
        <v>0</v>
      </c>
      <c r="K859" s="60">
        <v>537000</v>
      </c>
      <c r="L859" s="136">
        <v>-100000</v>
      </c>
      <c r="M859" s="60">
        <f>K859+L859</f>
        <v>437000</v>
      </c>
    </row>
    <row r="860" spans="2:14" ht="19.5" customHeight="1">
      <c r="B860" s="75" t="s">
        <v>75</v>
      </c>
      <c r="C860" s="6" t="s">
        <v>76</v>
      </c>
      <c r="D860" s="47" t="s">
        <v>76</v>
      </c>
      <c r="E860" s="6"/>
      <c r="F860" s="6"/>
      <c r="G860" s="60" t="e">
        <f>G861+G883+G917+G942</f>
        <v>#REF!</v>
      </c>
      <c r="H860" s="118"/>
      <c r="I860" s="60">
        <f>I861+I883+I917+I942</f>
        <v>229842220</v>
      </c>
      <c r="J860" s="118"/>
      <c r="K860" s="60">
        <f>K861+K883+K917+K942</f>
        <v>230133720</v>
      </c>
      <c r="L860" s="144"/>
      <c r="M860" s="60">
        <f>M861+M883+M917+M942</f>
        <v>236325888</v>
      </c>
      <c r="N860" s="128"/>
    </row>
    <row r="861" spans="2:13" ht="15.75">
      <c r="B861" s="12" t="s">
        <v>136</v>
      </c>
      <c r="C861" s="6"/>
      <c r="D861" s="44" t="s">
        <v>137</v>
      </c>
      <c r="E861" s="6"/>
      <c r="F861" s="6"/>
      <c r="G861" s="60" t="e">
        <f>G863+G876+#REF!+#REF!</f>
        <v>#REF!</v>
      </c>
      <c r="H861" s="118"/>
      <c r="I861" s="60">
        <f>I862</f>
        <v>114025259</v>
      </c>
      <c r="J861" s="118"/>
      <c r="K861" s="60">
        <f>K862</f>
        <v>129423356</v>
      </c>
      <c r="L861" s="144"/>
      <c r="M861" s="60">
        <f>M862+M876+M880</f>
        <v>128368155</v>
      </c>
    </row>
    <row r="862" spans="2:13" ht="15.75">
      <c r="B862" s="12" t="s">
        <v>138</v>
      </c>
      <c r="C862" s="6"/>
      <c r="D862" s="44" t="s">
        <v>137</v>
      </c>
      <c r="E862" s="6" t="s">
        <v>139</v>
      </c>
      <c r="F862" s="6"/>
      <c r="G862" s="60"/>
      <c r="H862" s="118"/>
      <c r="I862" s="60">
        <f>I863+I870+I872</f>
        <v>114025259</v>
      </c>
      <c r="J862" s="118"/>
      <c r="K862" s="60">
        <f>K863+K870+K872</f>
        <v>129423356</v>
      </c>
      <c r="L862" s="144"/>
      <c r="M862" s="60">
        <f>M863+M870+M872+M874</f>
        <v>127736155</v>
      </c>
    </row>
    <row r="863" spans="2:13" ht="15.75">
      <c r="B863" s="12" t="s">
        <v>138</v>
      </c>
      <c r="C863" s="6"/>
      <c r="D863" s="44" t="s">
        <v>137</v>
      </c>
      <c r="E863" s="6" t="s">
        <v>139</v>
      </c>
      <c r="F863" s="6"/>
      <c r="G863" s="60">
        <f>G864+G865+G866+G867+G868+G869+G870+G872</f>
        <v>0</v>
      </c>
      <c r="H863" s="118"/>
      <c r="I863" s="60">
        <f>I864+I865+I866+I867+I868+I869</f>
        <v>101543655</v>
      </c>
      <c r="J863" s="118"/>
      <c r="K863" s="60">
        <f>K864+K865+K866+K867+K868+K869</f>
        <v>116941752</v>
      </c>
      <c r="L863" s="144"/>
      <c r="M863" s="60">
        <f>M864+M865+M866+M867+M868+M869</f>
        <v>106322543</v>
      </c>
    </row>
    <row r="864" spans="2:13" ht="18" customHeight="1">
      <c r="B864" s="31" t="s">
        <v>330</v>
      </c>
      <c r="C864" s="6"/>
      <c r="D864" s="8" t="s">
        <v>137</v>
      </c>
      <c r="E864" s="8" t="s">
        <v>139</v>
      </c>
      <c r="F864" s="8" t="s">
        <v>335</v>
      </c>
      <c r="G864" s="86">
        <v>0</v>
      </c>
      <c r="H864" s="118">
        <v>74461823</v>
      </c>
      <c r="I864" s="86">
        <f aca="true" t="shared" si="27" ref="I864:K869">G864+H864</f>
        <v>74461823</v>
      </c>
      <c r="J864" s="118">
        <v>21404000</v>
      </c>
      <c r="K864" s="86">
        <f t="shared" si="27"/>
        <v>95865823</v>
      </c>
      <c r="L864" s="144">
        <v>-8604305</v>
      </c>
      <c r="M864" s="86">
        <f aca="true" t="shared" si="28" ref="M864:M869">K864+L864</f>
        <v>87261518</v>
      </c>
    </row>
    <row r="865" spans="2:13" ht="30.75" customHeight="1">
      <c r="B865" s="31" t="s">
        <v>331</v>
      </c>
      <c r="C865" s="6"/>
      <c r="D865" s="8" t="s">
        <v>137</v>
      </c>
      <c r="E865" s="8" t="s">
        <v>139</v>
      </c>
      <c r="F865" s="8" t="s">
        <v>336</v>
      </c>
      <c r="G865" s="86">
        <v>0</v>
      </c>
      <c r="H865" s="118">
        <v>241110</v>
      </c>
      <c r="I865" s="86">
        <f t="shared" si="27"/>
        <v>241110</v>
      </c>
      <c r="J865" s="118">
        <v>0</v>
      </c>
      <c r="K865" s="86">
        <f t="shared" si="27"/>
        <v>241110</v>
      </c>
      <c r="L865" s="144">
        <v>-28650</v>
      </c>
      <c r="M865" s="86">
        <f t="shared" si="28"/>
        <v>212460</v>
      </c>
    </row>
    <row r="866" spans="2:13" ht="30.75" customHeight="1">
      <c r="B866" s="31" t="s">
        <v>332</v>
      </c>
      <c r="C866" s="6"/>
      <c r="D866" s="8" t="s">
        <v>137</v>
      </c>
      <c r="E866" s="8" t="s">
        <v>139</v>
      </c>
      <c r="F866" s="8" t="s">
        <v>337</v>
      </c>
      <c r="G866" s="86">
        <v>0</v>
      </c>
      <c r="H866" s="118">
        <v>645005</v>
      </c>
      <c r="I866" s="86">
        <f t="shared" si="27"/>
        <v>645005</v>
      </c>
      <c r="J866" s="118">
        <v>0</v>
      </c>
      <c r="K866" s="86">
        <f t="shared" si="27"/>
        <v>645005</v>
      </c>
      <c r="L866" s="144">
        <f>-70000-107972</f>
        <v>-177972</v>
      </c>
      <c r="M866" s="86">
        <f t="shared" si="28"/>
        <v>467033</v>
      </c>
    </row>
    <row r="867" spans="2:13" ht="49.5" customHeight="1">
      <c r="B867" s="31" t="s">
        <v>386</v>
      </c>
      <c r="C867" s="6"/>
      <c r="D867" s="8" t="s">
        <v>137</v>
      </c>
      <c r="E867" s="8" t="s">
        <v>139</v>
      </c>
      <c r="F867" s="8" t="s">
        <v>341</v>
      </c>
      <c r="G867" s="86">
        <v>0</v>
      </c>
      <c r="H867" s="118">
        <v>238110</v>
      </c>
      <c r="I867" s="86">
        <f t="shared" si="27"/>
        <v>238110</v>
      </c>
      <c r="J867" s="118">
        <v>0</v>
      </c>
      <c r="K867" s="86">
        <f t="shared" si="27"/>
        <v>238110</v>
      </c>
      <c r="L867" s="144">
        <v>-97000</v>
      </c>
      <c r="M867" s="86">
        <f t="shared" si="28"/>
        <v>141110</v>
      </c>
    </row>
    <row r="868" spans="2:13" ht="30.75" customHeight="1">
      <c r="B868" s="31" t="s">
        <v>392</v>
      </c>
      <c r="C868" s="6"/>
      <c r="D868" s="8" t="s">
        <v>137</v>
      </c>
      <c r="E868" s="8" t="s">
        <v>139</v>
      </c>
      <c r="F868" s="8" t="s">
        <v>338</v>
      </c>
      <c r="G868" s="86">
        <v>0</v>
      </c>
      <c r="H868" s="118">
        <v>25857607</v>
      </c>
      <c r="I868" s="86">
        <f t="shared" si="27"/>
        <v>25857607</v>
      </c>
      <c r="J868" s="118">
        <v>-5905903</v>
      </c>
      <c r="K868" s="86">
        <f t="shared" si="27"/>
        <v>19951704</v>
      </c>
      <c r="L868" s="144">
        <v>-1711282</v>
      </c>
      <c r="M868" s="86">
        <f t="shared" si="28"/>
        <v>18240422</v>
      </c>
    </row>
    <row r="869" spans="2:13" ht="30.75" customHeight="1">
      <c r="B869" s="31" t="s">
        <v>334</v>
      </c>
      <c r="C869" s="6"/>
      <c r="D869" s="8" t="s">
        <v>137</v>
      </c>
      <c r="E869" s="8" t="s">
        <v>139</v>
      </c>
      <c r="F869" s="8" t="s">
        <v>339</v>
      </c>
      <c r="G869" s="86">
        <v>0</v>
      </c>
      <c r="H869" s="118">
        <v>100000</v>
      </c>
      <c r="I869" s="86">
        <f t="shared" si="27"/>
        <v>100000</v>
      </c>
      <c r="J869" s="118">
        <v>-100000</v>
      </c>
      <c r="K869" s="86">
        <f t="shared" si="27"/>
        <v>0</v>
      </c>
      <c r="L869" s="144"/>
      <c r="M869" s="86">
        <f t="shared" si="28"/>
        <v>0</v>
      </c>
    </row>
    <row r="870" spans="2:13" ht="30.75" customHeight="1">
      <c r="B870" s="31" t="s">
        <v>80</v>
      </c>
      <c r="C870" s="8" t="s">
        <v>236</v>
      </c>
      <c r="D870" s="8" t="s">
        <v>137</v>
      </c>
      <c r="E870" s="8" t="s">
        <v>442</v>
      </c>
      <c r="F870" s="8"/>
      <c r="G870" s="86">
        <f>G871</f>
        <v>0</v>
      </c>
      <c r="H870" s="118"/>
      <c r="I870" s="86">
        <f>I871</f>
        <v>179004</v>
      </c>
      <c r="J870" s="118"/>
      <c r="K870" s="86">
        <f>K871</f>
        <v>179004</v>
      </c>
      <c r="L870" s="144"/>
      <c r="M870" s="86">
        <f>M871</f>
        <v>154004</v>
      </c>
    </row>
    <row r="871" spans="2:13" ht="30.75" customHeight="1">
      <c r="B871" s="31" t="s">
        <v>392</v>
      </c>
      <c r="C871" s="8" t="s">
        <v>236</v>
      </c>
      <c r="D871" s="8" t="s">
        <v>137</v>
      </c>
      <c r="E871" s="8" t="s">
        <v>442</v>
      </c>
      <c r="F871" s="8" t="s">
        <v>338</v>
      </c>
      <c r="G871" s="86">
        <v>0</v>
      </c>
      <c r="H871" s="118">
        <v>179004</v>
      </c>
      <c r="I871" s="86">
        <f>G871+H871</f>
        <v>179004</v>
      </c>
      <c r="J871" s="118">
        <v>0</v>
      </c>
      <c r="K871" s="86">
        <f>I871+J871</f>
        <v>179004</v>
      </c>
      <c r="L871" s="144">
        <v>-25000</v>
      </c>
      <c r="M871" s="86">
        <f>K871+L871</f>
        <v>154004</v>
      </c>
    </row>
    <row r="872" spans="2:13" ht="30.75" customHeight="1">
      <c r="B872" s="12" t="s">
        <v>80</v>
      </c>
      <c r="C872" s="6"/>
      <c r="D872" s="44" t="s">
        <v>137</v>
      </c>
      <c r="E872" s="6" t="s">
        <v>263</v>
      </c>
      <c r="F872" s="6"/>
      <c r="G872" s="60">
        <f>G873</f>
        <v>0</v>
      </c>
      <c r="H872" s="118"/>
      <c r="I872" s="60">
        <f>I873</f>
        <v>12302600</v>
      </c>
      <c r="J872" s="118"/>
      <c r="K872" s="60">
        <f>K873</f>
        <v>12302600</v>
      </c>
      <c r="L872" s="144"/>
      <c r="M872" s="60">
        <f>M873</f>
        <v>11177399</v>
      </c>
    </row>
    <row r="873" spans="2:13" ht="30.75" customHeight="1">
      <c r="B873" s="31" t="s">
        <v>392</v>
      </c>
      <c r="C873" s="6"/>
      <c r="D873" s="44" t="s">
        <v>137</v>
      </c>
      <c r="E873" s="6" t="s">
        <v>263</v>
      </c>
      <c r="F873" s="6" t="s">
        <v>338</v>
      </c>
      <c r="G873" s="60">
        <v>0</v>
      </c>
      <c r="H873" s="118">
        <v>12302600</v>
      </c>
      <c r="I873" s="60">
        <f>G873+H873</f>
        <v>12302600</v>
      </c>
      <c r="J873" s="118">
        <v>0</v>
      </c>
      <c r="K873" s="60">
        <f>I873+J873</f>
        <v>12302600</v>
      </c>
      <c r="L873" s="144">
        <v>-1125201</v>
      </c>
      <c r="M873" s="60">
        <f>K873+L873</f>
        <v>11177399</v>
      </c>
    </row>
    <row r="874" spans="2:13" ht="30.75" customHeight="1">
      <c r="B874" s="96" t="s">
        <v>80</v>
      </c>
      <c r="C874" s="6"/>
      <c r="D874" s="97" t="s">
        <v>137</v>
      </c>
      <c r="E874" s="97" t="s">
        <v>508</v>
      </c>
      <c r="F874" s="97"/>
      <c r="G874" s="60"/>
      <c r="H874" s="118"/>
      <c r="I874" s="60"/>
      <c r="J874" s="118"/>
      <c r="K874" s="60"/>
      <c r="L874" s="144"/>
      <c r="M874" s="60">
        <f>M875</f>
        <v>10082209</v>
      </c>
    </row>
    <row r="875" spans="2:13" ht="30.75" customHeight="1">
      <c r="B875" s="96" t="s">
        <v>507</v>
      </c>
      <c r="C875" s="6"/>
      <c r="D875" s="97" t="s">
        <v>137</v>
      </c>
      <c r="E875" s="97" t="s">
        <v>508</v>
      </c>
      <c r="F875" s="97" t="s">
        <v>360</v>
      </c>
      <c r="G875" s="60"/>
      <c r="H875" s="118"/>
      <c r="I875" s="60"/>
      <c r="J875" s="118"/>
      <c r="K875" s="60"/>
      <c r="L875" s="144">
        <v>10082209</v>
      </c>
      <c r="M875" s="60">
        <f>K875+L875</f>
        <v>10082209</v>
      </c>
    </row>
    <row r="876" spans="2:13" ht="30" customHeight="1">
      <c r="B876" s="12" t="s">
        <v>82</v>
      </c>
      <c r="C876" s="6"/>
      <c r="D876" s="44" t="s">
        <v>137</v>
      </c>
      <c r="E876" s="6" t="s">
        <v>83</v>
      </c>
      <c r="F876" s="6"/>
      <c r="G876" s="60" t="e">
        <f>#REF!+#REF!+#REF!+G877+#REF!+#REF!</f>
        <v>#REF!</v>
      </c>
      <c r="H876" s="118"/>
      <c r="I876" s="60">
        <f>I877</f>
        <v>0</v>
      </c>
      <c r="J876" s="118"/>
      <c r="K876" s="60">
        <f>K877</f>
        <v>0</v>
      </c>
      <c r="L876" s="144"/>
      <c r="M876" s="60">
        <f>M877</f>
        <v>177000</v>
      </c>
    </row>
    <row r="877" spans="2:13" ht="81.75" customHeight="1">
      <c r="B877" s="12" t="s">
        <v>230</v>
      </c>
      <c r="C877" s="6"/>
      <c r="D877" s="8" t="s">
        <v>137</v>
      </c>
      <c r="E877" s="8" t="s">
        <v>340</v>
      </c>
      <c r="F877" s="8"/>
      <c r="G877" s="60">
        <f>G879+G878</f>
        <v>0</v>
      </c>
      <c r="H877" s="118"/>
      <c r="I877" s="60">
        <f>I879+I878</f>
        <v>0</v>
      </c>
      <c r="J877" s="118"/>
      <c r="K877" s="60">
        <f>K879+K878</f>
        <v>0</v>
      </c>
      <c r="L877" s="144"/>
      <c r="M877" s="60">
        <f>M879+M878</f>
        <v>177000</v>
      </c>
    </row>
    <row r="878" spans="2:13" ht="20.25" customHeight="1">
      <c r="B878" s="31" t="s">
        <v>330</v>
      </c>
      <c r="C878" s="6"/>
      <c r="D878" s="8" t="s">
        <v>137</v>
      </c>
      <c r="E878" s="8" t="s">
        <v>340</v>
      </c>
      <c r="F878" s="8" t="s">
        <v>335</v>
      </c>
      <c r="G878" s="86">
        <v>0</v>
      </c>
      <c r="H878" s="118"/>
      <c r="I878" s="86">
        <f>G878+H878</f>
        <v>0</v>
      </c>
      <c r="J878" s="118"/>
      <c r="K878" s="86">
        <f>I878+J878</f>
        <v>0</v>
      </c>
      <c r="L878" s="144">
        <v>102773</v>
      </c>
      <c r="M878" s="86">
        <f>K878+L878</f>
        <v>102773</v>
      </c>
    </row>
    <row r="879" spans="2:13" ht="36.75" customHeight="1">
      <c r="B879" s="31" t="s">
        <v>392</v>
      </c>
      <c r="C879" s="6"/>
      <c r="D879" s="8" t="s">
        <v>137</v>
      </c>
      <c r="E879" s="8" t="s">
        <v>340</v>
      </c>
      <c r="F879" s="8" t="s">
        <v>338</v>
      </c>
      <c r="G879" s="86">
        <v>0</v>
      </c>
      <c r="H879" s="118"/>
      <c r="I879" s="86">
        <f>G879+H879</f>
        <v>0</v>
      </c>
      <c r="J879" s="118"/>
      <c r="K879" s="86">
        <f>I879+J879</f>
        <v>0</v>
      </c>
      <c r="L879" s="144">
        <v>74227</v>
      </c>
      <c r="M879" s="86">
        <f>K879+L879</f>
        <v>74227</v>
      </c>
    </row>
    <row r="880" spans="2:13" ht="36.75" customHeight="1">
      <c r="B880" s="133" t="s">
        <v>509</v>
      </c>
      <c r="C880" s="6"/>
      <c r="D880" s="97" t="s">
        <v>137</v>
      </c>
      <c r="E880" s="97" t="s">
        <v>510</v>
      </c>
      <c r="F880" s="97"/>
      <c r="G880" s="79"/>
      <c r="H880" s="97"/>
      <c r="I880" s="79"/>
      <c r="J880" s="97"/>
      <c r="K880" s="79"/>
      <c r="L880" s="156"/>
      <c r="M880" s="79">
        <f>M881+M882</f>
        <v>455000</v>
      </c>
    </row>
    <row r="881" spans="2:13" ht="36.75" customHeight="1">
      <c r="B881" s="96" t="s">
        <v>392</v>
      </c>
      <c r="C881" s="6"/>
      <c r="D881" s="97" t="s">
        <v>137</v>
      </c>
      <c r="E881" s="97" t="s">
        <v>510</v>
      </c>
      <c r="F881" s="97" t="s">
        <v>338</v>
      </c>
      <c r="G881" s="79"/>
      <c r="H881" s="97"/>
      <c r="I881" s="79"/>
      <c r="J881" s="97"/>
      <c r="K881" s="79"/>
      <c r="L881" s="156">
        <v>363716</v>
      </c>
      <c r="M881" s="79">
        <f>K881+L881</f>
        <v>363716</v>
      </c>
    </row>
    <row r="882" spans="2:13" ht="36.75" customHeight="1">
      <c r="B882" s="96" t="s">
        <v>361</v>
      </c>
      <c r="C882" s="6"/>
      <c r="D882" s="97" t="s">
        <v>137</v>
      </c>
      <c r="E882" s="97" t="s">
        <v>510</v>
      </c>
      <c r="F882" s="97" t="s">
        <v>362</v>
      </c>
      <c r="G882" s="79"/>
      <c r="H882" s="97"/>
      <c r="I882" s="79"/>
      <c r="J882" s="97"/>
      <c r="K882" s="79"/>
      <c r="L882" s="156">
        <v>91284</v>
      </c>
      <c r="M882" s="79">
        <f>K882+L882</f>
        <v>91284</v>
      </c>
    </row>
    <row r="883" spans="2:13" ht="15.75">
      <c r="B883" s="12" t="s">
        <v>77</v>
      </c>
      <c r="C883" s="6"/>
      <c r="D883" s="44" t="s">
        <v>78</v>
      </c>
      <c r="E883" s="6"/>
      <c r="F883" s="6"/>
      <c r="G883" s="60" t="e">
        <f>G884+G893+G903+#REF!+#REF!+#REF!+G891+#REF!+#REF!</f>
        <v>#REF!</v>
      </c>
      <c r="H883" s="118"/>
      <c r="I883" s="60">
        <f>I884+I893+I903+I891</f>
        <v>88162569</v>
      </c>
      <c r="J883" s="118"/>
      <c r="K883" s="60">
        <f>K884+K893+K903+K891</f>
        <v>71866585</v>
      </c>
      <c r="L883" s="144"/>
      <c r="M883" s="60">
        <f>M884+M893+M903+M891+M911+M914</f>
        <v>78031185</v>
      </c>
    </row>
    <row r="884" spans="2:13" ht="33" customHeight="1">
      <c r="B884" s="12" t="s">
        <v>79</v>
      </c>
      <c r="C884" s="6"/>
      <c r="D884" s="44" t="s">
        <v>78</v>
      </c>
      <c r="E884" s="6">
        <v>4210000</v>
      </c>
      <c r="F884" s="6"/>
      <c r="G884" s="60">
        <f>G885+G886+G887+G889+G890+G888</f>
        <v>0</v>
      </c>
      <c r="H884" s="118"/>
      <c r="I884" s="60">
        <f>I885+I886+I887+I889+I890+I888</f>
        <v>52306838</v>
      </c>
      <c r="J884" s="118"/>
      <c r="K884" s="60">
        <f>K885+K886+K887+K889+K890+K888</f>
        <v>34736648</v>
      </c>
      <c r="L884" s="144"/>
      <c r="M884" s="60">
        <f>M885+M886+M887+M889+M890+M888</f>
        <v>34593648</v>
      </c>
    </row>
    <row r="885" spans="2:13" ht="15.75">
      <c r="B885" s="31" t="s">
        <v>330</v>
      </c>
      <c r="C885" s="6"/>
      <c r="D885" s="8" t="s">
        <v>78</v>
      </c>
      <c r="E885" s="8" t="s">
        <v>343</v>
      </c>
      <c r="F885" s="8" t="s">
        <v>335</v>
      </c>
      <c r="G885" s="86">
        <v>0</v>
      </c>
      <c r="H885" s="120">
        <v>1474467</v>
      </c>
      <c r="I885" s="86">
        <f aca="true" t="shared" si="29" ref="I885:K890">G885+H885</f>
        <v>1474467</v>
      </c>
      <c r="J885" s="120">
        <v>0</v>
      </c>
      <c r="K885" s="86">
        <f t="shared" si="29"/>
        <v>1474467</v>
      </c>
      <c r="L885" s="148"/>
      <c r="M885" s="86">
        <f aca="true" t="shared" si="30" ref="M885:M890">K885+L885</f>
        <v>1474467</v>
      </c>
    </row>
    <row r="886" spans="2:13" ht="31.5">
      <c r="B886" s="31" t="s">
        <v>331</v>
      </c>
      <c r="C886" s="6"/>
      <c r="D886" s="8" t="s">
        <v>78</v>
      </c>
      <c r="E886" s="8" t="s">
        <v>343</v>
      </c>
      <c r="F886" s="8" t="s">
        <v>336</v>
      </c>
      <c r="G886" s="86">
        <v>0</v>
      </c>
      <c r="H886" s="120">
        <v>49150</v>
      </c>
      <c r="I886" s="86">
        <f t="shared" si="29"/>
        <v>49150</v>
      </c>
      <c r="J886" s="120">
        <v>0</v>
      </c>
      <c r="K886" s="86">
        <f t="shared" si="29"/>
        <v>49150</v>
      </c>
      <c r="L886" s="148">
        <v>-5000</v>
      </c>
      <c r="M886" s="86">
        <f t="shared" si="30"/>
        <v>44150</v>
      </c>
    </row>
    <row r="887" spans="2:13" ht="47.25">
      <c r="B887" s="31" t="s">
        <v>332</v>
      </c>
      <c r="C887" s="6"/>
      <c r="D887" s="8" t="s">
        <v>78</v>
      </c>
      <c r="E887" s="8" t="s">
        <v>343</v>
      </c>
      <c r="F887" s="8" t="s">
        <v>337</v>
      </c>
      <c r="G887" s="86">
        <v>0</v>
      </c>
      <c r="H887" s="120">
        <v>1284127</v>
      </c>
      <c r="I887" s="86">
        <f t="shared" si="29"/>
        <v>1284127</v>
      </c>
      <c r="J887" s="120">
        <v>0</v>
      </c>
      <c r="K887" s="86">
        <f t="shared" si="29"/>
        <v>1284127</v>
      </c>
      <c r="L887" s="148">
        <v>-91000</v>
      </c>
      <c r="M887" s="86">
        <f t="shared" si="30"/>
        <v>1193127</v>
      </c>
    </row>
    <row r="888" spans="2:13" ht="47.25">
      <c r="B888" s="31" t="s">
        <v>386</v>
      </c>
      <c r="C888" s="6"/>
      <c r="D888" s="44" t="s">
        <v>78</v>
      </c>
      <c r="E888" s="44" t="s">
        <v>343</v>
      </c>
      <c r="F888" s="6" t="s">
        <v>341</v>
      </c>
      <c r="G888" s="86">
        <v>0</v>
      </c>
      <c r="H888" s="120">
        <v>252876</v>
      </c>
      <c r="I888" s="86">
        <f t="shared" si="29"/>
        <v>252876</v>
      </c>
      <c r="J888" s="120">
        <v>0</v>
      </c>
      <c r="K888" s="86">
        <f t="shared" si="29"/>
        <v>252876</v>
      </c>
      <c r="L888" s="148"/>
      <c r="M888" s="86">
        <f t="shared" si="30"/>
        <v>252876</v>
      </c>
    </row>
    <row r="889" spans="2:13" ht="31.5">
      <c r="B889" s="31" t="s">
        <v>392</v>
      </c>
      <c r="C889" s="6"/>
      <c r="D889" s="8" t="s">
        <v>78</v>
      </c>
      <c r="E889" s="8" t="s">
        <v>343</v>
      </c>
      <c r="F889" s="8" t="s">
        <v>338</v>
      </c>
      <c r="G889" s="86">
        <v>0</v>
      </c>
      <c r="H889" s="120">
        <v>48946218</v>
      </c>
      <c r="I889" s="86">
        <f t="shared" si="29"/>
        <v>48946218</v>
      </c>
      <c r="J889" s="120">
        <v>-17270190</v>
      </c>
      <c r="K889" s="86">
        <f t="shared" si="29"/>
        <v>31676028</v>
      </c>
      <c r="L889" s="148">
        <v>-47000</v>
      </c>
      <c r="M889" s="86">
        <f t="shared" si="30"/>
        <v>31629028</v>
      </c>
    </row>
    <row r="890" spans="2:13" ht="31.5">
      <c r="B890" s="31" t="s">
        <v>334</v>
      </c>
      <c r="C890" s="6"/>
      <c r="D890" s="8" t="s">
        <v>78</v>
      </c>
      <c r="E890" s="8" t="s">
        <v>343</v>
      </c>
      <c r="F890" s="8" t="s">
        <v>339</v>
      </c>
      <c r="G890" s="86">
        <v>0</v>
      </c>
      <c r="H890" s="120">
        <v>300000</v>
      </c>
      <c r="I890" s="86">
        <f t="shared" si="29"/>
        <v>300000</v>
      </c>
      <c r="J890" s="120">
        <v>-300000</v>
      </c>
      <c r="K890" s="86">
        <f t="shared" si="29"/>
        <v>0</v>
      </c>
      <c r="L890" s="148"/>
      <c r="M890" s="86">
        <f t="shared" si="30"/>
        <v>0</v>
      </c>
    </row>
    <row r="891" spans="2:13" ht="31.5" customHeight="1">
      <c r="B891" s="31" t="s">
        <v>443</v>
      </c>
      <c r="C891" s="8" t="s">
        <v>236</v>
      </c>
      <c r="D891" s="8" t="s">
        <v>78</v>
      </c>
      <c r="E891" s="8" t="s">
        <v>444</v>
      </c>
      <c r="F891" s="8"/>
      <c r="G891" s="60">
        <f>G892</f>
        <v>0</v>
      </c>
      <c r="H891" s="120"/>
      <c r="I891" s="60">
        <f>I892</f>
        <v>2188296</v>
      </c>
      <c r="J891" s="120">
        <v>0</v>
      </c>
      <c r="K891" s="60">
        <f>K892</f>
        <v>2188296</v>
      </c>
      <c r="L891" s="148"/>
      <c r="M891" s="60">
        <f>M892</f>
        <v>2188296</v>
      </c>
    </row>
    <row r="892" spans="2:13" ht="31.5" customHeight="1">
      <c r="B892" s="31" t="s">
        <v>342</v>
      </c>
      <c r="C892" s="8" t="s">
        <v>236</v>
      </c>
      <c r="D892" s="8" t="s">
        <v>78</v>
      </c>
      <c r="E892" s="8" t="s">
        <v>444</v>
      </c>
      <c r="F892" s="8" t="s">
        <v>338</v>
      </c>
      <c r="G892" s="60">
        <v>0</v>
      </c>
      <c r="H892" s="120">
        <v>2188296</v>
      </c>
      <c r="I892" s="60">
        <f>G892+H892</f>
        <v>2188296</v>
      </c>
      <c r="J892" s="120">
        <v>0</v>
      </c>
      <c r="K892" s="60">
        <f>I892+J892</f>
        <v>2188296</v>
      </c>
      <c r="L892" s="148"/>
      <c r="M892" s="60">
        <f>K892+L892</f>
        <v>2188296</v>
      </c>
    </row>
    <row r="893" spans="2:13" ht="15.75">
      <c r="B893" s="12" t="s">
        <v>81</v>
      </c>
      <c r="C893" s="6"/>
      <c r="D893" s="44" t="s">
        <v>78</v>
      </c>
      <c r="E893" s="6">
        <v>4230000</v>
      </c>
      <c r="F893" s="6"/>
      <c r="G893" s="60">
        <f>G894+G895+G896+G897+G899+G898+G900</f>
        <v>0</v>
      </c>
      <c r="H893" s="118"/>
      <c r="I893" s="60">
        <f>I894+I895+I896+I897+I899+I898+I900</f>
        <v>21865435</v>
      </c>
      <c r="J893" s="118"/>
      <c r="K893" s="60">
        <f>K894+K895+K896+K897+K899+K898+K900</f>
        <v>23139641</v>
      </c>
      <c r="L893" s="144"/>
      <c r="M893" s="60">
        <f>M894+M895+M896+M897+M899+M898+M900</f>
        <v>23113241</v>
      </c>
    </row>
    <row r="894" spans="2:13" ht="18.75" customHeight="1">
      <c r="B894" s="31" t="s">
        <v>330</v>
      </c>
      <c r="C894" s="6"/>
      <c r="D894" s="8" t="s">
        <v>78</v>
      </c>
      <c r="E894" s="8" t="s">
        <v>126</v>
      </c>
      <c r="F894" s="8" t="s">
        <v>335</v>
      </c>
      <c r="G894" s="86">
        <v>0</v>
      </c>
      <c r="H894" s="118">
        <f>14730288+4937942</f>
        <v>19668230</v>
      </c>
      <c r="I894" s="86">
        <f aca="true" t="shared" si="31" ref="I894:K899">G894+H894</f>
        <v>19668230</v>
      </c>
      <c r="J894" s="129">
        <v>1734000</v>
      </c>
      <c r="K894" s="86">
        <f t="shared" si="31"/>
        <v>21402230</v>
      </c>
      <c r="L894" s="156"/>
      <c r="M894" s="86">
        <f>K894+L894</f>
        <v>21402230</v>
      </c>
    </row>
    <row r="895" spans="2:13" ht="33" customHeight="1">
      <c r="B895" s="31" t="s">
        <v>331</v>
      </c>
      <c r="C895" s="6"/>
      <c r="D895" s="8" t="s">
        <v>78</v>
      </c>
      <c r="E895" s="8" t="s">
        <v>126</v>
      </c>
      <c r="F895" s="8" t="s">
        <v>336</v>
      </c>
      <c r="G895" s="86">
        <v>0</v>
      </c>
      <c r="H895" s="118">
        <f>45800+29332</f>
        <v>75132</v>
      </c>
      <c r="I895" s="86">
        <f t="shared" si="31"/>
        <v>75132</v>
      </c>
      <c r="J895" s="129">
        <v>0</v>
      </c>
      <c r="K895" s="86">
        <f t="shared" si="31"/>
        <v>75132</v>
      </c>
      <c r="L895" s="156"/>
      <c r="M895" s="86">
        <f>K895+L895</f>
        <v>75132</v>
      </c>
    </row>
    <row r="896" spans="2:13" ht="33" customHeight="1">
      <c r="B896" s="31" t="s">
        <v>332</v>
      </c>
      <c r="C896" s="6"/>
      <c r="D896" s="8" t="s">
        <v>78</v>
      </c>
      <c r="E896" s="8" t="s">
        <v>126</v>
      </c>
      <c r="F896" s="8" t="s">
        <v>337</v>
      </c>
      <c r="G896" s="86">
        <v>0</v>
      </c>
      <c r="H896" s="118">
        <f>126639+35369</f>
        <v>162008</v>
      </c>
      <c r="I896" s="86">
        <f t="shared" si="31"/>
        <v>162008</v>
      </c>
      <c r="J896" s="129">
        <v>0</v>
      </c>
      <c r="K896" s="86">
        <f t="shared" si="31"/>
        <v>162008</v>
      </c>
      <c r="L896" s="156"/>
      <c r="M896" s="86">
        <f>K896+L896</f>
        <v>162008</v>
      </c>
    </row>
    <row r="897" spans="2:13" ht="30" customHeight="1">
      <c r="B897" s="31" t="s">
        <v>392</v>
      </c>
      <c r="C897" s="6"/>
      <c r="D897" s="8" t="s">
        <v>78</v>
      </c>
      <c r="E897" s="8" t="s">
        <v>126</v>
      </c>
      <c r="F897" s="8" t="s">
        <v>338</v>
      </c>
      <c r="G897" s="86">
        <v>0</v>
      </c>
      <c r="H897" s="118">
        <f>1326708+53357</f>
        <v>1380065</v>
      </c>
      <c r="I897" s="86">
        <f t="shared" si="31"/>
        <v>1380065</v>
      </c>
      <c r="J897" s="129">
        <v>-399794</v>
      </c>
      <c r="K897" s="86">
        <f t="shared" si="31"/>
        <v>980271</v>
      </c>
      <c r="L897" s="156">
        <v>-26400</v>
      </c>
      <c r="M897" s="86">
        <f>K897+L897</f>
        <v>953871</v>
      </c>
    </row>
    <row r="898" spans="2:13" ht="21.75" customHeight="1" hidden="1">
      <c r="B898" s="31"/>
      <c r="C898" s="6"/>
      <c r="D898" s="8"/>
      <c r="E898" s="8"/>
      <c r="F898" s="8"/>
      <c r="G898" s="86"/>
      <c r="H898" s="118"/>
      <c r="I898" s="86"/>
      <c r="J898" s="129"/>
      <c r="K898" s="86"/>
      <c r="L898" s="156"/>
      <c r="M898" s="86"/>
    </row>
    <row r="899" spans="2:13" ht="15" customHeight="1">
      <c r="B899" s="31" t="s">
        <v>344</v>
      </c>
      <c r="C899" s="6"/>
      <c r="D899" s="8" t="s">
        <v>78</v>
      </c>
      <c r="E899" s="8" t="s">
        <v>126</v>
      </c>
      <c r="F899" s="8" t="s">
        <v>345</v>
      </c>
      <c r="G899" s="86">
        <v>0</v>
      </c>
      <c r="H899" s="118">
        <v>180000</v>
      </c>
      <c r="I899" s="86">
        <f t="shared" si="31"/>
        <v>180000</v>
      </c>
      <c r="J899" s="118">
        <v>-60000</v>
      </c>
      <c r="K899" s="86">
        <f t="shared" si="31"/>
        <v>120000</v>
      </c>
      <c r="L899" s="144"/>
      <c r="M899" s="86">
        <f>K899+L899</f>
        <v>120000</v>
      </c>
    </row>
    <row r="900" spans="2:13" ht="18.75" customHeight="1">
      <c r="B900" s="12" t="s">
        <v>81</v>
      </c>
      <c r="C900" s="6"/>
      <c r="D900" s="44" t="s">
        <v>78</v>
      </c>
      <c r="E900" s="44" t="s">
        <v>262</v>
      </c>
      <c r="F900" s="8"/>
      <c r="G900" s="86">
        <f>G901+G902</f>
        <v>0</v>
      </c>
      <c r="H900" s="118"/>
      <c r="I900" s="86">
        <f>I901+I902</f>
        <v>400000</v>
      </c>
      <c r="J900" s="118"/>
      <c r="K900" s="86">
        <f>K901+K902</f>
        <v>400000</v>
      </c>
      <c r="L900" s="144"/>
      <c r="M900" s="86">
        <f>M901+M902</f>
        <v>400000</v>
      </c>
    </row>
    <row r="901" spans="2:13" ht="18.75" customHeight="1" hidden="1">
      <c r="B901" s="31" t="s">
        <v>330</v>
      </c>
      <c r="C901" s="44"/>
      <c r="D901" s="44" t="s">
        <v>78</v>
      </c>
      <c r="E901" s="44" t="s">
        <v>262</v>
      </c>
      <c r="F901" s="44" t="s">
        <v>335</v>
      </c>
      <c r="G901" s="60">
        <v>0</v>
      </c>
      <c r="H901" s="120"/>
      <c r="I901" s="60">
        <f>G901+H901</f>
        <v>0</v>
      </c>
      <c r="J901" s="120"/>
      <c r="K901" s="60">
        <f>I901+J901</f>
        <v>0</v>
      </c>
      <c r="L901" s="148"/>
      <c r="M901" s="60">
        <f>K901+L901</f>
        <v>0</v>
      </c>
    </row>
    <row r="902" spans="2:13" ht="33" customHeight="1">
      <c r="B902" s="31" t="s">
        <v>392</v>
      </c>
      <c r="C902" s="44"/>
      <c r="D902" s="44" t="s">
        <v>78</v>
      </c>
      <c r="E902" s="44" t="s">
        <v>262</v>
      </c>
      <c r="F902" s="44" t="s">
        <v>338</v>
      </c>
      <c r="G902" s="60">
        <v>0</v>
      </c>
      <c r="H902" s="120">
        <v>400000</v>
      </c>
      <c r="I902" s="60">
        <f>G902+H902</f>
        <v>400000</v>
      </c>
      <c r="J902" s="120">
        <v>0</v>
      </c>
      <c r="K902" s="60">
        <f>I902+J902</f>
        <v>400000</v>
      </c>
      <c r="L902" s="148"/>
      <c r="M902" s="60">
        <f>K902+L902</f>
        <v>400000</v>
      </c>
    </row>
    <row r="903" spans="2:13" ht="30.75" customHeight="1">
      <c r="B903" s="12" t="s">
        <v>82</v>
      </c>
      <c r="C903" s="6"/>
      <c r="D903" s="44" t="s">
        <v>78</v>
      </c>
      <c r="E903" s="6" t="s">
        <v>83</v>
      </c>
      <c r="F903" s="6"/>
      <c r="G903" s="60">
        <v>0</v>
      </c>
      <c r="H903" s="118"/>
      <c r="I903" s="60">
        <f>I904+I909+I906</f>
        <v>11802000</v>
      </c>
      <c r="J903" s="118"/>
      <c r="K903" s="60">
        <f>K904+K909+K906</f>
        <v>11802000</v>
      </c>
      <c r="L903" s="144"/>
      <c r="M903" s="60">
        <f>M904+M909+M906</f>
        <v>12803000</v>
      </c>
    </row>
    <row r="904" spans="2:13" ht="30.75" customHeight="1">
      <c r="B904" s="12" t="s">
        <v>187</v>
      </c>
      <c r="C904" s="6"/>
      <c r="D904" s="44" t="s">
        <v>78</v>
      </c>
      <c r="E904" s="6" t="s">
        <v>346</v>
      </c>
      <c r="F904" s="6"/>
      <c r="G904" s="60"/>
      <c r="H904" s="118"/>
      <c r="I904" s="60">
        <f>I905</f>
        <v>11802000</v>
      </c>
      <c r="J904" s="118"/>
      <c r="K904" s="60">
        <f>K905</f>
        <v>11802000</v>
      </c>
      <c r="L904" s="144"/>
      <c r="M904" s="60">
        <f>M905</f>
        <v>11802000</v>
      </c>
    </row>
    <row r="905" spans="2:13" ht="39" customHeight="1">
      <c r="B905" s="31" t="s">
        <v>392</v>
      </c>
      <c r="C905" s="6"/>
      <c r="D905" s="44" t="s">
        <v>78</v>
      </c>
      <c r="E905" s="6" t="s">
        <v>346</v>
      </c>
      <c r="F905" s="6" t="s">
        <v>338</v>
      </c>
      <c r="G905" s="60">
        <v>0</v>
      </c>
      <c r="H905" s="118">
        <v>11802000</v>
      </c>
      <c r="I905" s="60">
        <f>G905+H905</f>
        <v>11802000</v>
      </c>
      <c r="J905" s="118">
        <v>0</v>
      </c>
      <c r="K905" s="60">
        <f>I905+J905</f>
        <v>11802000</v>
      </c>
      <c r="L905" s="144"/>
      <c r="M905" s="60">
        <f>K905+L905</f>
        <v>11802000</v>
      </c>
    </row>
    <row r="906" spans="2:13" ht="150" customHeight="1">
      <c r="B906" s="63" t="s">
        <v>259</v>
      </c>
      <c r="C906" s="6"/>
      <c r="D906" s="44" t="s">
        <v>78</v>
      </c>
      <c r="E906" s="6" t="s">
        <v>354</v>
      </c>
      <c r="F906" s="6"/>
      <c r="G906" s="60">
        <f>G907+G908</f>
        <v>0</v>
      </c>
      <c r="H906" s="118"/>
      <c r="I906" s="60">
        <f>I907+I908</f>
        <v>0</v>
      </c>
      <c r="J906" s="118"/>
      <c r="K906" s="60">
        <f>K907+K908</f>
        <v>0</v>
      </c>
      <c r="L906" s="144"/>
      <c r="M906" s="60">
        <f>M907+M908</f>
        <v>971000</v>
      </c>
    </row>
    <row r="907" spans="2:13" ht="15.75" customHeight="1">
      <c r="B907" s="31" t="s">
        <v>330</v>
      </c>
      <c r="C907" s="44"/>
      <c r="D907" s="44" t="s">
        <v>78</v>
      </c>
      <c r="E907" s="44" t="s">
        <v>354</v>
      </c>
      <c r="F907" s="44" t="s">
        <v>335</v>
      </c>
      <c r="G907" s="60">
        <v>0</v>
      </c>
      <c r="H907" s="120">
        <v>0</v>
      </c>
      <c r="I907" s="60">
        <f>G907+H907</f>
        <v>0</v>
      </c>
      <c r="J907" s="120">
        <v>0</v>
      </c>
      <c r="K907" s="60">
        <f>I907+J907</f>
        <v>0</v>
      </c>
      <c r="L907" s="148">
        <v>629918</v>
      </c>
      <c r="M907" s="60">
        <f>K907+L907</f>
        <v>629918</v>
      </c>
    </row>
    <row r="908" spans="2:13" ht="30.75" customHeight="1">
      <c r="B908" s="31" t="s">
        <v>392</v>
      </c>
      <c r="C908" s="44"/>
      <c r="D908" s="44" t="s">
        <v>78</v>
      </c>
      <c r="E908" s="44" t="s">
        <v>354</v>
      </c>
      <c r="F908" s="44" t="s">
        <v>338</v>
      </c>
      <c r="G908" s="60">
        <v>0</v>
      </c>
      <c r="H908" s="120">
        <v>0</v>
      </c>
      <c r="I908" s="60">
        <f>G908+H908</f>
        <v>0</v>
      </c>
      <c r="J908" s="120">
        <v>0</v>
      </c>
      <c r="K908" s="60">
        <f>I908+J908</f>
        <v>0</v>
      </c>
      <c r="L908" s="148">
        <v>341082</v>
      </c>
      <c r="M908" s="60">
        <f>K908+L908</f>
        <v>341082</v>
      </c>
    </row>
    <row r="909" spans="2:13" ht="130.5" customHeight="1">
      <c r="B909" s="56" t="s">
        <v>233</v>
      </c>
      <c r="C909" s="6"/>
      <c r="D909" s="8" t="s">
        <v>78</v>
      </c>
      <c r="E909" s="8" t="s">
        <v>356</v>
      </c>
      <c r="F909" s="8"/>
      <c r="G909" s="60">
        <f>G910</f>
        <v>0</v>
      </c>
      <c r="H909" s="118"/>
      <c r="I909" s="60">
        <f>I910</f>
        <v>0</v>
      </c>
      <c r="J909" s="118"/>
      <c r="K909" s="60">
        <f>K910</f>
        <v>0</v>
      </c>
      <c r="L909" s="144"/>
      <c r="M909" s="60">
        <f>M910</f>
        <v>30000</v>
      </c>
    </row>
    <row r="910" spans="2:13" ht="33" customHeight="1">
      <c r="B910" s="31" t="s">
        <v>355</v>
      </c>
      <c r="C910" s="6"/>
      <c r="D910" s="8" t="s">
        <v>78</v>
      </c>
      <c r="E910" s="8" t="s">
        <v>356</v>
      </c>
      <c r="F910" s="8" t="s">
        <v>357</v>
      </c>
      <c r="G910" s="60">
        <v>0</v>
      </c>
      <c r="H910" s="118"/>
      <c r="I910" s="60">
        <f>G910+H910</f>
        <v>0</v>
      </c>
      <c r="J910" s="118"/>
      <c r="K910" s="60">
        <f>I910+J910</f>
        <v>0</v>
      </c>
      <c r="L910" s="144">
        <v>30000</v>
      </c>
      <c r="M910" s="60">
        <f>K910+L910</f>
        <v>30000</v>
      </c>
    </row>
    <row r="911" spans="2:13" ht="94.5">
      <c r="B911" s="96" t="s">
        <v>544</v>
      </c>
      <c r="C911" s="6"/>
      <c r="D911" s="97" t="s">
        <v>78</v>
      </c>
      <c r="E911" s="97" t="s">
        <v>547</v>
      </c>
      <c r="F911" s="97"/>
      <c r="G911" s="60"/>
      <c r="H911" s="118"/>
      <c r="I911" s="60"/>
      <c r="J911" s="118"/>
      <c r="K911" s="79"/>
      <c r="L911" s="129"/>
      <c r="M911" s="79">
        <f>M912</f>
        <v>98000</v>
      </c>
    </row>
    <row r="912" spans="2:13" ht="78.75">
      <c r="B912" s="96" t="s">
        <v>545</v>
      </c>
      <c r="C912" s="6"/>
      <c r="D912" s="97" t="s">
        <v>78</v>
      </c>
      <c r="E912" s="97" t="s">
        <v>548</v>
      </c>
      <c r="F912" s="97"/>
      <c r="G912" s="60"/>
      <c r="H912" s="118"/>
      <c r="I912" s="60"/>
      <c r="J912" s="118"/>
      <c r="K912" s="79"/>
      <c r="L912" s="129"/>
      <c r="M912" s="79">
        <f>M913</f>
        <v>98000</v>
      </c>
    </row>
    <row r="913" spans="2:13" ht="33" customHeight="1">
      <c r="B913" s="96" t="s">
        <v>392</v>
      </c>
      <c r="C913" s="6"/>
      <c r="D913" s="97" t="s">
        <v>78</v>
      </c>
      <c r="E913" s="97" t="s">
        <v>548</v>
      </c>
      <c r="F913" s="97" t="s">
        <v>338</v>
      </c>
      <c r="G913" s="60"/>
      <c r="H913" s="118"/>
      <c r="I913" s="60"/>
      <c r="J913" s="118"/>
      <c r="K913" s="79"/>
      <c r="L913" s="129">
        <v>98000</v>
      </c>
      <c r="M913" s="79">
        <f>K913+L913</f>
        <v>98000</v>
      </c>
    </row>
    <row r="914" spans="2:13" ht="47.25">
      <c r="B914" s="96" t="s">
        <v>546</v>
      </c>
      <c r="C914" s="6"/>
      <c r="D914" s="97" t="s">
        <v>78</v>
      </c>
      <c r="E914" s="97" t="s">
        <v>549</v>
      </c>
      <c r="F914" s="97"/>
      <c r="G914" s="60"/>
      <c r="H914" s="118"/>
      <c r="I914" s="60"/>
      <c r="J914" s="118"/>
      <c r="K914" s="79"/>
      <c r="L914" s="129"/>
      <c r="M914" s="79">
        <f>M916+M915</f>
        <v>5235000</v>
      </c>
    </row>
    <row r="915" spans="2:13" ht="47.25">
      <c r="B915" s="96" t="s">
        <v>386</v>
      </c>
      <c r="C915" s="6"/>
      <c r="D915" s="97" t="s">
        <v>78</v>
      </c>
      <c r="E915" s="98" t="s">
        <v>551</v>
      </c>
      <c r="F915" s="97" t="s">
        <v>341</v>
      </c>
      <c r="G915" s="60"/>
      <c r="H915" s="118"/>
      <c r="I915" s="60"/>
      <c r="J915" s="118"/>
      <c r="K915" s="79"/>
      <c r="L915" s="129">
        <v>3485000</v>
      </c>
      <c r="M915" s="79">
        <f>K915+L915</f>
        <v>3485000</v>
      </c>
    </row>
    <row r="916" spans="2:13" ht="33" customHeight="1">
      <c r="B916" s="96" t="s">
        <v>392</v>
      </c>
      <c r="C916" s="6"/>
      <c r="D916" s="97" t="s">
        <v>78</v>
      </c>
      <c r="E916" s="98" t="s">
        <v>550</v>
      </c>
      <c r="F916" s="97" t="s">
        <v>338</v>
      </c>
      <c r="G916" s="60"/>
      <c r="H916" s="118"/>
      <c r="I916" s="60"/>
      <c r="J916" s="118"/>
      <c r="K916" s="79"/>
      <c r="L916" s="129">
        <v>1750000</v>
      </c>
      <c r="M916" s="79">
        <f>K916+L916</f>
        <v>1750000</v>
      </c>
    </row>
    <row r="917" spans="2:13" ht="15.75">
      <c r="B917" s="23" t="s">
        <v>84</v>
      </c>
      <c r="C917" s="44"/>
      <c r="D917" s="44" t="s">
        <v>85</v>
      </c>
      <c r="E917" s="47"/>
      <c r="F917" s="47"/>
      <c r="G917" s="60" t="e">
        <f>SUM(G918+G923+G931+G933)</f>
        <v>#REF!</v>
      </c>
      <c r="H917" s="120"/>
      <c r="I917" s="60">
        <f>SUM(I918+I923+I931+I933)</f>
        <v>13407287</v>
      </c>
      <c r="J917" s="120"/>
      <c r="K917" s="60">
        <f>SUM(K918+K923+K931+K933)</f>
        <v>13628287</v>
      </c>
      <c r="L917" s="148"/>
      <c r="M917" s="60">
        <f>SUM(M918+M923+M931+M933)</f>
        <v>13845887</v>
      </c>
    </row>
    <row r="918" spans="2:13" ht="31.5">
      <c r="B918" s="23" t="s">
        <v>86</v>
      </c>
      <c r="C918" s="44"/>
      <c r="D918" s="44" t="s">
        <v>85</v>
      </c>
      <c r="E918" s="44">
        <v>4310000</v>
      </c>
      <c r="F918" s="44"/>
      <c r="G918" s="60">
        <f>G919</f>
        <v>0</v>
      </c>
      <c r="H918" s="120"/>
      <c r="I918" s="60">
        <f>I919</f>
        <v>821000</v>
      </c>
      <c r="J918" s="120"/>
      <c r="K918" s="60">
        <f>K919</f>
        <v>777000</v>
      </c>
      <c r="L918" s="148"/>
      <c r="M918" s="60">
        <f>M919</f>
        <v>745000</v>
      </c>
    </row>
    <row r="919" spans="2:13" ht="31.5">
      <c r="B919" s="23" t="s">
        <v>129</v>
      </c>
      <c r="C919" s="44"/>
      <c r="D919" s="44" t="s">
        <v>85</v>
      </c>
      <c r="E919" s="44" t="s">
        <v>134</v>
      </c>
      <c r="F919" s="44"/>
      <c r="G919" s="60">
        <f>SUM(G920+G922+G921)</f>
        <v>0</v>
      </c>
      <c r="H919" s="120"/>
      <c r="I919" s="60">
        <f>SUM(I920+I922+I921)</f>
        <v>821000</v>
      </c>
      <c r="J919" s="120"/>
      <c r="K919" s="60">
        <f>SUM(K920+K922+K921)</f>
        <v>777000</v>
      </c>
      <c r="L919" s="148"/>
      <c r="M919" s="60">
        <f>SUM(M920+M922+M921)</f>
        <v>745000</v>
      </c>
    </row>
    <row r="920" spans="2:13" ht="15.75">
      <c r="B920" s="32" t="s">
        <v>330</v>
      </c>
      <c r="C920" s="44"/>
      <c r="D920" s="44" t="s">
        <v>85</v>
      </c>
      <c r="E920" s="44" t="s">
        <v>134</v>
      </c>
      <c r="F920" s="44" t="s">
        <v>335</v>
      </c>
      <c r="G920" s="60">
        <v>0</v>
      </c>
      <c r="H920" s="120">
        <v>606732</v>
      </c>
      <c r="I920" s="60">
        <f>G920+H920</f>
        <v>606732</v>
      </c>
      <c r="J920" s="120">
        <v>0</v>
      </c>
      <c r="K920" s="60">
        <f>I920+J920</f>
        <v>606732</v>
      </c>
      <c r="L920" s="148"/>
      <c r="M920" s="60">
        <f>K920+L920</f>
        <v>606732</v>
      </c>
    </row>
    <row r="921" spans="2:13" ht="47.25" hidden="1">
      <c r="B921" s="31" t="s">
        <v>332</v>
      </c>
      <c r="C921" s="44"/>
      <c r="D921" s="44" t="s">
        <v>85</v>
      </c>
      <c r="E921" s="44" t="s">
        <v>134</v>
      </c>
      <c r="F921" s="44" t="s">
        <v>337</v>
      </c>
      <c r="G921" s="60">
        <v>0</v>
      </c>
      <c r="H921" s="120">
        <v>0</v>
      </c>
      <c r="I921" s="60">
        <f>G921+H921</f>
        <v>0</v>
      </c>
      <c r="J921" s="120">
        <v>0</v>
      </c>
      <c r="K921" s="60">
        <f>I921+J921</f>
        <v>0</v>
      </c>
      <c r="L921" s="148"/>
      <c r="M921" s="60">
        <f>K921+L921</f>
        <v>0</v>
      </c>
    </row>
    <row r="922" spans="2:13" ht="18" customHeight="1">
      <c r="B922" s="31" t="s">
        <v>344</v>
      </c>
      <c r="C922" s="44"/>
      <c r="D922" s="44" t="s">
        <v>85</v>
      </c>
      <c r="E922" s="44" t="s">
        <v>134</v>
      </c>
      <c r="F922" s="44" t="s">
        <v>345</v>
      </c>
      <c r="G922" s="60">
        <v>0</v>
      </c>
      <c r="H922" s="120">
        <v>214268</v>
      </c>
      <c r="I922" s="60">
        <f>G922+H922</f>
        <v>214268</v>
      </c>
      <c r="J922" s="120">
        <v>-44000</v>
      </c>
      <c r="K922" s="60">
        <f>I922+J922</f>
        <v>170268</v>
      </c>
      <c r="L922" s="148">
        <v>-32000</v>
      </c>
      <c r="M922" s="60">
        <f>K922+L922</f>
        <v>138268</v>
      </c>
    </row>
    <row r="923" spans="2:13" ht="47.25">
      <c r="B923" s="23" t="s">
        <v>87</v>
      </c>
      <c r="C923" s="44"/>
      <c r="D923" s="44" t="s">
        <v>85</v>
      </c>
      <c r="E923" s="44">
        <v>4320000</v>
      </c>
      <c r="F923" s="44"/>
      <c r="G923" s="60" t="e">
        <f>G924+G929</f>
        <v>#REF!</v>
      </c>
      <c r="H923" s="120"/>
      <c r="I923" s="60">
        <f>I924+I929</f>
        <v>11167287</v>
      </c>
      <c r="J923" s="120"/>
      <c r="K923" s="60">
        <f>K924+K929</f>
        <v>11432287</v>
      </c>
      <c r="L923" s="148"/>
      <c r="M923" s="60">
        <f>M924+M929</f>
        <v>11432287</v>
      </c>
    </row>
    <row r="924" spans="2:13" ht="18" customHeight="1">
      <c r="B924" s="12" t="s">
        <v>88</v>
      </c>
      <c r="C924" s="6"/>
      <c r="D924" s="44" t="s">
        <v>85</v>
      </c>
      <c r="E924" s="6" t="s">
        <v>135</v>
      </c>
      <c r="F924" s="6"/>
      <c r="G924" s="60" t="e">
        <f>G925+G927+G926</f>
        <v>#REF!</v>
      </c>
      <c r="H924" s="118"/>
      <c r="I924" s="60">
        <f>I925+I927+I926</f>
        <v>9274000</v>
      </c>
      <c r="J924" s="118"/>
      <c r="K924" s="60">
        <f>K925+K927+K926</f>
        <v>9784000</v>
      </c>
      <c r="L924" s="144"/>
      <c r="M924" s="60">
        <f>M925+M927+M926</f>
        <v>9784000</v>
      </c>
    </row>
    <row r="925" spans="2:13" ht="37.5" customHeight="1">
      <c r="B925" s="31" t="s">
        <v>392</v>
      </c>
      <c r="C925" s="6"/>
      <c r="D925" s="46" t="s">
        <v>85</v>
      </c>
      <c r="E925" s="46" t="s">
        <v>135</v>
      </c>
      <c r="F925" s="46" t="s">
        <v>338</v>
      </c>
      <c r="G925" s="86">
        <v>0</v>
      </c>
      <c r="H925" s="118">
        <v>1701600</v>
      </c>
      <c r="I925" s="86">
        <f>G925+H925</f>
        <v>1701600</v>
      </c>
      <c r="J925" s="118">
        <v>392000</v>
      </c>
      <c r="K925" s="86">
        <f>I925+J925</f>
        <v>2093600</v>
      </c>
      <c r="L925" s="144">
        <v>222993</v>
      </c>
      <c r="M925" s="86">
        <f>K925+L925</f>
        <v>2316593</v>
      </c>
    </row>
    <row r="926" spans="2:13" ht="33.75" customHeight="1">
      <c r="B926" s="31" t="s">
        <v>358</v>
      </c>
      <c r="C926" s="6"/>
      <c r="D926" s="46" t="s">
        <v>85</v>
      </c>
      <c r="E926" s="46" t="s">
        <v>135</v>
      </c>
      <c r="F926" s="46" t="s">
        <v>360</v>
      </c>
      <c r="G926" s="86">
        <v>0</v>
      </c>
      <c r="H926" s="118">
        <v>5432400</v>
      </c>
      <c r="I926" s="86">
        <f>G926+H926</f>
        <v>5432400</v>
      </c>
      <c r="J926" s="118">
        <v>0</v>
      </c>
      <c r="K926" s="86">
        <f>I926+J926</f>
        <v>5432400</v>
      </c>
      <c r="L926" s="144">
        <v>-222993</v>
      </c>
      <c r="M926" s="86">
        <f>K926+L926</f>
        <v>5209407</v>
      </c>
    </row>
    <row r="927" spans="2:13" ht="18" customHeight="1">
      <c r="B927" s="12" t="s">
        <v>88</v>
      </c>
      <c r="C927" s="6"/>
      <c r="D927" s="44" t="s">
        <v>85</v>
      </c>
      <c r="E927" s="6" t="s">
        <v>277</v>
      </c>
      <c r="F927" s="6"/>
      <c r="G927" s="60" t="e">
        <f>G928+#REF!</f>
        <v>#REF!</v>
      </c>
      <c r="H927" s="118"/>
      <c r="I927" s="60">
        <f>I928</f>
        <v>2140000</v>
      </c>
      <c r="J927" s="118"/>
      <c r="K927" s="60">
        <f>K928</f>
        <v>2258000</v>
      </c>
      <c r="L927" s="144"/>
      <c r="M927" s="60">
        <f>M928</f>
        <v>2258000</v>
      </c>
    </row>
    <row r="928" spans="2:13" ht="33" customHeight="1">
      <c r="B928" s="31" t="s">
        <v>392</v>
      </c>
      <c r="C928" s="44"/>
      <c r="D928" s="44" t="s">
        <v>85</v>
      </c>
      <c r="E928" s="44" t="s">
        <v>277</v>
      </c>
      <c r="F928" s="44" t="s">
        <v>338</v>
      </c>
      <c r="G928" s="60">
        <v>0</v>
      </c>
      <c r="H928" s="120">
        <v>2140000</v>
      </c>
      <c r="I928" s="60">
        <f>G928+H928</f>
        <v>2140000</v>
      </c>
      <c r="J928" s="120">
        <v>118000</v>
      </c>
      <c r="K928" s="60">
        <f>I928+J928</f>
        <v>2258000</v>
      </c>
      <c r="L928" s="148"/>
      <c r="M928" s="60">
        <f>K928+L928</f>
        <v>2258000</v>
      </c>
    </row>
    <row r="929" spans="2:13" ht="34.5" customHeight="1">
      <c r="B929" s="31" t="s">
        <v>80</v>
      </c>
      <c r="C929" s="44"/>
      <c r="D929" s="8" t="s">
        <v>85</v>
      </c>
      <c r="E929" s="46" t="s">
        <v>359</v>
      </c>
      <c r="F929" s="46"/>
      <c r="G929" s="60">
        <f>G930</f>
        <v>0</v>
      </c>
      <c r="H929" s="120"/>
      <c r="I929" s="60">
        <f>I930</f>
        <v>1893287</v>
      </c>
      <c r="J929" s="120"/>
      <c r="K929" s="60">
        <f>K930</f>
        <v>1648287</v>
      </c>
      <c r="L929" s="148"/>
      <c r="M929" s="60">
        <f>M930</f>
        <v>1648287</v>
      </c>
    </row>
    <row r="930" spans="2:13" ht="79.5" customHeight="1">
      <c r="B930" s="31" t="s">
        <v>358</v>
      </c>
      <c r="C930" s="44"/>
      <c r="D930" s="8" t="s">
        <v>85</v>
      </c>
      <c r="E930" s="46" t="s">
        <v>359</v>
      </c>
      <c r="F930" s="46" t="s">
        <v>360</v>
      </c>
      <c r="G930" s="60">
        <v>0</v>
      </c>
      <c r="H930" s="120">
        <v>1893287</v>
      </c>
      <c r="I930" s="60">
        <f>G930+H930</f>
        <v>1893287</v>
      </c>
      <c r="J930" s="120">
        <v>-245000</v>
      </c>
      <c r="K930" s="60">
        <f>I930+J930</f>
        <v>1648287</v>
      </c>
      <c r="L930" s="148"/>
      <c r="M930" s="60">
        <f>K930+L930</f>
        <v>1648287</v>
      </c>
    </row>
    <row r="931" spans="2:13" ht="43.5" customHeight="1" hidden="1">
      <c r="B931" s="58" t="s">
        <v>245</v>
      </c>
      <c r="C931" s="6"/>
      <c r="D931" s="44" t="s">
        <v>85</v>
      </c>
      <c r="E931" s="6" t="s">
        <v>246</v>
      </c>
      <c r="F931" s="6"/>
      <c r="G931" s="60">
        <f>G932</f>
        <v>0</v>
      </c>
      <c r="H931" s="118"/>
      <c r="I931" s="60">
        <f>I932</f>
        <v>0</v>
      </c>
      <c r="J931" s="118"/>
      <c r="K931" s="60">
        <f>K932</f>
        <v>0</v>
      </c>
      <c r="L931" s="144"/>
      <c r="M931" s="60">
        <f>M932</f>
        <v>0</v>
      </c>
    </row>
    <row r="932" spans="2:13" ht="21.75" customHeight="1" hidden="1">
      <c r="B932" s="12" t="s">
        <v>105</v>
      </c>
      <c r="C932" s="6"/>
      <c r="D932" s="44" t="s">
        <v>85</v>
      </c>
      <c r="E932" s="6" t="s">
        <v>246</v>
      </c>
      <c r="F932" s="6" t="s">
        <v>106</v>
      </c>
      <c r="G932" s="60">
        <v>0</v>
      </c>
      <c r="H932" s="118"/>
      <c r="I932" s="60">
        <f>G932+H932</f>
        <v>0</v>
      </c>
      <c r="J932" s="118"/>
      <c r="K932" s="60">
        <f>I932+J932</f>
        <v>0</v>
      </c>
      <c r="L932" s="144"/>
      <c r="M932" s="60">
        <f>K932+L932</f>
        <v>0</v>
      </c>
    </row>
    <row r="933" spans="2:13" ht="21.75" customHeight="1">
      <c r="B933" s="12" t="s">
        <v>323</v>
      </c>
      <c r="C933" s="6"/>
      <c r="D933" s="44" t="s">
        <v>85</v>
      </c>
      <c r="E933" s="6" t="s">
        <v>107</v>
      </c>
      <c r="F933" s="6"/>
      <c r="G933" s="60" t="e">
        <f>G934+G936+#REF!+G940</f>
        <v>#REF!</v>
      </c>
      <c r="H933" s="118"/>
      <c r="I933" s="60">
        <f>I934+I936+I940</f>
        <v>1419000</v>
      </c>
      <c r="J933" s="118"/>
      <c r="K933" s="60">
        <f>K934+K936+K940</f>
        <v>1419000</v>
      </c>
      <c r="L933" s="144"/>
      <c r="M933" s="60">
        <f>M934+M936+M938+M940</f>
        <v>1668600</v>
      </c>
    </row>
    <row r="934" spans="2:13" ht="51.75" customHeight="1">
      <c r="B934" s="23" t="s">
        <v>309</v>
      </c>
      <c r="C934" s="44" t="s">
        <v>236</v>
      </c>
      <c r="D934" s="44" t="s">
        <v>85</v>
      </c>
      <c r="E934" s="44" t="s">
        <v>274</v>
      </c>
      <c r="F934" s="44"/>
      <c r="G934" s="60">
        <f>G935</f>
        <v>0</v>
      </c>
      <c r="H934" s="120"/>
      <c r="I934" s="60">
        <f>I935</f>
        <v>75000</v>
      </c>
      <c r="J934" s="120"/>
      <c r="K934" s="60">
        <f>K935</f>
        <v>152000</v>
      </c>
      <c r="L934" s="148"/>
      <c r="M934" s="60">
        <f>M935</f>
        <v>301600</v>
      </c>
    </row>
    <row r="935" spans="2:13" ht="32.25" customHeight="1">
      <c r="B935" s="31" t="s">
        <v>392</v>
      </c>
      <c r="C935" s="87" t="s">
        <v>236</v>
      </c>
      <c r="D935" s="44" t="s">
        <v>85</v>
      </c>
      <c r="E935" s="44" t="s">
        <v>274</v>
      </c>
      <c r="F935" s="44" t="s">
        <v>338</v>
      </c>
      <c r="G935" s="60">
        <v>0</v>
      </c>
      <c r="H935" s="120">
        <v>75000</v>
      </c>
      <c r="I935" s="60">
        <f>G935+H935</f>
        <v>75000</v>
      </c>
      <c r="J935" s="120">
        <v>77000</v>
      </c>
      <c r="K935" s="60">
        <f>I935+J935</f>
        <v>152000</v>
      </c>
      <c r="L935" s="148">
        <f>123200+26400</f>
        <v>149600</v>
      </c>
      <c r="M935" s="60">
        <f>K935+L935</f>
        <v>301600</v>
      </c>
    </row>
    <row r="936" spans="2:13" ht="0.75" customHeight="1" hidden="1">
      <c r="B936" s="81" t="s">
        <v>328</v>
      </c>
      <c r="C936" s="44"/>
      <c r="D936" s="44" t="s">
        <v>85</v>
      </c>
      <c r="E936" s="44" t="s">
        <v>275</v>
      </c>
      <c r="F936" s="44"/>
      <c r="G936" s="70">
        <f>G937</f>
        <v>0</v>
      </c>
      <c r="H936" s="122"/>
      <c r="I936" s="70">
        <f>I937</f>
        <v>77000</v>
      </c>
      <c r="J936" s="122"/>
      <c r="K936" s="70">
        <f>K937</f>
        <v>0</v>
      </c>
      <c r="L936" s="150"/>
      <c r="M936" s="70">
        <f>M937</f>
        <v>0</v>
      </c>
    </row>
    <row r="937" spans="2:13" ht="17.25" customHeight="1" hidden="1">
      <c r="B937" s="81" t="s">
        <v>344</v>
      </c>
      <c r="C937" s="44"/>
      <c r="D937" s="44" t="s">
        <v>85</v>
      </c>
      <c r="E937" s="44" t="s">
        <v>275</v>
      </c>
      <c r="F937" s="44" t="s">
        <v>345</v>
      </c>
      <c r="G937" s="70">
        <v>0</v>
      </c>
      <c r="H937" s="122">
        <v>77000</v>
      </c>
      <c r="I937" s="70">
        <f>G937+H937</f>
        <v>77000</v>
      </c>
      <c r="J937" s="122">
        <v>-77000</v>
      </c>
      <c r="K937" s="70">
        <f>I937+J937</f>
        <v>0</v>
      </c>
      <c r="L937" s="150"/>
      <c r="M937" s="70">
        <f>K937+L937</f>
        <v>0</v>
      </c>
    </row>
    <row r="938" spans="2:13" ht="33.75" customHeight="1">
      <c r="B938" s="105" t="s">
        <v>501</v>
      </c>
      <c r="C938" s="44"/>
      <c r="D938" s="44" t="s">
        <v>85</v>
      </c>
      <c r="E938" s="44" t="s">
        <v>497</v>
      </c>
      <c r="F938" s="44"/>
      <c r="G938" s="70"/>
      <c r="H938" s="122"/>
      <c r="I938" s="70"/>
      <c r="J938" s="122"/>
      <c r="K938" s="70"/>
      <c r="L938" s="150"/>
      <c r="M938" s="70">
        <f>M939</f>
        <v>100000</v>
      </c>
    </row>
    <row r="939" spans="2:13" ht="35.25" customHeight="1">
      <c r="B939" s="31" t="s">
        <v>392</v>
      </c>
      <c r="C939" s="44"/>
      <c r="D939" s="44" t="s">
        <v>85</v>
      </c>
      <c r="E939" s="44" t="s">
        <v>497</v>
      </c>
      <c r="F939" s="44" t="s">
        <v>338</v>
      </c>
      <c r="G939" s="70"/>
      <c r="H939" s="122"/>
      <c r="I939" s="70"/>
      <c r="J939" s="122"/>
      <c r="K939" s="70"/>
      <c r="L939" s="150">
        <v>100000</v>
      </c>
      <c r="M939" s="70">
        <f>K939+L939</f>
        <v>100000</v>
      </c>
    </row>
    <row r="940" spans="2:13" ht="98.25" customHeight="1">
      <c r="B940" s="81" t="s">
        <v>434</v>
      </c>
      <c r="C940" s="44"/>
      <c r="D940" s="44" t="s">
        <v>85</v>
      </c>
      <c r="E940" s="44" t="s">
        <v>297</v>
      </c>
      <c r="F940" s="44"/>
      <c r="G940" s="70">
        <f>G941</f>
        <v>0</v>
      </c>
      <c r="H940" s="122"/>
      <c r="I940" s="70">
        <f>I941</f>
        <v>1267000</v>
      </c>
      <c r="J940" s="122"/>
      <c r="K940" s="70">
        <f>K941</f>
        <v>1267000</v>
      </c>
      <c r="L940" s="150"/>
      <c r="M940" s="70">
        <f>M941</f>
        <v>1267000</v>
      </c>
    </row>
    <row r="941" spans="2:13" ht="31.5">
      <c r="B941" s="31" t="s">
        <v>361</v>
      </c>
      <c r="C941" s="44"/>
      <c r="D941" s="44" t="s">
        <v>85</v>
      </c>
      <c r="E941" s="44" t="s">
        <v>297</v>
      </c>
      <c r="F941" s="101" t="s">
        <v>362</v>
      </c>
      <c r="G941" s="70">
        <v>0</v>
      </c>
      <c r="H941" s="122">
        <v>1267000</v>
      </c>
      <c r="I941" s="70">
        <f>G941+H941</f>
        <v>1267000</v>
      </c>
      <c r="J941" s="122">
        <v>0</v>
      </c>
      <c r="K941" s="70">
        <f>I941+J941</f>
        <v>1267000</v>
      </c>
      <c r="L941" s="150"/>
      <c r="M941" s="70">
        <f>K941+L941</f>
        <v>1267000</v>
      </c>
    </row>
    <row r="942" spans="2:13" ht="20.25" customHeight="1">
      <c r="B942" s="23" t="s">
        <v>89</v>
      </c>
      <c r="C942" s="6"/>
      <c r="D942" s="44" t="s">
        <v>90</v>
      </c>
      <c r="E942" s="6"/>
      <c r="F942" s="6"/>
      <c r="G942" s="60" t="e">
        <f>SUM(G943+G950+G952+G958+#REF!)</f>
        <v>#REF!</v>
      </c>
      <c r="H942" s="118"/>
      <c r="I942" s="60">
        <f>SUM(I943+I950+I952+I958)</f>
        <v>14247105</v>
      </c>
      <c r="J942" s="118"/>
      <c r="K942" s="60">
        <f>SUM(K943+K950+K952+K958)</f>
        <v>15215492</v>
      </c>
      <c r="L942" s="144"/>
      <c r="M942" s="60">
        <f>SUM(M943+M950+M952+M958+M977)</f>
        <v>16080661</v>
      </c>
    </row>
    <row r="943" spans="2:13" ht="64.5" customHeight="1">
      <c r="B943" s="12" t="s">
        <v>122</v>
      </c>
      <c r="C943" s="6"/>
      <c r="D943" s="44" t="s">
        <v>90</v>
      </c>
      <c r="E943" s="6" t="s">
        <v>123</v>
      </c>
      <c r="F943" s="6"/>
      <c r="G943" s="60">
        <f>G944+G945+G946+G947+G948+G949</f>
        <v>0</v>
      </c>
      <c r="H943" s="118"/>
      <c r="I943" s="60">
        <f>I944+I945+I946+I947+I948+I949</f>
        <v>2580900</v>
      </c>
      <c r="J943" s="118"/>
      <c r="K943" s="60">
        <f>K944+K945+K946+K947+K948+K949</f>
        <v>2580900</v>
      </c>
      <c r="L943" s="144"/>
      <c r="M943" s="60">
        <f>M944+M945+M946+M947+M948+M949</f>
        <v>2580900</v>
      </c>
    </row>
    <row r="944" spans="2:13" ht="16.5" customHeight="1">
      <c r="B944" s="31" t="s">
        <v>330</v>
      </c>
      <c r="C944" s="6"/>
      <c r="D944" s="8" t="s">
        <v>90</v>
      </c>
      <c r="E944" s="8" t="s">
        <v>124</v>
      </c>
      <c r="F944" s="6" t="s">
        <v>335</v>
      </c>
      <c r="G944" s="79">
        <v>0</v>
      </c>
      <c r="H944" s="118">
        <v>487939</v>
      </c>
      <c r="I944" s="79">
        <f aca="true" t="shared" si="32" ref="I944:K949">G944+H944</f>
        <v>487939</v>
      </c>
      <c r="J944" s="118">
        <v>0</v>
      </c>
      <c r="K944" s="79">
        <f t="shared" si="32"/>
        <v>487939</v>
      </c>
      <c r="L944" s="144"/>
      <c r="M944" s="79">
        <f aca="true" t="shared" si="33" ref="M944:M949">K944+L944</f>
        <v>487939</v>
      </c>
    </row>
    <row r="945" spans="2:13" ht="34.5" customHeight="1">
      <c r="B945" s="31" t="s">
        <v>331</v>
      </c>
      <c r="C945" s="6"/>
      <c r="D945" s="8" t="s">
        <v>90</v>
      </c>
      <c r="E945" s="8" t="s">
        <v>124</v>
      </c>
      <c r="F945" s="6" t="s">
        <v>336</v>
      </c>
      <c r="G945" s="79">
        <v>0</v>
      </c>
      <c r="H945" s="118">
        <v>7200</v>
      </c>
      <c r="I945" s="79">
        <f t="shared" si="32"/>
        <v>7200</v>
      </c>
      <c r="J945" s="118">
        <v>0</v>
      </c>
      <c r="K945" s="79">
        <f t="shared" si="32"/>
        <v>7200</v>
      </c>
      <c r="L945" s="144"/>
      <c r="M945" s="79">
        <f t="shared" si="33"/>
        <v>7200</v>
      </c>
    </row>
    <row r="946" spans="2:13" ht="17.25" customHeight="1">
      <c r="B946" s="31" t="s">
        <v>330</v>
      </c>
      <c r="C946" s="6"/>
      <c r="D946" s="8" t="s">
        <v>90</v>
      </c>
      <c r="E946" s="8" t="s">
        <v>124</v>
      </c>
      <c r="F946" s="8" t="s">
        <v>363</v>
      </c>
      <c r="G946" s="79">
        <v>0</v>
      </c>
      <c r="H946" s="118">
        <v>1712519</v>
      </c>
      <c r="I946" s="79">
        <f t="shared" si="32"/>
        <v>1712519</v>
      </c>
      <c r="J946" s="118">
        <v>0</v>
      </c>
      <c r="K946" s="79">
        <f t="shared" si="32"/>
        <v>1712519</v>
      </c>
      <c r="L946" s="144"/>
      <c r="M946" s="79">
        <f t="shared" si="33"/>
        <v>1712519</v>
      </c>
    </row>
    <row r="947" spans="2:13" ht="17.25" customHeight="1">
      <c r="B947" s="31" t="s">
        <v>331</v>
      </c>
      <c r="C947" s="6"/>
      <c r="D947" s="8" t="s">
        <v>90</v>
      </c>
      <c r="E947" s="8" t="s">
        <v>124</v>
      </c>
      <c r="F947" s="8" t="s">
        <v>364</v>
      </c>
      <c r="G947" s="79">
        <v>0</v>
      </c>
      <c r="H947" s="118">
        <v>11000</v>
      </c>
      <c r="I947" s="79">
        <f t="shared" si="32"/>
        <v>11000</v>
      </c>
      <c r="J947" s="118">
        <v>0</v>
      </c>
      <c r="K947" s="79">
        <f t="shared" si="32"/>
        <v>11000</v>
      </c>
      <c r="L947" s="144"/>
      <c r="M947" s="79">
        <f t="shared" si="33"/>
        <v>11000</v>
      </c>
    </row>
    <row r="948" spans="2:13" ht="17.25" customHeight="1">
      <c r="B948" s="31" t="s">
        <v>332</v>
      </c>
      <c r="C948" s="6"/>
      <c r="D948" s="8" t="s">
        <v>90</v>
      </c>
      <c r="E948" s="8" t="s">
        <v>124</v>
      </c>
      <c r="F948" s="8" t="s">
        <v>337</v>
      </c>
      <c r="G948" s="79">
        <v>0</v>
      </c>
      <c r="H948" s="118">
        <v>62238</v>
      </c>
      <c r="I948" s="79">
        <f t="shared" si="32"/>
        <v>62238</v>
      </c>
      <c r="J948" s="118">
        <v>0</v>
      </c>
      <c r="K948" s="79">
        <f t="shared" si="32"/>
        <v>62238</v>
      </c>
      <c r="L948" s="144"/>
      <c r="M948" s="79">
        <f t="shared" si="33"/>
        <v>62238</v>
      </c>
    </row>
    <row r="949" spans="2:13" ht="35.25" customHeight="1">
      <c r="B949" s="31" t="s">
        <v>392</v>
      </c>
      <c r="C949" s="6"/>
      <c r="D949" s="8" t="s">
        <v>90</v>
      </c>
      <c r="E949" s="8" t="s">
        <v>124</v>
      </c>
      <c r="F949" s="8" t="s">
        <v>338</v>
      </c>
      <c r="G949" s="79">
        <v>0</v>
      </c>
      <c r="H949" s="118">
        <v>300004</v>
      </c>
      <c r="I949" s="79">
        <f t="shared" si="32"/>
        <v>300004</v>
      </c>
      <c r="J949" s="118">
        <v>0</v>
      </c>
      <c r="K949" s="79">
        <f t="shared" si="32"/>
        <v>300004</v>
      </c>
      <c r="L949" s="144"/>
      <c r="M949" s="79">
        <f t="shared" si="33"/>
        <v>300004</v>
      </c>
    </row>
    <row r="950" spans="2:13" ht="15.75" customHeight="1">
      <c r="B950" s="12" t="s">
        <v>130</v>
      </c>
      <c r="C950" s="6"/>
      <c r="D950" s="44" t="s">
        <v>90</v>
      </c>
      <c r="E950" s="6" t="s">
        <v>131</v>
      </c>
      <c r="F950" s="6"/>
      <c r="G950" s="60">
        <f>G951</f>
        <v>0</v>
      </c>
      <c r="H950" s="118"/>
      <c r="I950" s="60">
        <f>I951</f>
        <v>350000</v>
      </c>
      <c r="J950" s="118"/>
      <c r="K950" s="60">
        <f>K951</f>
        <v>350000</v>
      </c>
      <c r="L950" s="144"/>
      <c r="M950" s="60">
        <f>M951</f>
        <v>350000</v>
      </c>
    </row>
    <row r="951" spans="2:13" ht="18" customHeight="1">
      <c r="B951" s="31" t="s">
        <v>344</v>
      </c>
      <c r="C951" s="6"/>
      <c r="D951" s="44" t="s">
        <v>90</v>
      </c>
      <c r="E951" s="6" t="s">
        <v>132</v>
      </c>
      <c r="F951" s="6" t="s">
        <v>345</v>
      </c>
      <c r="G951" s="60">
        <v>0</v>
      </c>
      <c r="H951" s="118">
        <v>350000</v>
      </c>
      <c r="I951" s="60">
        <f>G951+H951</f>
        <v>350000</v>
      </c>
      <c r="J951" s="118">
        <v>0</v>
      </c>
      <c r="K951" s="60">
        <f>I951+J951</f>
        <v>350000</v>
      </c>
      <c r="L951" s="144"/>
      <c r="M951" s="60">
        <f>K951+L951</f>
        <v>350000</v>
      </c>
    </row>
    <row r="952" spans="2:13" ht="80.25" customHeight="1">
      <c r="B952" s="12" t="s">
        <v>133</v>
      </c>
      <c r="C952" s="6"/>
      <c r="D952" s="44" t="s">
        <v>90</v>
      </c>
      <c r="E952" s="6">
        <v>4520000</v>
      </c>
      <c r="F952" s="6"/>
      <c r="G952" s="60" t="e">
        <f>G953+G954+G955+G956+#REF!</f>
        <v>#REF!</v>
      </c>
      <c r="H952" s="118"/>
      <c r="I952" s="60">
        <f>I953+I954+I955+I956</f>
        <v>5247185</v>
      </c>
      <c r="J952" s="118"/>
      <c r="K952" s="60">
        <f>K953+K954+K955+K956</f>
        <v>5247185</v>
      </c>
      <c r="L952" s="144"/>
      <c r="M952" s="60">
        <f>M953+M954+M955+M956+M957</f>
        <v>5247185</v>
      </c>
    </row>
    <row r="953" spans="2:13" ht="15.75">
      <c r="B953" s="31" t="s">
        <v>330</v>
      </c>
      <c r="C953" s="44"/>
      <c r="D953" s="8" t="s">
        <v>90</v>
      </c>
      <c r="E953" s="8" t="s">
        <v>125</v>
      </c>
      <c r="F953" s="8" t="s">
        <v>335</v>
      </c>
      <c r="G953" s="79">
        <v>0</v>
      </c>
      <c r="H953" s="120">
        <v>4187391</v>
      </c>
      <c r="I953" s="79">
        <f>G953+H953</f>
        <v>4187391</v>
      </c>
      <c r="J953" s="120">
        <v>0</v>
      </c>
      <c r="K953" s="79">
        <f>I953+J953</f>
        <v>4187391</v>
      </c>
      <c r="L953" s="148"/>
      <c r="M953" s="79">
        <f>K953+L953</f>
        <v>4187391</v>
      </c>
    </row>
    <row r="954" spans="2:13" ht="31.5">
      <c r="B954" s="31" t="s">
        <v>331</v>
      </c>
      <c r="C954" s="44"/>
      <c r="D954" s="8" t="s">
        <v>90</v>
      </c>
      <c r="E954" s="8">
        <v>4520000</v>
      </c>
      <c r="F954" s="8" t="s">
        <v>336</v>
      </c>
      <c r="G954" s="79">
        <v>0</v>
      </c>
      <c r="H954" s="120">
        <v>19000</v>
      </c>
      <c r="I954" s="79">
        <f>G954+H954</f>
        <v>19000</v>
      </c>
      <c r="J954" s="120">
        <v>0</v>
      </c>
      <c r="K954" s="79">
        <f>I954+J954</f>
        <v>19000</v>
      </c>
      <c r="L954" s="148"/>
      <c r="M954" s="79">
        <f>K954+L954</f>
        <v>19000</v>
      </c>
    </row>
    <row r="955" spans="2:13" ht="47.25">
      <c r="B955" s="31" t="s">
        <v>332</v>
      </c>
      <c r="C955" s="44"/>
      <c r="D955" s="8" t="s">
        <v>90</v>
      </c>
      <c r="E955" s="8" t="s">
        <v>125</v>
      </c>
      <c r="F955" s="8" t="s">
        <v>337</v>
      </c>
      <c r="G955" s="79">
        <v>0</v>
      </c>
      <c r="H955" s="120">
        <v>432052</v>
      </c>
      <c r="I955" s="79">
        <f>G955+H955</f>
        <v>432052</v>
      </c>
      <c r="J955" s="120">
        <v>0</v>
      </c>
      <c r="K955" s="79">
        <f>I955+J955</f>
        <v>432052</v>
      </c>
      <c r="L955" s="148"/>
      <c r="M955" s="79">
        <f>K955+L955</f>
        <v>432052</v>
      </c>
    </row>
    <row r="956" spans="2:13" ht="31.5">
      <c r="B956" s="31" t="s">
        <v>392</v>
      </c>
      <c r="C956" s="44"/>
      <c r="D956" s="8" t="s">
        <v>90</v>
      </c>
      <c r="E956" s="8">
        <v>4520000</v>
      </c>
      <c r="F956" s="8" t="s">
        <v>338</v>
      </c>
      <c r="G956" s="79">
        <v>0</v>
      </c>
      <c r="H956" s="120">
        <v>608742</v>
      </c>
      <c r="I956" s="79">
        <f>G956+H956</f>
        <v>608742</v>
      </c>
      <c r="J956" s="120">
        <v>0</v>
      </c>
      <c r="K956" s="79">
        <f>I956+J956</f>
        <v>608742</v>
      </c>
      <c r="L956" s="148">
        <v>-16500</v>
      </c>
      <c r="M956" s="79">
        <f>K956+L956</f>
        <v>592242</v>
      </c>
    </row>
    <row r="957" spans="2:13" ht="31.5">
      <c r="B957" s="31" t="s">
        <v>334</v>
      </c>
      <c r="C957" s="44"/>
      <c r="D957" s="8" t="s">
        <v>511</v>
      </c>
      <c r="E957" s="8">
        <v>4520001</v>
      </c>
      <c r="F957" s="97" t="s">
        <v>339</v>
      </c>
      <c r="G957" s="79"/>
      <c r="H957" s="120"/>
      <c r="I957" s="79"/>
      <c r="J957" s="120"/>
      <c r="K957" s="79"/>
      <c r="L957" s="148">
        <v>16500</v>
      </c>
      <c r="M957" s="79">
        <f>L957+K957</f>
        <v>16500</v>
      </c>
    </row>
    <row r="958" spans="2:13" ht="15.75">
      <c r="B958" s="23" t="s">
        <v>323</v>
      </c>
      <c r="C958" s="44"/>
      <c r="D958" s="44" t="s">
        <v>90</v>
      </c>
      <c r="E958" s="44" t="s">
        <v>107</v>
      </c>
      <c r="F958" s="44"/>
      <c r="G958" s="79" t="e">
        <f>G959+G961+G963+G970+G972+#REF!+G974</f>
        <v>#REF!</v>
      </c>
      <c r="H958" s="120"/>
      <c r="I958" s="79">
        <f>I959+I961+I963+I970+I972+I974+I968</f>
        <v>6069020</v>
      </c>
      <c r="J958" s="120">
        <v>0</v>
      </c>
      <c r="K958" s="79">
        <f>K959+K961+K963+K970+K972+K974+K968+K965</f>
        <v>7037407</v>
      </c>
      <c r="L958" s="148"/>
      <c r="M958" s="79">
        <f>M959+M961+M963+M970+M972+M974+M968+M965</f>
        <v>7680334</v>
      </c>
    </row>
    <row r="959" spans="2:13" ht="15.75">
      <c r="B959" s="109" t="s">
        <v>472</v>
      </c>
      <c r="C959" s="44"/>
      <c r="D959" s="6" t="s">
        <v>90</v>
      </c>
      <c r="E959" s="6" t="s">
        <v>366</v>
      </c>
      <c r="F959" s="6"/>
      <c r="G959" s="79">
        <f>G960</f>
        <v>0</v>
      </c>
      <c r="H959" s="120"/>
      <c r="I959" s="79">
        <f>I960</f>
        <v>300000</v>
      </c>
      <c r="J959" s="120"/>
      <c r="K959" s="79">
        <f>K960</f>
        <v>300000</v>
      </c>
      <c r="L959" s="148"/>
      <c r="M959" s="79">
        <f>M960</f>
        <v>300000</v>
      </c>
    </row>
    <row r="960" spans="2:13" ht="30.75" customHeight="1">
      <c r="B960" s="31" t="s">
        <v>392</v>
      </c>
      <c r="C960" s="44"/>
      <c r="D960" s="6" t="s">
        <v>90</v>
      </c>
      <c r="E960" s="6" t="s">
        <v>366</v>
      </c>
      <c r="F960" s="6" t="s">
        <v>338</v>
      </c>
      <c r="G960" s="79">
        <v>0</v>
      </c>
      <c r="H960" s="120">
        <v>300000</v>
      </c>
      <c r="I960" s="79">
        <f>H960+G960</f>
        <v>300000</v>
      </c>
      <c r="J960" s="120">
        <v>0</v>
      </c>
      <c r="K960" s="79">
        <f>J960+I960</f>
        <v>300000</v>
      </c>
      <c r="L960" s="148"/>
      <c r="M960" s="79">
        <f>L960+K960</f>
        <v>300000</v>
      </c>
    </row>
    <row r="961" spans="2:13" ht="68.25" customHeight="1" hidden="1">
      <c r="B961" s="23" t="s">
        <v>324</v>
      </c>
      <c r="C961" s="44"/>
      <c r="D961" s="44" t="s">
        <v>90</v>
      </c>
      <c r="E961" s="44" t="s">
        <v>267</v>
      </c>
      <c r="F961" s="44"/>
      <c r="G961" s="60" t="e">
        <f>#REF!+G962</f>
        <v>#REF!</v>
      </c>
      <c r="H961" s="120"/>
      <c r="I961" s="60">
        <f>I962</f>
        <v>56500</v>
      </c>
      <c r="J961" s="120"/>
      <c r="K961" s="60">
        <f>K962</f>
        <v>0</v>
      </c>
      <c r="L961" s="148"/>
      <c r="M961" s="60">
        <f>M962</f>
        <v>0</v>
      </c>
    </row>
    <row r="962" spans="2:13" ht="15.75" hidden="1">
      <c r="B962" s="31" t="s">
        <v>344</v>
      </c>
      <c r="C962" s="44"/>
      <c r="D962" s="6" t="s">
        <v>90</v>
      </c>
      <c r="E962" s="6" t="s">
        <v>267</v>
      </c>
      <c r="F962" s="6" t="s">
        <v>345</v>
      </c>
      <c r="G962" s="79">
        <v>0</v>
      </c>
      <c r="H962" s="120">
        <v>56500</v>
      </c>
      <c r="I962" s="79">
        <f>G962+H962</f>
        <v>56500</v>
      </c>
      <c r="J962" s="120">
        <v>-56500</v>
      </c>
      <c r="K962" s="79">
        <f>I962+J962</f>
        <v>0</v>
      </c>
      <c r="L962" s="148"/>
      <c r="M962" s="79">
        <f>K962+L962</f>
        <v>0</v>
      </c>
    </row>
    <row r="963" spans="2:13" ht="47.25">
      <c r="B963" s="100" t="s">
        <v>485</v>
      </c>
      <c r="C963" s="44"/>
      <c r="D963" s="44" t="s">
        <v>90</v>
      </c>
      <c r="E963" s="101" t="s">
        <v>269</v>
      </c>
      <c r="F963" s="44"/>
      <c r="G963" s="60" t="e">
        <f>#REF!+G964</f>
        <v>#REF!</v>
      </c>
      <c r="H963" s="120"/>
      <c r="I963" s="60">
        <f>I964</f>
        <v>130520</v>
      </c>
      <c r="J963" s="120"/>
      <c r="K963" s="60">
        <f>K964</f>
        <v>130520</v>
      </c>
      <c r="L963" s="148"/>
      <c r="M963" s="60">
        <f>M964</f>
        <v>93447</v>
      </c>
    </row>
    <row r="964" spans="2:13" ht="37.5" customHeight="1">
      <c r="B964" s="31" t="s">
        <v>332</v>
      </c>
      <c r="C964" s="44"/>
      <c r="D964" s="44" t="s">
        <v>90</v>
      </c>
      <c r="E964" s="101" t="s">
        <v>269</v>
      </c>
      <c r="F964" s="101" t="s">
        <v>337</v>
      </c>
      <c r="G964" s="60">
        <v>0</v>
      </c>
      <c r="H964" s="120">
        <v>130520</v>
      </c>
      <c r="I964" s="60">
        <f>G964+H964</f>
        <v>130520</v>
      </c>
      <c r="J964" s="120">
        <v>0</v>
      </c>
      <c r="K964" s="60">
        <f>I964+J964</f>
        <v>130520</v>
      </c>
      <c r="L964" s="148">
        <v>-37073</v>
      </c>
      <c r="M964" s="60">
        <f>K964+L964</f>
        <v>93447</v>
      </c>
    </row>
    <row r="965" spans="2:13" ht="48" customHeight="1">
      <c r="B965" s="99" t="s">
        <v>512</v>
      </c>
      <c r="C965" s="44"/>
      <c r="D965" s="101" t="s">
        <v>90</v>
      </c>
      <c r="E965" s="101" t="s">
        <v>486</v>
      </c>
      <c r="F965" s="44"/>
      <c r="G965" s="79"/>
      <c r="H965" s="120"/>
      <c r="I965" s="79">
        <f>I966</f>
        <v>0</v>
      </c>
      <c r="J965" s="120"/>
      <c r="K965" s="79">
        <f>K966</f>
        <v>1024887</v>
      </c>
      <c r="L965" s="148"/>
      <c r="M965" s="79">
        <f>M966+M967</f>
        <v>1219887</v>
      </c>
    </row>
    <row r="966" spans="2:13" ht="37.5" customHeight="1">
      <c r="B966" s="96" t="s">
        <v>392</v>
      </c>
      <c r="C966" s="44"/>
      <c r="D966" s="101" t="s">
        <v>90</v>
      </c>
      <c r="E966" s="101" t="s">
        <v>486</v>
      </c>
      <c r="F966" s="101" t="s">
        <v>338</v>
      </c>
      <c r="G966" s="79"/>
      <c r="H966" s="120">
        <v>232000</v>
      </c>
      <c r="I966" s="79">
        <v>0</v>
      </c>
      <c r="J966" s="120">
        <v>1024887</v>
      </c>
      <c r="K966" s="79">
        <f>I966+J966</f>
        <v>1024887</v>
      </c>
      <c r="L966" s="148">
        <v>155879</v>
      </c>
      <c r="M966" s="79">
        <f>K966+L966</f>
        <v>1180766</v>
      </c>
    </row>
    <row r="967" spans="2:13" ht="37.5" customHeight="1">
      <c r="B967" s="31" t="s">
        <v>361</v>
      </c>
      <c r="C967" s="44"/>
      <c r="D967" s="101" t="s">
        <v>90</v>
      </c>
      <c r="E967" s="101" t="s">
        <v>486</v>
      </c>
      <c r="F967" s="101" t="s">
        <v>362</v>
      </c>
      <c r="G967" s="79"/>
      <c r="H967" s="120"/>
      <c r="I967" s="79"/>
      <c r="J967" s="120"/>
      <c r="K967" s="79"/>
      <c r="L967" s="148">
        <v>39121</v>
      </c>
      <c r="M967" s="79">
        <f>K967+L967</f>
        <v>39121</v>
      </c>
    </row>
    <row r="968" spans="2:13" ht="96" customHeight="1">
      <c r="B968" s="99" t="s">
        <v>479</v>
      </c>
      <c r="C968" s="44"/>
      <c r="D968" s="101" t="s">
        <v>90</v>
      </c>
      <c r="E968" s="101" t="s">
        <v>275</v>
      </c>
      <c r="F968" s="44"/>
      <c r="G968" s="79"/>
      <c r="H968" s="120"/>
      <c r="I968" s="79">
        <f>I969</f>
        <v>232000</v>
      </c>
      <c r="J968" s="120"/>
      <c r="K968" s="79">
        <f>K969</f>
        <v>232000</v>
      </c>
      <c r="L968" s="148"/>
      <c r="M968" s="79">
        <f>M969</f>
        <v>232000</v>
      </c>
    </row>
    <row r="969" spans="2:13" ht="37.5" customHeight="1">
      <c r="B969" s="96" t="s">
        <v>392</v>
      </c>
      <c r="C969" s="44"/>
      <c r="D969" s="101" t="s">
        <v>90</v>
      </c>
      <c r="E969" s="101" t="s">
        <v>275</v>
      </c>
      <c r="F969" s="101" t="s">
        <v>338</v>
      </c>
      <c r="G969" s="79"/>
      <c r="H969" s="120">
        <v>232000</v>
      </c>
      <c r="I969" s="79">
        <f>H969</f>
        <v>232000</v>
      </c>
      <c r="J969" s="120">
        <v>0</v>
      </c>
      <c r="K969" s="79">
        <f>I969+J969</f>
        <v>232000</v>
      </c>
      <c r="L969" s="148"/>
      <c r="M969" s="79">
        <f>K969+L969</f>
        <v>232000</v>
      </c>
    </row>
    <row r="970" spans="2:13" ht="65.25" customHeight="1">
      <c r="B970" s="23" t="s">
        <v>325</v>
      </c>
      <c r="C970" s="44"/>
      <c r="D970" s="44" t="s">
        <v>90</v>
      </c>
      <c r="E970" s="44" t="s">
        <v>276</v>
      </c>
      <c r="F970" s="44"/>
      <c r="G970" s="60">
        <f>G971</f>
        <v>0</v>
      </c>
      <c r="H970" s="120"/>
      <c r="I970" s="60">
        <f>I971</f>
        <v>600000</v>
      </c>
      <c r="J970" s="120"/>
      <c r="K970" s="60">
        <f>K971</f>
        <v>600000</v>
      </c>
      <c r="L970" s="148"/>
      <c r="M970" s="60">
        <f>M971</f>
        <v>600000</v>
      </c>
    </row>
    <row r="971" spans="2:13" ht="33" customHeight="1">
      <c r="B971" s="31" t="s">
        <v>392</v>
      </c>
      <c r="C971" s="44"/>
      <c r="D971" s="44" t="s">
        <v>90</v>
      </c>
      <c r="E971" s="44" t="s">
        <v>276</v>
      </c>
      <c r="F971" s="44" t="s">
        <v>338</v>
      </c>
      <c r="G971" s="60">
        <v>0</v>
      </c>
      <c r="H971" s="120">
        <v>600000</v>
      </c>
      <c r="I971" s="60">
        <f>G971+H971</f>
        <v>600000</v>
      </c>
      <c r="J971" s="120">
        <v>0</v>
      </c>
      <c r="K971" s="60">
        <f>I971+J971</f>
        <v>600000</v>
      </c>
      <c r="L971" s="148"/>
      <c r="M971" s="60">
        <f>K971+L971</f>
        <v>600000</v>
      </c>
    </row>
    <row r="972" spans="2:13" ht="66" customHeight="1">
      <c r="B972" s="23" t="s">
        <v>326</v>
      </c>
      <c r="C972" s="44"/>
      <c r="D972" s="44" t="s">
        <v>90</v>
      </c>
      <c r="E972" s="44" t="s">
        <v>296</v>
      </c>
      <c r="F972" s="44"/>
      <c r="G972" s="60" t="e">
        <f>#REF!+G973</f>
        <v>#REF!</v>
      </c>
      <c r="H972" s="120"/>
      <c r="I972" s="60">
        <f>I973</f>
        <v>1750000</v>
      </c>
      <c r="J972" s="120"/>
      <c r="K972" s="60">
        <f>K973</f>
        <v>1750000</v>
      </c>
      <c r="L972" s="148"/>
      <c r="M972" s="60">
        <f>M973</f>
        <v>1750000</v>
      </c>
    </row>
    <row r="973" spans="2:13" ht="35.25" customHeight="1">
      <c r="B973" s="31" t="s">
        <v>392</v>
      </c>
      <c r="C973" s="44"/>
      <c r="D973" s="44" t="s">
        <v>90</v>
      </c>
      <c r="E973" s="44" t="s">
        <v>296</v>
      </c>
      <c r="F973" s="44" t="s">
        <v>338</v>
      </c>
      <c r="G973" s="79">
        <v>0</v>
      </c>
      <c r="H973" s="120">
        <v>1750000</v>
      </c>
      <c r="I973" s="79">
        <f>G973+H973</f>
        <v>1750000</v>
      </c>
      <c r="J973" s="120">
        <v>0</v>
      </c>
      <c r="K973" s="79">
        <f>I973+J973</f>
        <v>1750000</v>
      </c>
      <c r="L973" s="148"/>
      <c r="M973" s="79">
        <f>K973+L973</f>
        <v>1750000</v>
      </c>
    </row>
    <row r="974" spans="2:13" ht="48.75" customHeight="1">
      <c r="B974" s="23" t="s">
        <v>406</v>
      </c>
      <c r="C974" s="44"/>
      <c r="D974" s="44" t="s">
        <v>90</v>
      </c>
      <c r="E974" s="44" t="s">
        <v>407</v>
      </c>
      <c r="F974" s="44"/>
      <c r="G974" s="79" t="e">
        <f>G975+#REF!</f>
        <v>#REF!</v>
      </c>
      <c r="H974" s="120"/>
      <c r="I974" s="79">
        <f>I975</f>
        <v>3000000</v>
      </c>
      <c r="J974" s="120"/>
      <c r="K974" s="79">
        <f>K975</f>
        <v>3000000</v>
      </c>
      <c r="L974" s="148"/>
      <c r="M974" s="79">
        <f>M975+M976</f>
        <v>3485000</v>
      </c>
    </row>
    <row r="975" spans="2:13" ht="32.25" customHeight="1">
      <c r="B975" s="12" t="s">
        <v>342</v>
      </c>
      <c r="C975" s="44"/>
      <c r="D975" s="44" t="s">
        <v>90</v>
      </c>
      <c r="E975" s="44" t="s">
        <v>407</v>
      </c>
      <c r="F975" s="44" t="s">
        <v>341</v>
      </c>
      <c r="G975" s="79">
        <v>0</v>
      </c>
      <c r="H975" s="120">
        <v>3000000</v>
      </c>
      <c r="I975" s="79">
        <f>G975+H975</f>
        <v>3000000</v>
      </c>
      <c r="J975" s="120">
        <v>0</v>
      </c>
      <c r="K975" s="79">
        <f>I975+J975</f>
        <v>3000000</v>
      </c>
      <c r="L975" s="148">
        <v>464164</v>
      </c>
      <c r="M975" s="79">
        <f>K975+L975</f>
        <v>3464164</v>
      </c>
    </row>
    <row r="976" spans="2:13" ht="32.25" customHeight="1">
      <c r="B976" s="31" t="s">
        <v>361</v>
      </c>
      <c r="C976" s="44"/>
      <c r="D976" s="44" t="s">
        <v>90</v>
      </c>
      <c r="E976" s="44" t="s">
        <v>407</v>
      </c>
      <c r="F976" s="101" t="s">
        <v>362</v>
      </c>
      <c r="G976" s="79"/>
      <c r="H976" s="120"/>
      <c r="I976" s="79"/>
      <c r="J976" s="120"/>
      <c r="K976" s="79"/>
      <c r="L976" s="148">
        <v>20836</v>
      </c>
      <c r="M976" s="79">
        <f>K976+L976</f>
        <v>20836</v>
      </c>
    </row>
    <row r="977" spans="2:13" ht="32.25" customHeight="1">
      <c r="B977" s="166" t="s">
        <v>553</v>
      </c>
      <c r="C977" s="44"/>
      <c r="D977" s="101" t="s">
        <v>90</v>
      </c>
      <c r="E977" s="101" t="s">
        <v>306</v>
      </c>
      <c r="F977" s="101"/>
      <c r="G977" s="79"/>
      <c r="H977" s="120"/>
      <c r="I977" s="79"/>
      <c r="J977" s="120"/>
      <c r="K977" s="79"/>
      <c r="L977" s="148"/>
      <c r="M977" s="79">
        <f>M978</f>
        <v>222242</v>
      </c>
    </row>
    <row r="978" spans="2:13" ht="32.25" customHeight="1">
      <c r="B978" s="96" t="s">
        <v>332</v>
      </c>
      <c r="C978" s="44"/>
      <c r="D978" s="101" t="s">
        <v>90</v>
      </c>
      <c r="E978" s="101" t="s">
        <v>306</v>
      </c>
      <c r="F978" s="101" t="s">
        <v>337</v>
      </c>
      <c r="G978" s="79"/>
      <c r="H978" s="120"/>
      <c r="I978" s="79"/>
      <c r="J978" s="120"/>
      <c r="K978" s="79"/>
      <c r="L978" s="148">
        <v>222242</v>
      </c>
      <c r="M978" s="79">
        <f>K978+L978</f>
        <v>222242</v>
      </c>
    </row>
    <row r="979" spans="2:13" ht="18.75" customHeight="1">
      <c r="B979" s="84" t="s">
        <v>228</v>
      </c>
      <c r="C979" s="44" t="s">
        <v>91</v>
      </c>
      <c r="D979" s="47" t="s">
        <v>91</v>
      </c>
      <c r="E979" s="44"/>
      <c r="F979" s="44"/>
      <c r="G979" s="60" t="e">
        <f>G980+G1019</f>
        <v>#REF!</v>
      </c>
      <c r="H979" s="40"/>
      <c r="I979" s="60">
        <f>I980+I1019</f>
        <v>55056120</v>
      </c>
      <c r="J979" s="40"/>
      <c r="K979" s="60">
        <f>K980+K1019</f>
        <v>56800120</v>
      </c>
      <c r="L979" s="138"/>
      <c r="M979" s="60">
        <f>M980+M1019</f>
        <v>56930625.5</v>
      </c>
    </row>
    <row r="980" spans="2:13" ht="17.25" customHeight="1">
      <c r="B980" s="12" t="s">
        <v>92</v>
      </c>
      <c r="C980" s="6"/>
      <c r="D980" s="44" t="s">
        <v>93</v>
      </c>
      <c r="E980" s="6"/>
      <c r="F980" s="6"/>
      <c r="G980" s="60" t="e">
        <f>SUM(G981+G999+G1005+G1017+G996+G1009+G1011+G1013+G1015)</f>
        <v>#REF!</v>
      </c>
      <c r="H980" s="3"/>
      <c r="I980" s="60">
        <f>SUM(I981+I999+I1005+I1017+I996+I1009+I1011+I1013+I1015)</f>
        <v>53108220</v>
      </c>
      <c r="J980" s="3"/>
      <c r="K980" s="60">
        <f>SUM(K981+K999+K1005+K1017+K996+K1009+K1011+K1013+K1015)</f>
        <v>53035800</v>
      </c>
      <c r="L980" s="136"/>
      <c r="M980" s="60">
        <f>SUM(M981+M999+M1005+M1017+M996+M1009+M1011+M1013+M1015)</f>
        <v>53165800</v>
      </c>
    </row>
    <row r="981" spans="2:13" ht="30.75" customHeight="1">
      <c r="B981" s="12" t="s">
        <v>229</v>
      </c>
      <c r="C981" s="6"/>
      <c r="D981" s="44" t="s">
        <v>93</v>
      </c>
      <c r="E981" s="6">
        <v>4400000</v>
      </c>
      <c r="F981" s="6"/>
      <c r="G981" s="60">
        <f>G984+G990+G982</f>
        <v>0</v>
      </c>
      <c r="H981" s="3"/>
      <c r="I981" s="60">
        <f>I984+I990+I982</f>
        <v>40540619</v>
      </c>
      <c r="J981" s="3"/>
      <c r="K981" s="60">
        <f>K984+K990+K982</f>
        <v>40510619</v>
      </c>
      <c r="L981" s="136"/>
      <c r="M981" s="60">
        <f>M984+M990+M982</f>
        <v>40640619</v>
      </c>
    </row>
    <row r="982" spans="2:13" ht="28.5" customHeight="1">
      <c r="B982" s="96" t="s">
        <v>447</v>
      </c>
      <c r="C982" s="6"/>
      <c r="D982" s="101" t="s">
        <v>93</v>
      </c>
      <c r="E982" s="103" t="s">
        <v>448</v>
      </c>
      <c r="F982" s="6"/>
      <c r="G982" s="60">
        <f>G983</f>
        <v>0</v>
      </c>
      <c r="H982" s="3"/>
      <c r="I982" s="60">
        <f>I983</f>
        <v>0</v>
      </c>
      <c r="J982" s="3"/>
      <c r="K982" s="60">
        <f>K983</f>
        <v>0</v>
      </c>
      <c r="L982" s="136"/>
      <c r="M982" s="60">
        <f>M983</f>
        <v>130000</v>
      </c>
    </row>
    <row r="983" spans="2:13" ht="18" customHeight="1">
      <c r="B983" s="31" t="s">
        <v>392</v>
      </c>
      <c r="C983" s="6"/>
      <c r="D983" s="101" t="s">
        <v>93</v>
      </c>
      <c r="E983" s="103" t="s">
        <v>448</v>
      </c>
      <c r="F983" s="103" t="s">
        <v>338</v>
      </c>
      <c r="G983" s="60">
        <v>0</v>
      </c>
      <c r="H983" s="3">
        <v>0</v>
      </c>
      <c r="I983" s="60">
        <f>H983+G983</f>
        <v>0</v>
      </c>
      <c r="J983" s="3">
        <v>0</v>
      </c>
      <c r="K983" s="60">
        <f>J983+I983</f>
        <v>0</v>
      </c>
      <c r="L983" s="136">
        <v>130000</v>
      </c>
      <c r="M983" s="60">
        <f>L983+K983</f>
        <v>130000</v>
      </c>
    </row>
    <row r="984" spans="2:13" ht="31.5" customHeight="1">
      <c r="B984" s="12" t="s">
        <v>80</v>
      </c>
      <c r="C984" s="6"/>
      <c r="D984" s="44" t="s">
        <v>93</v>
      </c>
      <c r="E984" s="6" t="s">
        <v>119</v>
      </c>
      <c r="F984" s="6"/>
      <c r="G984" s="60">
        <f>G985+G986+G987+G988+G989</f>
        <v>0</v>
      </c>
      <c r="H984" s="3"/>
      <c r="I984" s="60">
        <f>I985+I986+I987+I988+I989</f>
        <v>39740619</v>
      </c>
      <c r="J984" s="3"/>
      <c r="K984" s="60">
        <f>K985+K986+K987+K988+K989</f>
        <v>39710619</v>
      </c>
      <c r="L984" s="136"/>
      <c r="M984" s="60">
        <f>M985+M986+M987+M988+M989</f>
        <v>39710619</v>
      </c>
    </row>
    <row r="985" spans="2:13" ht="16.5" customHeight="1">
      <c r="B985" s="31" t="s">
        <v>330</v>
      </c>
      <c r="C985" s="6"/>
      <c r="D985" s="44" t="s">
        <v>93</v>
      </c>
      <c r="E985" s="6" t="s">
        <v>119</v>
      </c>
      <c r="F985" s="6" t="s">
        <v>335</v>
      </c>
      <c r="G985" s="60">
        <v>0</v>
      </c>
      <c r="H985" s="3">
        <v>24738305</v>
      </c>
      <c r="I985" s="60">
        <f>G985+H985</f>
        <v>24738305</v>
      </c>
      <c r="J985" s="3">
        <v>0</v>
      </c>
      <c r="K985" s="60">
        <f>I985+J985</f>
        <v>24738305</v>
      </c>
      <c r="L985" s="136"/>
      <c r="M985" s="60">
        <f>K985+L985</f>
        <v>24738305</v>
      </c>
    </row>
    <row r="986" spans="2:13" ht="33.75" customHeight="1">
      <c r="B986" s="31" t="s">
        <v>331</v>
      </c>
      <c r="C986" s="6"/>
      <c r="D986" s="44" t="s">
        <v>93</v>
      </c>
      <c r="E986" s="6" t="s">
        <v>119</v>
      </c>
      <c r="F986" s="6" t="s">
        <v>336</v>
      </c>
      <c r="G986" s="60">
        <v>0</v>
      </c>
      <c r="H986" s="3">
        <v>6180</v>
      </c>
      <c r="I986" s="60">
        <f>G986+H986</f>
        <v>6180</v>
      </c>
      <c r="J986" s="3">
        <v>0</v>
      </c>
      <c r="K986" s="60">
        <f>I986+J986</f>
        <v>6180</v>
      </c>
      <c r="L986" s="136"/>
      <c r="M986" s="60">
        <f>K986+L986</f>
        <v>6180</v>
      </c>
    </row>
    <row r="987" spans="2:13" ht="34.5" customHeight="1">
      <c r="B987" s="31" t="s">
        <v>332</v>
      </c>
      <c r="C987" s="6"/>
      <c r="D987" s="44" t="s">
        <v>93</v>
      </c>
      <c r="E987" s="6" t="s">
        <v>119</v>
      </c>
      <c r="F987" s="6" t="s">
        <v>337</v>
      </c>
      <c r="G987" s="60">
        <v>0</v>
      </c>
      <c r="H987" s="3">
        <v>257583</v>
      </c>
      <c r="I987" s="60">
        <f>G987+H987</f>
        <v>257583</v>
      </c>
      <c r="J987" s="3">
        <v>0</v>
      </c>
      <c r="K987" s="60">
        <f>I987+J987</f>
        <v>257583</v>
      </c>
      <c r="L987" s="136"/>
      <c r="M987" s="60">
        <f>K987+L987</f>
        <v>257583</v>
      </c>
    </row>
    <row r="988" spans="2:13" ht="36" customHeight="1">
      <c r="B988" s="31" t="s">
        <v>392</v>
      </c>
      <c r="C988" s="6"/>
      <c r="D988" s="44" t="s">
        <v>93</v>
      </c>
      <c r="E988" s="6" t="s">
        <v>119</v>
      </c>
      <c r="F988" s="6" t="s">
        <v>338</v>
      </c>
      <c r="G988" s="60">
        <v>0</v>
      </c>
      <c r="H988" s="3">
        <v>14588551</v>
      </c>
      <c r="I988" s="60">
        <f>G988+H988</f>
        <v>14588551</v>
      </c>
      <c r="J988" s="3">
        <v>-30000</v>
      </c>
      <c r="K988" s="60">
        <f>I988+J988</f>
        <v>14558551</v>
      </c>
      <c r="L988" s="136"/>
      <c r="M988" s="60">
        <f>K988+L988</f>
        <v>14558551</v>
      </c>
    </row>
    <row r="989" spans="2:13" ht="36" customHeight="1">
      <c r="B989" s="31" t="s">
        <v>344</v>
      </c>
      <c r="C989" s="6"/>
      <c r="D989" s="44" t="s">
        <v>93</v>
      </c>
      <c r="E989" s="6" t="s">
        <v>119</v>
      </c>
      <c r="F989" s="6" t="s">
        <v>345</v>
      </c>
      <c r="G989" s="60">
        <v>0</v>
      </c>
      <c r="H989" s="3">
        <v>150000</v>
      </c>
      <c r="I989" s="60">
        <f>G989+H989</f>
        <v>150000</v>
      </c>
      <c r="J989" s="3">
        <v>0</v>
      </c>
      <c r="K989" s="60">
        <f>I989+J989</f>
        <v>150000</v>
      </c>
      <c r="L989" s="136"/>
      <c r="M989" s="60">
        <f>K989+L989</f>
        <v>150000</v>
      </c>
    </row>
    <row r="990" spans="2:13" ht="36" customHeight="1">
      <c r="B990" s="12" t="s">
        <v>80</v>
      </c>
      <c r="C990" s="6"/>
      <c r="D990" s="44" t="s">
        <v>93</v>
      </c>
      <c r="E990" s="6" t="s">
        <v>261</v>
      </c>
      <c r="F990" s="6"/>
      <c r="G990" s="60">
        <f>G991+G993+G994+G995+G992</f>
        <v>0</v>
      </c>
      <c r="H990" s="3"/>
      <c r="I990" s="60">
        <f>I991+I993+I994+I995+I992</f>
        <v>800000</v>
      </c>
      <c r="J990" s="3"/>
      <c r="K990" s="60">
        <f>K991+K993+K994+K995+K992</f>
        <v>800000</v>
      </c>
      <c r="L990" s="136"/>
      <c r="M990" s="60">
        <f>M991+M993+M994+M995+M992</f>
        <v>800000</v>
      </c>
    </row>
    <row r="991" spans="2:13" ht="33" customHeight="1">
      <c r="B991" s="31" t="s">
        <v>331</v>
      </c>
      <c r="C991" s="6"/>
      <c r="D991" s="44" t="s">
        <v>93</v>
      </c>
      <c r="E991" s="6" t="s">
        <v>261</v>
      </c>
      <c r="F991" s="6" t="s">
        <v>336</v>
      </c>
      <c r="G991" s="60">
        <v>0</v>
      </c>
      <c r="H991" s="3">
        <v>50000</v>
      </c>
      <c r="I991" s="60">
        <f>G991+H991</f>
        <v>50000</v>
      </c>
      <c r="J991" s="3">
        <v>0</v>
      </c>
      <c r="K991" s="60">
        <f>I991+J991</f>
        <v>50000</v>
      </c>
      <c r="L991" s="136">
        <v>-50000</v>
      </c>
      <c r="M991" s="60">
        <f>K991+L991</f>
        <v>0</v>
      </c>
    </row>
    <row r="992" spans="2:13" ht="34.5" customHeight="1" hidden="1">
      <c r="B992" s="31" t="s">
        <v>332</v>
      </c>
      <c r="C992" s="6"/>
      <c r="D992" s="44" t="s">
        <v>93</v>
      </c>
      <c r="E992" s="6" t="s">
        <v>261</v>
      </c>
      <c r="F992" s="6" t="s">
        <v>337</v>
      </c>
      <c r="G992" s="60">
        <v>0</v>
      </c>
      <c r="H992" s="3">
        <v>0</v>
      </c>
      <c r="I992" s="60">
        <f>G992+H992</f>
        <v>0</v>
      </c>
      <c r="J992" s="3">
        <v>0</v>
      </c>
      <c r="K992" s="60">
        <f>I992+J992</f>
        <v>0</v>
      </c>
      <c r="L992" s="136"/>
      <c r="M992" s="60">
        <f>K992+L992</f>
        <v>0</v>
      </c>
    </row>
    <row r="993" spans="2:13" ht="34.5" customHeight="1">
      <c r="B993" s="31" t="s">
        <v>392</v>
      </c>
      <c r="C993" s="6"/>
      <c r="D993" s="44" t="s">
        <v>93</v>
      </c>
      <c r="E993" s="6" t="s">
        <v>261</v>
      </c>
      <c r="F993" s="6" t="s">
        <v>338</v>
      </c>
      <c r="G993" s="60">
        <v>0</v>
      </c>
      <c r="H993" s="3">
        <v>685000</v>
      </c>
      <c r="I993" s="60">
        <f>G993+H993</f>
        <v>685000</v>
      </c>
      <c r="J993" s="3">
        <v>0</v>
      </c>
      <c r="K993" s="60">
        <f>I993+J993</f>
        <v>685000</v>
      </c>
      <c r="L993" s="136">
        <v>50000</v>
      </c>
      <c r="M993" s="60">
        <f>K993+L993</f>
        <v>735000</v>
      </c>
    </row>
    <row r="994" spans="2:13" ht="15.75" customHeight="1">
      <c r="B994" s="31" t="s">
        <v>365</v>
      </c>
      <c r="C994" s="6"/>
      <c r="D994" s="44" t="s">
        <v>93</v>
      </c>
      <c r="E994" s="6" t="s">
        <v>261</v>
      </c>
      <c r="F994" s="6" t="s">
        <v>339</v>
      </c>
      <c r="G994" s="60">
        <v>0</v>
      </c>
      <c r="H994" s="3">
        <v>15000</v>
      </c>
      <c r="I994" s="60">
        <f>G994+H994</f>
        <v>15000</v>
      </c>
      <c r="J994" s="3">
        <v>0</v>
      </c>
      <c r="K994" s="60">
        <f>I994+J994</f>
        <v>15000</v>
      </c>
      <c r="L994" s="136"/>
      <c r="M994" s="60">
        <f>K994+L994</f>
        <v>15000</v>
      </c>
    </row>
    <row r="995" spans="2:13" ht="18" customHeight="1">
      <c r="B995" s="31" t="s">
        <v>344</v>
      </c>
      <c r="C995" s="6"/>
      <c r="D995" s="44" t="s">
        <v>93</v>
      </c>
      <c r="E995" s="6" t="s">
        <v>261</v>
      </c>
      <c r="F995" s="6" t="s">
        <v>345</v>
      </c>
      <c r="G995" s="60">
        <v>0</v>
      </c>
      <c r="H995" s="3">
        <v>50000</v>
      </c>
      <c r="I995" s="60">
        <f>G995+H995</f>
        <v>50000</v>
      </c>
      <c r="J995" s="3">
        <v>0</v>
      </c>
      <c r="K995" s="60">
        <f>I995+J995</f>
        <v>50000</v>
      </c>
      <c r="L995" s="136"/>
      <c r="M995" s="60">
        <f>K995+L995</f>
        <v>50000</v>
      </c>
    </row>
    <row r="996" spans="2:13" ht="18.75" customHeight="1" hidden="1">
      <c r="B996" s="100" t="s">
        <v>317</v>
      </c>
      <c r="C996" s="6"/>
      <c r="D996" s="44" t="s">
        <v>93</v>
      </c>
      <c r="E996" s="6" t="s">
        <v>318</v>
      </c>
      <c r="F996" s="6"/>
      <c r="G996" s="60" t="e">
        <f>#REF!+G997</f>
        <v>#REF!</v>
      </c>
      <c r="H996" s="3"/>
      <c r="I996" s="60">
        <f>I997</f>
        <v>0</v>
      </c>
      <c r="J996" s="3"/>
      <c r="K996" s="60">
        <f>K997</f>
        <v>0</v>
      </c>
      <c r="L996" s="136"/>
      <c r="M996" s="60">
        <f>M997</f>
        <v>0</v>
      </c>
    </row>
    <row r="997" spans="2:13" ht="18.75" customHeight="1" hidden="1">
      <c r="B997" s="81" t="s">
        <v>319</v>
      </c>
      <c r="C997" s="6"/>
      <c r="D997" s="44" t="s">
        <v>93</v>
      </c>
      <c r="E997" s="6" t="s">
        <v>318</v>
      </c>
      <c r="F997" s="6"/>
      <c r="G997" s="60">
        <f>G998</f>
        <v>0</v>
      </c>
      <c r="H997" s="3"/>
      <c r="I997" s="60">
        <f>I998</f>
        <v>0</v>
      </c>
      <c r="J997" s="3"/>
      <c r="K997" s="60">
        <f>K998</f>
        <v>0</v>
      </c>
      <c r="L997" s="136"/>
      <c r="M997" s="60">
        <f>M998</f>
        <v>0</v>
      </c>
    </row>
    <row r="998" spans="2:13" ht="18.75" customHeight="1" hidden="1">
      <c r="B998" s="31" t="s">
        <v>344</v>
      </c>
      <c r="C998" s="6"/>
      <c r="D998" s="44" t="s">
        <v>93</v>
      </c>
      <c r="E998" s="6" t="s">
        <v>318</v>
      </c>
      <c r="F998" s="6" t="s">
        <v>345</v>
      </c>
      <c r="G998" s="60">
        <v>0</v>
      </c>
      <c r="H998" s="3">
        <v>0</v>
      </c>
      <c r="I998" s="60">
        <f>G998+H998</f>
        <v>0</v>
      </c>
      <c r="J998" s="3">
        <v>0</v>
      </c>
      <c r="K998" s="60">
        <f>I998+J998</f>
        <v>0</v>
      </c>
      <c r="L998" s="136"/>
      <c r="M998" s="60">
        <f>K998+L998</f>
        <v>0</v>
      </c>
    </row>
    <row r="999" spans="2:13" ht="21" customHeight="1">
      <c r="B999" s="12" t="s">
        <v>94</v>
      </c>
      <c r="C999" s="6"/>
      <c r="D999" s="44" t="s">
        <v>93</v>
      </c>
      <c r="E999" s="6">
        <v>4420000</v>
      </c>
      <c r="F999" s="6"/>
      <c r="G999" s="60">
        <f>G1000</f>
        <v>0</v>
      </c>
      <c r="H999" s="3"/>
      <c r="I999" s="60">
        <f>I1000</f>
        <v>10932391</v>
      </c>
      <c r="J999" s="3"/>
      <c r="K999" s="60">
        <f>K1000</f>
        <v>10932391</v>
      </c>
      <c r="L999" s="136"/>
      <c r="M999" s="60">
        <f>M1000</f>
        <v>10932391</v>
      </c>
    </row>
    <row r="1000" spans="2:13" ht="33.75" customHeight="1">
      <c r="B1000" s="12" t="s">
        <v>80</v>
      </c>
      <c r="C1000" s="6"/>
      <c r="D1000" s="44" t="s">
        <v>93</v>
      </c>
      <c r="E1000" s="6" t="s">
        <v>120</v>
      </c>
      <c r="F1000" s="6"/>
      <c r="G1000" s="60">
        <f>SUM(G1002+G1001+G1003+G1004)</f>
        <v>0</v>
      </c>
      <c r="H1000" s="3"/>
      <c r="I1000" s="60">
        <f>SUM(I1002+I1001+I1003+I1004)</f>
        <v>10932391</v>
      </c>
      <c r="J1000" s="3"/>
      <c r="K1000" s="60">
        <f>SUM(K1002+K1001+K1003+K1004)</f>
        <v>10932391</v>
      </c>
      <c r="L1000" s="136"/>
      <c r="M1000" s="60">
        <f>SUM(M1002+M1001+M1003+M1004)</f>
        <v>10932391</v>
      </c>
    </row>
    <row r="1001" spans="2:13" ht="21.75" customHeight="1">
      <c r="B1001" s="31" t="s">
        <v>330</v>
      </c>
      <c r="C1001" s="6"/>
      <c r="D1001" s="44" t="s">
        <v>93</v>
      </c>
      <c r="E1001" s="6" t="s">
        <v>120</v>
      </c>
      <c r="F1001" s="6" t="s">
        <v>335</v>
      </c>
      <c r="G1001" s="60">
        <v>0</v>
      </c>
      <c r="H1001" s="3">
        <v>8880042</v>
      </c>
      <c r="I1001" s="60">
        <f>G1001+H1001</f>
        <v>8880042</v>
      </c>
      <c r="J1001" s="3">
        <v>0</v>
      </c>
      <c r="K1001" s="60">
        <f>I1001+J1001</f>
        <v>8880042</v>
      </c>
      <c r="L1001" s="136"/>
      <c r="M1001" s="60">
        <f>K1001+L1001</f>
        <v>8880042</v>
      </c>
    </row>
    <row r="1002" spans="2:13" ht="21" customHeight="1">
      <c r="B1002" s="31" t="s">
        <v>331</v>
      </c>
      <c r="C1002" s="6"/>
      <c r="D1002" s="44" t="s">
        <v>93</v>
      </c>
      <c r="E1002" s="6" t="s">
        <v>120</v>
      </c>
      <c r="F1002" s="6" t="s">
        <v>336</v>
      </c>
      <c r="G1002" s="60">
        <v>0</v>
      </c>
      <c r="H1002" s="3">
        <v>13327</v>
      </c>
      <c r="I1002" s="60">
        <f>G1002+H1002</f>
        <v>13327</v>
      </c>
      <c r="J1002" s="3">
        <v>0</v>
      </c>
      <c r="K1002" s="60">
        <f>I1002+J1002</f>
        <v>13327</v>
      </c>
      <c r="L1002" s="136"/>
      <c r="M1002" s="60">
        <f>K1002+L1002</f>
        <v>13327</v>
      </c>
    </row>
    <row r="1003" spans="2:13" ht="21" customHeight="1">
      <c r="B1003" s="31" t="s">
        <v>332</v>
      </c>
      <c r="C1003" s="6"/>
      <c r="D1003" s="44" t="s">
        <v>93</v>
      </c>
      <c r="E1003" s="6" t="s">
        <v>120</v>
      </c>
      <c r="F1003" s="6" t="s">
        <v>337</v>
      </c>
      <c r="G1003" s="60">
        <v>0</v>
      </c>
      <c r="H1003" s="3">
        <v>246100</v>
      </c>
      <c r="I1003" s="60">
        <f>G1003+H1003</f>
        <v>246100</v>
      </c>
      <c r="J1003" s="3">
        <v>0</v>
      </c>
      <c r="K1003" s="60">
        <f>I1003+J1003</f>
        <v>246100</v>
      </c>
      <c r="L1003" s="136"/>
      <c r="M1003" s="60">
        <f>K1003+L1003</f>
        <v>246100</v>
      </c>
    </row>
    <row r="1004" spans="2:13" ht="35.25" customHeight="1">
      <c r="B1004" s="31" t="s">
        <v>392</v>
      </c>
      <c r="C1004" s="6"/>
      <c r="D1004" s="44" t="s">
        <v>93</v>
      </c>
      <c r="E1004" s="6" t="s">
        <v>120</v>
      </c>
      <c r="F1004" s="6" t="s">
        <v>338</v>
      </c>
      <c r="G1004" s="60">
        <v>0</v>
      </c>
      <c r="H1004" s="3">
        <v>1792922</v>
      </c>
      <c r="I1004" s="60">
        <f>G1004+H1004</f>
        <v>1792922</v>
      </c>
      <c r="J1004" s="3">
        <v>0</v>
      </c>
      <c r="K1004" s="60">
        <f>I1004+J1004</f>
        <v>1792922</v>
      </c>
      <c r="L1004" s="136"/>
      <c r="M1004" s="60">
        <f>K1004+L1004</f>
        <v>1792922</v>
      </c>
    </row>
    <row r="1005" spans="2:13" ht="34.5" customHeight="1">
      <c r="B1005" s="12" t="s">
        <v>95</v>
      </c>
      <c r="C1005" s="6"/>
      <c r="D1005" s="44" t="s">
        <v>93</v>
      </c>
      <c r="E1005" s="6">
        <v>4430000</v>
      </c>
      <c r="F1005" s="6"/>
      <c r="G1005" s="60">
        <f>G1006+G1007+G1008</f>
        <v>0</v>
      </c>
      <c r="H1005" s="3"/>
      <c r="I1005" s="60">
        <f>I1006+I1007+I1008</f>
        <v>1592790</v>
      </c>
      <c r="J1005" s="3"/>
      <c r="K1005" s="60">
        <f>K1006+K1007+K1008</f>
        <v>1592790</v>
      </c>
      <c r="L1005" s="136"/>
      <c r="M1005" s="60">
        <f>M1006+M1007+M1008</f>
        <v>1592790</v>
      </c>
    </row>
    <row r="1006" spans="2:13" ht="30.75" customHeight="1">
      <c r="B1006" s="31" t="s">
        <v>330</v>
      </c>
      <c r="C1006" s="6"/>
      <c r="D1006" s="44" t="s">
        <v>93</v>
      </c>
      <c r="E1006" s="6">
        <v>4430000</v>
      </c>
      <c r="F1006" s="6" t="s">
        <v>335</v>
      </c>
      <c r="G1006" s="60">
        <v>0</v>
      </c>
      <c r="H1006" s="3">
        <v>1552790</v>
      </c>
      <c r="I1006" s="60">
        <f>G1006+H1006</f>
        <v>1552790</v>
      </c>
      <c r="J1006" s="3">
        <v>0</v>
      </c>
      <c r="K1006" s="60">
        <f>I1006+J1006</f>
        <v>1552790</v>
      </c>
      <c r="L1006" s="136"/>
      <c r="M1006" s="60">
        <f>K1006+L1006</f>
        <v>1552790</v>
      </c>
    </row>
    <row r="1007" spans="2:13" ht="33.75" customHeight="1">
      <c r="B1007" s="31" t="s">
        <v>331</v>
      </c>
      <c r="C1007" s="6"/>
      <c r="D1007" s="44" t="s">
        <v>93</v>
      </c>
      <c r="E1007" s="6" t="s">
        <v>121</v>
      </c>
      <c r="F1007" s="6" t="s">
        <v>336</v>
      </c>
      <c r="G1007" s="60">
        <v>0</v>
      </c>
      <c r="H1007" s="3">
        <v>20000</v>
      </c>
      <c r="I1007" s="60">
        <f>G1007+H1007</f>
        <v>20000</v>
      </c>
      <c r="J1007" s="3">
        <v>0</v>
      </c>
      <c r="K1007" s="60">
        <f>I1007+J1007</f>
        <v>20000</v>
      </c>
      <c r="L1007" s="136"/>
      <c r="M1007" s="60">
        <f>K1007+L1007</f>
        <v>20000</v>
      </c>
    </row>
    <row r="1008" spans="2:13" ht="36.75" customHeight="1">
      <c r="B1008" s="31" t="s">
        <v>392</v>
      </c>
      <c r="C1008" s="6"/>
      <c r="D1008" s="44" t="s">
        <v>93</v>
      </c>
      <c r="E1008" s="6" t="s">
        <v>121</v>
      </c>
      <c r="F1008" s="6" t="s">
        <v>338</v>
      </c>
      <c r="G1008" s="60">
        <v>0</v>
      </c>
      <c r="H1008" s="3">
        <v>20000</v>
      </c>
      <c r="I1008" s="60">
        <f>G1008+H1008</f>
        <v>20000</v>
      </c>
      <c r="J1008" s="3">
        <v>0</v>
      </c>
      <c r="K1008" s="60">
        <f>I1008+J1008</f>
        <v>20000</v>
      </c>
      <c r="L1008" s="136"/>
      <c r="M1008" s="60">
        <f>K1008+L1008</f>
        <v>20000</v>
      </c>
    </row>
    <row r="1009" spans="2:13" ht="30" customHeight="1" hidden="1">
      <c r="B1009" s="96" t="s">
        <v>457</v>
      </c>
      <c r="C1009" s="97" t="s">
        <v>459</v>
      </c>
      <c r="D1009" s="97" t="s">
        <v>93</v>
      </c>
      <c r="E1009" s="97" t="s">
        <v>458</v>
      </c>
      <c r="F1009" s="97"/>
      <c r="G1009" s="60">
        <f>G1010</f>
        <v>0</v>
      </c>
      <c r="H1009" s="3"/>
      <c r="I1009" s="60">
        <f>I1010</f>
        <v>0</v>
      </c>
      <c r="J1009" s="3"/>
      <c r="K1009" s="60">
        <f>K1010</f>
        <v>0</v>
      </c>
      <c r="L1009" s="136"/>
      <c r="M1009" s="60">
        <f>M1010</f>
        <v>0</v>
      </c>
    </row>
    <row r="1010" spans="2:13" ht="30" customHeight="1" hidden="1">
      <c r="B1010" s="96" t="s">
        <v>330</v>
      </c>
      <c r="C1010" s="97" t="s">
        <v>459</v>
      </c>
      <c r="D1010" s="97" t="s">
        <v>93</v>
      </c>
      <c r="E1010" s="97" t="s">
        <v>458</v>
      </c>
      <c r="F1010" s="97" t="s">
        <v>335</v>
      </c>
      <c r="G1010" s="60">
        <v>0</v>
      </c>
      <c r="H1010" s="3">
        <v>0</v>
      </c>
      <c r="I1010" s="60">
        <f>G1010+H1010</f>
        <v>0</v>
      </c>
      <c r="J1010" s="3">
        <v>0</v>
      </c>
      <c r="K1010" s="60">
        <f>I1010+J1010</f>
        <v>0</v>
      </c>
      <c r="L1010" s="136"/>
      <c r="M1010" s="60">
        <f>K1010+L1010</f>
        <v>0</v>
      </c>
    </row>
    <row r="1011" spans="2:13" ht="30" customHeight="1" hidden="1">
      <c r="B1011" s="96" t="s">
        <v>460</v>
      </c>
      <c r="C1011" s="97" t="s">
        <v>459</v>
      </c>
      <c r="D1011" s="97" t="s">
        <v>93</v>
      </c>
      <c r="E1011" s="97" t="s">
        <v>461</v>
      </c>
      <c r="F1011" s="97"/>
      <c r="G1011" s="60">
        <f>G1012</f>
        <v>0</v>
      </c>
      <c r="H1011" s="3"/>
      <c r="I1011" s="60">
        <f>I1012</f>
        <v>0</v>
      </c>
      <c r="J1011" s="3"/>
      <c r="K1011" s="60">
        <f>K1012</f>
        <v>0</v>
      </c>
      <c r="L1011" s="136"/>
      <c r="M1011" s="60">
        <f>M1012</f>
        <v>0</v>
      </c>
    </row>
    <row r="1012" spans="2:13" ht="30" customHeight="1" hidden="1">
      <c r="B1012" s="96" t="s">
        <v>392</v>
      </c>
      <c r="C1012" s="97" t="s">
        <v>459</v>
      </c>
      <c r="D1012" s="97" t="s">
        <v>93</v>
      </c>
      <c r="E1012" s="97" t="s">
        <v>461</v>
      </c>
      <c r="F1012" s="97" t="s">
        <v>338</v>
      </c>
      <c r="G1012" s="60">
        <v>0</v>
      </c>
      <c r="H1012" s="3">
        <v>0</v>
      </c>
      <c r="I1012" s="60">
        <f>G1012+H1012</f>
        <v>0</v>
      </c>
      <c r="J1012" s="3">
        <v>0</v>
      </c>
      <c r="K1012" s="60">
        <f>I1012+J1012</f>
        <v>0</v>
      </c>
      <c r="L1012" s="136"/>
      <c r="M1012" s="60">
        <f>K1012+L1012</f>
        <v>0</v>
      </c>
    </row>
    <row r="1013" spans="2:13" ht="36" customHeight="1" hidden="1">
      <c r="B1013" s="108" t="s">
        <v>249</v>
      </c>
      <c r="C1013" s="97" t="s">
        <v>459</v>
      </c>
      <c r="D1013" s="98" t="s">
        <v>93</v>
      </c>
      <c r="E1013" s="97" t="s">
        <v>306</v>
      </c>
      <c r="F1013" s="97"/>
      <c r="G1013" s="60">
        <f>G1014</f>
        <v>0</v>
      </c>
      <c r="H1013" s="3"/>
      <c r="I1013" s="60">
        <f>I1014</f>
        <v>0</v>
      </c>
      <c r="J1013" s="3"/>
      <c r="K1013" s="60">
        <f>K1014</f>
        <v>0</v>
      </c>
      <c r="L1013" s="136"/>
      <c r="M1013" s="60">
        <f>M1014</f>
        <v>0</v>
      </c>
    </row>
    <row r="1014" spans="2:13" ht="7.5" customHeight="1" hidden="1">
      <c r="B1014" s="109" t="s">
        <v>332</v>
      </c>
      <c r="C1014" s="97" t="s">
        <v>459</v>
      </c>
      <c r="D1014" s="98" t="s">
        <v>93</v>
      </c>
      <c r="E1014" s="97" t="s">
        <v>306</v>
      </c>
      <c r="F1014" s="97" t="s">
        <v>337</v>
      </c>
      <c r="G1014" s="60">
        <v>0</v>
      </c>
      <c r="H1014" s="3">
        <v>0</v>
      </c>
      <c r="I1014" s="60">
        <f>G1014+H1014</f>
        <v>0</v>
      </c>
      <c r="J1014" s="3">
        <v>0</v>
      </c>
      <c r="K1014" s="60">
        <f>I1014+J1014</f>
        <v>0</v>
      </c>
      <c r="L1014" s="136"/>
      <c r="M1014" s="60">
        <f>K1014+L1014</f>
        <v>0</v>
      </c>
    </row>
    <row r="1015" spans="2:13" ht="55.5" customHeight="1">
      <c r="B1015" s="96" t="s">
        <v>463</v>
      </c>
      <c r="C1015" s="97" t="s">
        <v>459</v>
      </c>
      <c r="D1015" s="97" t="s">
        <v>93</v>
      </c>
      <c r="E1015" s="97" t="s">
        <v>269</v>
      </c>
      <c r="F1015" s="97"/>
      <c r="G1015" s="60">
        <f>G1016</f>
        <v>0</v>
      </c>
      <c r="H1015" s="3"/>
      <c r="I1015" s="60">
        <f>I1016</f>
        <v>42420</v>
      </c>
      <c r="J1015" s="3">
        <v>0</v>
      </c>
      <c r="K1015" s="60">
        <f>K1016</f>
        <v>0</v>
      </c>
      <c r="L1015" s="136"/>
      <c r="M1015" s="60">
        <f>M1016</f>
        <v>0</v>
      </c>
    </row>
    <row r="1016" spans="2:13" ht="34.5" customHeight="1">
      <c r="B1016" s="109" t="s">
        <v>332</v>
      </c>
      <c r="C1016" s="97" t="s">
        <v>459</v>
      </c>
      <c r="D1016" s="97" t="s">
        <v>93</v>
      </c>
      <c r="E1016" s="97" t="s">
        <v>269</v>
      </c>
      <c r="F1016" s="97" t="s">
        <v>337</v>
      </c>
      <c r="G1016" s="60">
        <v>0</v>
      </c>
      <c r="H1016" s="3">
        <v>42420</v>
      </c>
      <c r="I1016" s="60">
        <f>G1016+H1016</f>
        <v>42420</v>
      </c>
      <c r="J1016" s="3">
        <v>-42420</v>
      </c>
      <c r="K1016" s="60">
        <f>I1016+J1016</f>
        <v>0</v>
      </c>
      <c r="L1016" s="136"/>
      <c r="M1016" s="60">
        <f>K1016+L1016</f>
        <v>0</v>
      </c>
    </row>
    <row r="1017" spans="2:13" ht="79.5" customHeight="1" hidden="1">
      <c r="B1017" s="23" t="s">
        <v>320</v>
      </c>
      <c r="C1017" s="44"/>
      <c r="D1017" s="44" t="s">
        <v>93</v>
      </c>
      <c r="E1017" s="44" t="s">
        <v>295</v>
      </c>
      <c r="F1017" s="44"/>
      <c r="G1017" s="60">
        <f>G1018</f>
        <v>0</v>
      </c>
      <c r="H1017" s="40">
        <v>0</v>
      </c>
      <c r="I1017" s="60">
        <f>I1018</f>
        <v>0</v>
      </c>
      <c r="J1017" s="40">
        <v>0</v>
      </c>
      <c r="K1017" s="60">
        <f>K1018</f>
        <v>0</v>
      </c>
      <c r="L1017" s="138"/>
      <c r="M1017" s="60">
        <f>M1018</f>
        <v>0</v>
      </c>
    </row>
    <row r="1018" spans="2:13" ht="7.5" customHeight="1" hidden="1">
      <c r="B1018" s="31" t="s">
        <v>392</v>
      </c>
      <c r="C1018" s="44"/>
      <c r="D1018" s="44" t="s">
        <v>93</v>
      </c>
      <c r="E1018" s="44" t="s">
        <v>295</v>
      </c>
      <c r="F1018" s="44" t="s">
        <v>338</v>
      </c>
      <c r="G1018" s="60">
        <v>0</v>
      </c>
      <c r="H1018" s="40"/>
      <c r="I1018" s="60">
        <f>G1018+H1018</f>
        <v>0</v>
      </c>
      <c r="J1018" s="40"/>
      <c r="K1018" s="60">
        <f>I1018+J1018</f>
        <v>0</v>
      </c>
      <c r="L1018" s="138"/>
      <c r="M1018" s="60">
        <f>K1018+L1018</f>
        <v>0</v>
      </c>
    </row>
    <row r="1019" spans="2:13" ht="31.5">
      <c r="B1019" s="12" t="s">
        <v>227</v>
      </c>
      <c r="C1019" s="6"/>
      <c r="D1019" s="44" t="s">
        <v>225</v>
      </c>
      <c r="E1019" s="6"/>
      <c r="F1019" s="6"/>
      <c r="G1019" s="60" t="e">
        <f>#REF!+G1026+G1020</f>
        <v>#REF!</v>
      </c>
      <c r="H1019" s="3"/>
      <c r="I1019" s="60">
        <f>I1026+I1020</f>
        <v>1947900</v>
      </c>
      <c r="J1019" s="3"/>
      <c r="K1019" s="60">
        <f>K1026+K1020</f>
        <v>3764320</v>
      </c>
      <c r="L1019" s="136"/>
      <c r="M1019" s="60">
        <f>M1026+M1020</f>
        <v>3764825.5</v>
      </c>
    </row>
    <row r="1020" spans="2:13" ht="15.75">
      <c r="B1020" s="12" t="s">
        <v>9</v>
      </c>
      <c r="C1020" s="6"/>
      <c r="D1020" s="44" t="s">
        <v>225</v>
      </c>
      <c r="E1020" s="6" t="s">
        <v>124</v>
      </c>
      <c r="F1020" s="6"/>
      <c r="G1020" s="60">
        <f>G1021+G1022+G1024</f>
        <v>0</v>
      </c>
      <c r="H1020" s="3"/>
      <c r="I1020" s="60">
        <f>I1021+I1022+I1024+I1023</f>
        <v>439900</v>
      </c>
      <c r="J1020" s="3"/>
      <c r="K1020" s="60">
        <f>K1021+K1022+K1024+K1023</f>
        <v>439900</v>
      </c>
      <c r="L1020" s="136"/>
      <c r="M1020" s="60">
        <f>M1021+M1022+M1024+M1023+M1025</f>
        <v>439900</v>
      </c>
    </row>
    <row r="1021" spans="2:13" ht="18" customHeight="1">
      <c r="B1021" s="31" t="s">
        <v>330</v>
      </c>
      <c r="C1021" s="6"/>
      <c r="D1021" s="44" t="s">
        <v>225</v>
      </c>
      <c r="E1021" s="6" t="s">
        <v>124</v>
      </c>
      <c r="F1021" s="6" t="s">
        <v>363</v>
      </c>
      <c r="G1021" s="60">
        <v>0</v>
      </c>
      <c r="H1021" s="3">
        <v>426546</v>
      </c>
      <c r="I1021" s="60">
        <f>G1021+H1021</f>
        <v>426546</v>
      </c>
      <c r="J1021" s="3">
        <v>0</v>
      </c>
      <c r="K1021" s="60">
        <f>I1021+J1021</f>
        <v>426546</v>
      </c>
      <c r="L1021" s="136"/>
      <c r="M1021" s="60">
        <f>K1021+L1021</f>
        <v>426546</v>
      </c>
    </row>
    <row r="1022" spans="2:13" ht="31.5">
      <c r="B1022" s="31" t="s">
        <v>331</v>
      </c>
      <c r="C1022" s="6"/>
      <c r="D1022" s="44" t="s">
        <v>225</v>
      </c>
      <c r="E1022" s="6" t="s">
        <v>124</v>
      </c>
      <c r="F1022" s="6" t="s">
        <v>364</v>
      </c>
      <c r="G1022" s="60">
        <v>0</v>
      </c>
      <c r="H1022" s="3">
        <v>4800</v>
      </c>
      <c r="I1022" s="60">
        <f>G1022+H1022</f>
        <v>4800</v>
      </c>
      <c r="J1022" s="3">
        <v>0</v>
      </c>
      <c r="K1022" s="60">
        <f>I1022+J1022</f>
        <v>4800</v>
      </c>
      <c r="L1022" s="136"/>
      <c r="M1022" s="60">
        <f>K1022+L1022</f>
        <v>4800</v>
      </c>
    </row>
    <row r="1023" spans="2:13" ht="47.25">
      <c r="B1023" s="109" t="s">
        <v>332</v>
      </c>
      <c r="C1023" s="6"/>
      <c r="D1023" s="101" t="s">
        <v>225</v>
      </c>
      <c r="E1023" s="103" t="s">
        <v>124</v>
      </c>
      <c r="F1023" s="103" t="s">
        <v>337</v>
      </c>
      <c r="G1023" s="60"/>
      <c r="H1023" s="3">
        <v>7660</v>
      </c>
      <c r="I1023" s="60">
        <v>7600</v>
      </c>
      <c r="J1023" s="3">
        <v>0</v>
      </c>
      <c r="K1023" s="60">
        <f>I1023+J1023</f>
        <v>7600</v>
      </c>
      <c r="L1023" s="136">
        <v>250</v>
      </c>
      <c r="M1023" s="60">
        <f>K1023+L1023</f>
        <v>7850</v>
      </c>
    </row>
    <row r="1024" spans="2:13" ht="31.5">
      <c r="B1024" s="31" t="s">
        <v>392</v>
      </c>
      <c r="C1024" s="6"/>
      <c r="D1024" s="44" t="s">
        <v>225</v>
      </c>
      <c r="E1024" s="6" t="s">
        <v>439</v>
      </c>
      <c r="F1024" s="6" t="s">
        <v>338</v>
      </c>
      <c r="G1024" s="60">
        <v>0</v>
      </c>
      <c r="H1024" s="3">
        <v>894</v>
      </c>
      <c r="I1024" s="60">
        <v>954</v>
      </c>
      <c r="J1024" s="3">
        <v>0</v>
      </c>
      <c r="K1024" s="60">
        <f>I1024+J1024</f>
        <v>954</v>
      </c>
      <c r="L1024" s="136">
        <v>-250.01</v>
      </c>
      <c r="M1024" s="60">
        <f>K1024+L1024</f>
        <v>703.99</v>
      </c>
    </row>
    <row r="1025" spans="2:13" ht="31.5">
      <c r="B1025" s="31" t="s">
        <v>365</v>
      </c>
      <c r="C1025" s="6"/>
      <c r="D1025" s="44" t="s">
        <v>225</v>
      </c>
      <c r="E1025" s="6" t="s">
        <v>439</v>
      </c>
      <c r="F1025" s="103" t="s">
        <v>339</v>
      </c>
      <c r="G1025" s="60"/>
      <c r="H1025" s="3"/>
      <c r="I1025" s="60"/>
      <c r="J1025" s="3"/>
      <c r="K1025" s="60"/>
      <c r="L1025" s="136">
        <v>0.01</v>
      </c>
      <c r="M1025" s="60">
        <f>K1025+L1025</f>
        <v>0.01</v>
      </c>
    </row>
    <row r="1026" spans="2:13" ht="18.75" customHeight="1">
      <c r="B1026" s="12" t="s">
        <v>118</v>
      </c>
      <c r="C1026" s="6"/>
      <c r="D1026" s="44" t="s">
        <v>225</v>
      </c>
      <c r="E1026" s="6" t="s">
        <v>107</v>
      </c>
      <c r="F1026" s="6"/>
      <c r="G1026" s="60">
        <f>G1027+G1031+G1033+G1036</f>
        <v>0</v>
      </c>
      <c r="H1026" s="3"/>
      <c r="I1026" s="60">
        <f>I1027+I1031+I1033+I1036</f>
        <v>1508000</v>
      </c>
      <c r="J1026" s="3">
        <v>0</v>
      </c>
      <c r="K1026" s="60">
        <f>K1027+K1031+K1033+K1036+K1029</f>
        <v>3324420</v>
      </c>
      <c r="L1026" s="136"/>
      <c r="M1026" s="60">
        <f>M1027+M1031+M1033+M1036+M1029</f>
        <v>3324925.5</v>
      </c>
    </row>
    <row r="1027" spans="2:13" ht="36" customHeight="1">
      <c r="B1027" s="109" t="s">
        <v>505</v>
      </c>
      <c r="C1027" s="6"/>
      <c r="D1027" s="44" t="s">
        <v>225</v>
      </c>
      <c r="E1027" s="6" t="s">
        <v>268</v>
      </c>
      <c r="F1027" s="6"/>
      <c r="G1027" s="60">
        <f>G1028</f>
        <v>0</v>
      </c>
      <c r="H1027" s="3"/>
      <c r="I1027" s="60">
        <f>I1028</f>
        <v>600000</v>
      </c>
      <c r="J1027" s="3"/>
      <c r="K1027" s="60">
        <f>K1028</f>
        <v>600000</v>
      </c>
      <c r="L1027" s="136"/>
      <c r="M1027" s="60">
        <f>M1028</f>
        <v>600000</v>
      </c>
    </row>
    <row r="1028" spans="2:13" ht="20.25" customHeight="1">
      <c r="B1028" s="31" t="s">
        <v>344</v>
      </c>
      <c r="C1028" s="6"/>
      <c r="D1028" s="44" t="s">
        <v>225</v>
      </c>
      <c r="E1028" s="6" t="s">
        <v>268</v>
      </c>
      <c r="F1028" s="6" t="s">
        <v>345</v>
      </c>
      <c r="G1028" s="60">
        <v>0</v>
      </c>
      <c r="H1028" s="3">
        <v>600000</v>
      </c>
      <c r="I1028" s="60">
        <f>G1028+H1028</f>
        <v>600000</v>
      </c>
      <c r="J1028" s="3">
        <v>0</v>
      </c>
      <c r="K1028" s="60">
        <f>I1028+J1028</f>
        <v>600000</v>
      </c>
      <c r="L1028" s="136"/>
      <c r="M1028" s="60">
        <f>K1028+L1028</f>
        <v>600000</v>
      </c>
    </row>
    <row r="1029" spans="2:13" ht="21" customHeight="1">
      <c r="B1029" s="96" t="s">
        <v>463</v>
      </c>
      <c r="C1029" s="97" t="s">
        <v>459</v>
      </c>
      <c r="D1029" s="97" t="s">
        <v>225</v>
      </c>
      <c r="E1029" s="97" t="s">
        <v>269</v>
      </c>
      <c r="F1029" s="97"/>
      <c r="G1029" s="60"/>
      <c r="H1029" s="3"/>
      <c r="I1029" s="60"/>
      <c r="J1029" s="3"/>
      <c r="K1029" s="60">
        <f>K1030</f>
        <v>42420</v>
      </c>
      <c r="L1029" s="136"/>
      <c r="M1029" s="60">
        <f>M1030</f>
        <v>42925.5</v>
      </c>
    </row>
    <row r="1030" spans="2:13" ht="16.5" customHeight="1">
      <c r="B1030" s="109" t="s">
        <v>332</v>
      </c>
      <c r="C1030" s="97" t="s">
        <v>459</v>
      </c>
      <c r="D1030" s="97" t="s">
        <v>225</v>
      </c>
      <c r="E1030" s="97" t="s">
        <v>269</v>
      </c>
      <c r="F1030" s="97" t="s">
        <v>337</v>
      </c>
      <c r="G1030" s="60"/>
      <c r="H1030" s="3"/>
      <c r="I1030" s="60"/>
      <c r="J1030" s="3">
        <v>42420</v>
      </c>
      <c r="K1030" s="60">
        <f>I1030+J1030</f>
        <v>42420</v>
      </c>
      <c r="L1030" s="136">
        <v>505.5</v>
      </c>
      <c r="M1030" s="60">
        <f>K1030+L1030</f>
        <v>42925.5</v>
      </c>
    </row>
    <row r="1031" spans="2:13" ht="64.5" customHeight="1">
      <c r="B1031" s="99" t="s">
        <v>475</v>
      </c>
      <c r="C1031" s="6"/>
      <c r="D1031" s="44" t="s">
        <v>225</v>
      </c>
      <c r="E1031" s="103" t="s">
        <v>275</v>
      </c>
      <c r="F1031" s="6"/>
      <c r="G1031" s="60">
        <f>G1032</f>
        <v>0</v>
      </c>
      <c r="H1031" s="3"/>
      <c r="I1031" s="60">
        <f>I1032</f>
        <v>58000</v>
      </c>
      <c r="J1031" s="3"/>
      <c r="K1031" s="60">
        <f>K1032</f>
        <v>58000</v>
      </c>
      <c r="L1031" s="136"/>
      <c r="M1031" s="60">
        <f>M1032</f>
        <v>58000</v>
      </c>
    </row>
    <row r="1032" spans="2:13" ht="18" customHeight="1">
      <c r="B1032" s="96" t="s">
        <v>344</v>
      </c>
      <c r="C1032" s="6"/>
      <c r="D1032" s="44" t="s">
        <v>225</v>
      </c>
      <c r="E1032" s="103" t="s">
        <v>275</v>
      </c>
      <c r="F1032" s="6" t="s">
        <v>345</v>
      </c>
      <c r="G1032" s="60">
        <v>0</v>
      </c>
      <c r="H1032" s="3">
        <v>58000</v>
      </c>
      <c r="I1032" s="60">
        <f>G1032+H1032</f>
        <v>58000</v>
      </c>
      <c r="J1032" s="3">
        <v>0</v>
      </c>
      <c r="K1032" s="60">
        <f>I1032+J1032</f>
        <v>58000</v>
      </c>
      <c r="L1032" s="136"/>
      <c r="M1032" s="60">
        <f>K1032+L1032</f>
        <v>58000</v>
      </c>
    </row>
    <row r="1033" spans="2:13" ht="64.5" customHeight="1">
      <c r="B1033" s="12" t="s">
        <v>292</v>
      </c>
      <c r="C1033" s="6"/>
      <c r="D1033" s="44" t="s">
        <v>225</v>
      </c>
      <c r="E1033" s="6" t="s">
        <v>293</v>
      </c>
      <c r="F1033" s="6"/>
      <c r="G1033" s="60">
        <f>G1035+G1034</f>
        <v>0</v>
      </c>
      <c r="H1033" s="3"/>
      <c r="I1033" s="60">
        <f>I1035+I1034</f>
        <v>850000</v>
      </c>
      <c r="J1033" s="3"/>
      <c r="K1033" s="60">
        <f>K1035+K1034</f>
        <v>2624000</v>
      </c>
      <c r="L1033" s="136"/>
      <c r="M1033" s="60">
        <f>M1035+M1034</f>
        <v>2624000</v>
      </c>
    </row>
    <row r="1034" spans="2:13" ht="16.5" customHeight="1">
      <c r="B1034" s="12" t="s">
        <v>342</v>
      </c>
      <c r="C1034" s="6"/>
      <c r="D1034" s="44" t="s">
        <v>225</v>
      </c>
      <c r="E1034" s="6" t="s">
        <v>293</v>
      </c>
      <c r="F1034" s="6" t="s">
        <v>341</v>
      </c>
      <c r="G1034" s="60">
        <v>0</v>
      </c>
      <c r="H1034" s="3">
        <v>300000</v>
      </c>
      <c r="I1034" s="60">
        <v>300000</v>
      </c>
      <c r="J1034" s="3">
        <v>1744000</v>
      </c>
      <c r="K1034" s="60">
        <f>I1034+J1034</f>
        <v>2044000</v>
      </c>
      <c r="L1034" s="136"/>
      <c r="M1034" s="60">
        <f>K1034+L1034</f>
        <v>2044000</v>
      </c>
    </row>
    <row r="1035" spans="2:13" ht="16.5" customHeight="1">
      <c r="B1035" s="31" t="s">
        <v>344</v>
      </c>
      <c r="C1035" s="6"/>
      <c r="D1035" s="44" t="s">
        <v>225</v>
      </c>
      <c r="E1035" s="6" t="s">
        <v>293</v>
      </c>
      <c r="F1035" s="6" t="s">
        <v>345</v>
      </c>
      <c r="G1035" s="60">
        <v>0</v>
      </c>
      <c r="H1035" s="3">
        <v>550000</v>
      </c>
      <c r="I1035" s="60">
        <f>G1035+H1035</f>
        <v>550000</v>
      </c>
      <c r="J1035" s="3">
        <v>30000</v>
      </c>
      <c r="K1035" s="60">
        <f>I1035+J1035</f>
        <v>580000</v>
      </c>
      <c r="L1035" s="136"/>
      <c r="M1035" s="60">
        <f>K1035+L1035</f>
        <v>580000</v>
      </c>
    </row>
    <row r="1036" spans="2:13" ht="33.75" customHeight="1" hidden="1">
      <c r="B1036" s="99" t="s">
        <v>475</v>
      </c>
      <c r="C1036" s="103" t="s">
        <v>459</v>
      </c>
      <c r="D1036" s="103" t="s">
        <v>225</v>
      </c>
      <c r="E1036" s="103"/>
      <c r="F1036" s="103"/>
      <c r="G1036" s="60">
        <f>G1037</f>
        <v>0</v>
      </c>
      <c r="H1036" s="3"/>
      <c r="I1036" s="60">
        <f>I1037</f>
        <v>0</v>
      </c>
      <c r="J1036" s="3"/>
      <c r="K1036" s="60">
        <f>K1037</f>
        <v>0</v>
      </c>
      <c r="L1036" s="136"/>
      <c r="M1036" s="60">
        <f>M1037</f>
        <v>0</v>
      </c>
    </row>
    <row r="1037" spans="2:13" ht="19.5" customHeight="1" hidden="1">
      <c r="B1037" s="96" t="s">
        <v>344</v>
      </c>
      <c r="C1037" s="103" t="s">
        <v>459</v>
      </c>
      <c r="D1037" s="103" t="s">
        <v>225</v>
      </c>
      <c r="E1037" s="103"/>
      <c r="F1037" s="103" t="s">
        <v>345</v>
      </c>
      <c r="G1037" s="60">
        <f>+H1037</f>
        <v>0</v>
      </c>
      <c r="H1037" s="3"/>
      <c r="I1037" s="60">
        <f>G1037+H1037</f>
        <v>0</v>
      </c>
      <c r="J1037" s="3"/>
      <c r="K1037" s="60">
        <f>I1037+J1037</f>
        <v>0</v>
      </c>
      <c r="L1037" s="136"/>
      <c r="M1037" s="60">
        <f>K1037+L1037</f>
        <v>0</v>
      </c>
    </row>
    <row r="1038" spans="2:13" ht="17.25" customHeight="1">
      <c r="B1038" s="82" t="s">
        <v>97</v>
      </c>
      <c r="C1038" s="6">
        <v>1000</v>
      </c>
      <c r="D1038" s="47" t="s">
        <v>179</v>
      </c>
      <c r="E1038" s="6"/>
      <c r="F1038" s="6"/>
      <c r="G1038" s="60" t="e">
        <f>G1039+G1043</f>
        <v>#REF!</v>
      </c>
      <c r="H1038" s="3"/>
      <c r="I1038" s="60">
        <f>I1039+I1043</f>
        <v>5539800</v>
      </c>
      <c r="J1038" s="3">
        <v>0</v>
      </c>
      <c r="K1038" s="60">
        <f>K1039+K1043</f>
        <v>5689800</v>
      </c>
      <c r="L1038" s="136"/>
      <c r="M1038" s="60">
        <f>M1039+M1043</f>
        <v>6494600</v>
      </c>
    </row>
    <row r="1039" spans="2:13" ht="15.75">
      <c r="B1039" s="18" t="s">
        <v>104</v>
      </c>
      <c r="C1039" s="6"/>
      <c r="D1039" s="44" t="s">
        <v>110</v>
      </c>
      <c r="E1039" s="6"/>
      <c r="F1039" s="6"/>
      <c r="G1039" s="60">
        <f>G1040</f>
        <v>0</v>
      </c>
      <c r="H1039" s="3"/>
      <c r="I1039" s="60">
        <f>I1040</f>
        <v>4747900</v>
      </c>
      <c r="J1039" s="3"/>
      <c r="K1039" s="60">
        <f>K1040</f>
        <v>4747900</v>
      </c>
      <c r="L1039" s="136"/>
      <c r="M1039" s="60">
        <f>M1040</f>
        <v>4747900</v>
      </c>
    </row>
    <row r="1040" spans="2:13" ht="31.5">
      <c r="B1040" s="18" t="s">
        <v>112</v>
      </c>
      <c r="C1040" s="6"/>
      <c r="D1040" s="44" t="s">
        <v>110</v>
      </c>
      <c r="E1040" s="6" t="s">
        <v>113</v>
      </c>
      <c r="F1040" s="6"/>
      <c r="G1040" s="60">
        <f>G1041</f>
        <v>0</v>
      </c>
      <c r="H1040" s="3"/>
      <c r="I1040" s="60">
        <f>I1041</f>
        <v>4747900</v>
      </c>
      <c r="J1040" s="3"/>
      <c r="K1040" s="60">
        <f>K1041</f>
        <v>4747900</v>
      </c>
      <c r="L1040" s="136"/>
      <c r="M1040" s="60">
        <f>M1041</f>
        <v>4747900</v>
      </c>
    </row>
    <row r="1041" spans="2:13" ht="48" customHeight="1">
      <c r="B1041" s="18" t="s">
        <v>111</v>
      </c>
      <c r="C1041" s="6"/>
      <c r="D1041" s="44" t="s">
        <v>110</v>
      </c>
      <c r="E1041" s="6" t="s">
        <v>114</v>
      </c>
      <c r="F1041" s="6"/>
      <c r="G1041" s="60">
        <f>G1042</f>
        <v>0</v>
      </c>
      <c r="H1041" s="3"/>
      <c r="I1041" s="60">
        <f>I1042</f>
        <v>4747900</v>
      </c>
      <c r="J1041" s="3"/>
      <c r="K1041" s="60">
        <f>K1042</f>
        <v>4747900</v>
      </c>
      <c r="L1041" s="136"/>
      <c r="M1041" s="60">
        <f>M1042</f>
        <v>4747900</v>
      </c>
    </row>
    <row r="1042" spans="2:13" ht="33.75" customHeight="1">
      <c r="B1042" s="12" t="s">
        <v>373</v>
      </c>
      <c r="C1042" s="6" t="s">
        <v>236</v>
      </c>
      <c r="D1042" s="6" t="s">
        <v>110</v>
      </c>
      <c r="E1042" s="6" t="s">
        <v>114</v>
      </c>
      <c r="F1042" s="6" t="s">
        <v>374</v>
      </c>
      <c r="G1042" s="60">
        <v>0</v>
      </c>
      <c r="H1042" s="3">
        <v>4747900</v>
      </c>
      <c r="I1042" s="60">
        <f>G1042+H1042</f>
        <v>4747900</v>
      </c>
      <c r="J1042" s="3">
        <v>0</v>
      </c>
      <c r="K1042" s="60">
        <f>I1042+J1042</f>
        <v>4747900</v>
      </c>
      <c r="L1042" s="136"/>
      <c r="M1042" s="60">
        <f>K1042+L1042</f>
        <v>4747900</v>
      </c>
    </row>
    <row r="1043" spans="2:13" ht="24" customHeight="1">
      <c r="B1043" s="18" t="s">
        <v>98</v>
      </c>
      <c r="C1043" s="6"/>
      <c r="D1043" s="44" t="s">
        <v>99</v>
      </c>
      <c r="E1043" s="6"/>
      <c r="F1043" s="6"/>
      <c r="G1043" s="60" t="e">
        <f>G1044+G1051+G1047+#REF!+G1055+G1049+G1057+#REF!+G1063+#REF!+G1053+G1064</f>
        <v>#REF!</v>
      </c>
      <c r="H1043" s="3"/>
      <c r="I1043" s="60">
        <f>I1044+I1051+I1047+I1055+I1049+I1057+I1063+I1053</f>
        <v>791900</v>
      </c>
      <c r="J1043" s="3"/>
      <c r="K1043" s="60">
        <f>K1044+K1051+K1047+K1055+K1049+K1057+K1063+K1053+K1073</f>
        <v>941900</v>
      </c>
      <c r="L1043" s="136"/>
      <c r="M1043" s="60">
        <f>M1044+M1051+M1047+M1055+M1049+M1057+M1063+M1053+M1073+M1070+M1060</f>
        <v>1746700</v>
      </c>
    </row>
    <row r="1044" spans="2:13" ht="0.75" customHeight="1">
      <c r="B1044" s="12" t="s">
        <v>100</v>
      </c>
      <c r="C1044" s="2"/>
      <c r="D1044" s="44">
        <v>1003</v>
      </c>
      <c r="E1044" s="2">
        <v>5140000</v>
      </c>
      <c r="F1044" s="2"/>
      <c r="G1044" s="60">
        <f>G1045</f>
        <v>0</v>
      </c>
      <c r="H1044" s="3"/>
      <c r="I1044" s="60">
        <f>I1045</f>
        <v>0</v>
      </c>
      <c r="J1044" s="3"/>
      <c r="K1044" s="60">
        <f>K1045</f>
        <v>0</v>
      </c>
      <c r="L1044" s="136"/>
      <c r="M1044" s="60">
        <f>M1045</f>
        <v>0</v>
      </c>
    </row>
    <row r="1045" spans="2:13" ht="2.25" customHeight="1" hidden="1">
      <c r="B1045" s="12" t="s">
        <v>101</v>
      </c>
      <c r="C1045" s="2"/>
      <c r="D1045" s="44">
        <v>1003</v>
      </c>
      <c r="E1045" s="2" t="s">
        <v>115</v>
      </c>
      <c r="F1045" s="2"/>
      <c r="G1045" s="60">
        <f>G1046</f>
        <v>0</v>
      </c>
      <c r="H1045" s="3"/>
      <c r="I1045" s="60">
        <f>I1046</f>
        <v>0</v>
      </c>
      <c r="J1045" s="3"/>
      <c r="K1045" s="60">
        <f>K1046</f>
        <v>0</v>
      </c>
      <c r="L1045" s="136"/>
      <c r="M1045" s="60">
        <f>M1046</f>
        <v>0</v>
      </c>
    </row>
    <row r="1046" spans="2:13" ht="12" customHeight="1" hidden="1">
      <c r="B1046" s="116" t="s">
        <v>154</v>
      </c>
      <c r="C1046" s="2"/>
      <c r="D1046" s="44">
        <v>1003</v>
      </c>
      <c r="E1046" s="2" t="s">
        <v>115</v>
      </c>
      <c r="F1046" s="115" t="s">
        <v>117</v>
      </c>
      <c r="G1046" s="60">
        <v>0</v>
      </c>
      <c r="H1046" s="3"/>
      <c r="I1046" s="60">
        <v>0</v>
      </c>
      <c r="J1046" s="3"/>
      <c r="K1046" s="60">
        <v>0</v>
      </c>
      <c r="L1046" s="136"/>
      <c r="M1046" s="60">
        <v>0</v>
      </c>
    </row>
    <row r="1047" spans="2:13" ht="17.25" customHeight="1" hidden="1">
      <c r="B1047" s="11" t="s">
        <v>204</v>
      </c>
      <c r="C1047" s="6" t="s">
        <v>205</v>
      </c>
      <c r="D1047" s="6" t="s">
        <v>99</v>
      </c>
      <c r="E1047" s="6" t="s">
        <v>207</v>
      </c>
      <c r="F1047" s="6"/>
      <c r="G1047" s="71">
        <f>G1048</f>
        <v>0</v>
      </c>
      <c r="H1047" s="52"/>
      <c r="I1047" s="71">
        <f>I1048</f>
        <v>0</v>
      </c>
      <c r="J1047" s="52"/>
      <c r="K1047" s="71">
        <f>K1048</f>
        <v>0</v>
      </c>
      <c r="L1047" s="141"/>
      <c r="M1047" s="71">
        <f>M1048</f>
        <v>0</v>
      </c>
    </row>
    <row r="1048" spans="2:13" ht="18" customHeight="1" hidden="1">
      <c r="B1048" s="32" t="s">
        <v>355</v>
      </c>
      <c r="C1048" s="6" t="s">
        <v>205</v>
      </c>
      <c r="D1048" s="6" t="s">
        <v>99</v>
      </c>
      <c r="E1048" s="6" t="s">
        <v>207</v>
      </c>
      <c r="F1048" s="6" t="s">
        <v>357</v>
      </c>
      <c r="G1048" s="71">
        <v>0</v>
      </c>
      <c r="H1048" s="52">
        <v>0</v>
      </c>
      <c r="I1048" s="71">
        <f>H1048+G1048</f>
        <v>0</v>
      </c>
      <c r="J1048" s="52">
        <v>0</v>
      </c>
      <c r="K1048" s="71">
        <f>J1048+I1048</f>
        <v>0</v>
      </c>
      <c r="L1048" s="141"/>
      <c r="M1048" s="71">
        <f>L1048+K1048</f>
        <v>0</v>
      </c>
    </row>
    <row r="1049" spans="2:13" ht="23.25" customHeight="1" hidden="1">
      <c r="B1049" s="11" t="s">
        <v>204</v>
      </c>
      <c r="C1049" s="6"/>
      <c r="D1049" s="6" t="s">
        <v>99</v>
      </c>
      <c r="E1049" s="6" t="s">
        <v>220</v>
      </c>
      <c r="F1049" s="6"/>
      <c r="G1049" s="60">
        <f>G1050</f>
        <v>0</v>
      </c>
      <c r="H1049" s="52"/>
      <c r="I1049" s="60">
        <f>I1050</f>
        <v>0</v>
      </c>
      <c r="J1049" s="52"/>
      <c r="K1049" s="60">
        <f>K1050</f>
        <v>0</v>
      </c>
      <c r="L1049" s="141"/>
      <c r="M1049" s="60">
        <f>M1050</f>
        <v>0</v>
      </c>
    </row>
    <row r="1050" spans="2:13" ht="18.75" customHeight="1" hidden="1">
      <c r="B1050" s="32" t="s">
        <v>355</v>
      </c>
      <c r="C1050" s="6"/>
      <c r="D1050" s="6" t="s">
        <v>99</v>
      </c>
      <c r="E1050" s="6" t="s">
        <v>220</v>
      </c>
      <c r="F1050" s="6" t="s">
        <v>357</v>
      </c>
      <c r="G1050" s="60">
        <v>0</v>
      </c>
      <c r="H1050" s="52">
        <v>0</v>
      </c>
      <c r="I1050" s="60">
        <f>G1050+H1050</f>
        <v>0</v>
      </c>
      <c r="J1050" s="52">
        <v>0</v>
      </c>
      <c r="K1050" s="60">
        <f>I1050+J1050</f>
        <v>0</v>
      </c>
      <c r="L1050" s="141"/>
      <c r="M1050" s="60">
        <f>K1050+L1050</f>
        <v>0</v>
      </c>
    </row>
    <row r="1051" spans="2:13" ht="18.75" customHeight="1" hidden="1">
      <c r="B1051" s="51" t="s">
        <v>100</v>
      </c>
      <c r="C1051" s="6"/>
      <c r="D1051" s="44" t="s">
        <v>99</v>
      </c>
      <c r="E1051" s="6" t="s">
        <v>202</v>
      </c>
      <c r="F1051" s="6"/>
      <c r="G1051" s="60">
        <f>G1052</f>
        <v>0</v>
      </c>
      <c r="H1051" s="3"/>
      <c r="I1051" s="60">
        <f>I1052</f>
        <v>0</v>
      </c>
      <c r="J1051" s="3"/>
      <c r="K1051" s="60">
        <f>K1052</f>
        <v>0</v>
      </c>
      <c r="L1051" s="136"/>
      <c r="M1051" s="60">
        <f>M1052</f>
        <v>0</v>
      </c>
    </row>
    <row r="1052" spans="2:13" ht="18.75" customHeight="1" hidden="1">
      <c r="B1052" s="51" t="s">
        <v>344</v>
      </c>
      <c r="C1052" s="6"/>
      <c r="D1052" s="44" t="s">
        <v>99</v>
      </c>
      <c r="E1052" s="6" t="s">
        <v>214</v>
      </c>
      <c r="F1052" s="6" t="s">
        <v>345</v>
      </c>
      <c r="G1052" s="60">
        <v>0</v>
      </c>
      <c r="H1052" s="3"/>
      <c r="I1052" s="60">
        <f>G1052+H1052</f>
        <v>0</v>
      </c>
      <c r="J1052" s="3"/>
      <c r="K1052" s="60">
        <f>I1052+J1052</f>
        <v>0</v>
      </c>
      <c r="L1052" s="136"/>
      <c r="M1052" s="60">
        <f>K1052+L1052</f>
        <v>0</v>
      </c>
    </row>
    <row r="1053" spans="2:13" ht="18" customHeight="1" hidden="1">
      <c r="B1053" s="12" t="s">
        <v>168</v>
      </c>
      <c r="C1053" s="6"/>
      <c r="D1053" s="44" t="s">
        <v>99</v>
      </c>
      <c r="E1053" s="6" t="s">
        <v>302</v>
      </c>
      <c r="F1053" s="6"/>
      <c r="G1053" s="70">
        <f>G1054</f>
        <v>0</v>
      </c>
      <c r="H1053" s="52"/>
      <c r="I1053" s="70">
        <f>I1054</f>
        <v>0</v>
      </c>
      <c r="J1053" s="52"/>
      <c r="K1053" s="70">
        <f>K1054</f>
        <v>0</v>
      </c>
      <c r="L1053" s="141"/>
      <c r="M1053" s="70">
        <f>M1054</f>
        <v>0</v>
      </c>
    </row>
    <row r="1054" spans="2:13" ht="15.75" customHeight="1" hidden="1">
      <c r="B1054" s="32" t="s">
        <v>355</v>
      </c>
      <c r="C1054" s="6"/>
      <c r="D1054" s="44" t="s">
        <v>99</v>
      </c>
      <c r="E1054" s="6" t="s">
        <v>302</v>
      </c>
      <c r="F1054" s="6" t="s">
        <v>357</v>
      </c>
      <c r="G1054" s="70">
        <v>0</v>
      </c>
      <c r="H1054" s="52">
        <v>0</v>
      </c>
      <c r="I1054" s="70">
        <f>G1054+H1054</f>
        <v>0</v>
      </c>
      <c r="J1054" s="52">
        <v>0</v>
      </c>
      <c r="K1054" s="70">
        <f>I1054+J1054</f>
        <v>0</v>
      </c>
      <c r="L1054" s="141"/>
      <c r="M1054" s="70">
        <f>K1054+L1054</f>
        <v>0</v>
      </c>
    </row>
    <row r="1055" spans="2:13" ht="21.75" customHeight="1" hidden="1">
      <c r="B1055" s="12" t="s">
        <v>186</v>
      </c>
      <c r="C1055" s="8"/>
      <c r="D1055" s="46" t="s">
        <v>99</v>
      </c>
      <c r="E1055" s="8" t="s">
        <v>303</v>
      </c>
      <c r="F1055" s="29"/>
      <c r="G1055" s="60">
        <f>G1056</f>
        <v>0</v>
      </c>
      <c r="H1055" s="3"/>
      <c r="I1055" s="60">
        <f>I1056</f>
        <v>0</v>
      </c>
      <c r="J1055" s="3"/>
      <c r="K1055" s="60">
        <f>K1056</f>
        <v>0</v>
      </c>
      <c r="L1055" s="136"/>
      <c r="M1055" s="60">
        <f>M1056</f>
        <v>0</v>
      </c>
    </row>
    <row r="1056" spans="2:13" ht="23.25" customHeight="1" hidden="1">
      <c r="B1056" s="32" t="s">
        <v>355</v>
      </c>
      <c r="C1056" s="8"/>
      <c r="D1056" s="46" t="s">
        <v>99</v>
      </c>
      <c r="E1056" s="8" t="s">
        <v>303</v>
      </c>
      <c r="F1056" s="55" t="s">
        <v>357</v>
      </c>
      <c r="G1056" s="60">
        <v>0</v>
      </c>
      <c r="H1056" s="3">
        <v>0</v>
      </c>
      <c r="I1056" s="60">
        <f>G1056+H1056</f>
        <v>0</v>
      </c>
      <c r="J1056" s="3">
        <v>0</v>
      </c>
      <c r="K1056" s="60">
        <f>I1056+J1056</f>
        <v>0</v>
      </c>
      <c r="L1056" s="136"/>
      <c r="M1056" s="60">
        <f>K1056+L1056</f>
        <v>0</v>
      </c>
    </row>
    <row r="1057" spans="2:13" ht="20.25" customHeight="1" hidden="1">
      <c r="B1057" s="32" t="s">
        <v>250</v>
      </c>
      <c r="C1057" s="8"/>
      <c r="D1057" s="46" t="s">
        <v>99</v>
      </c>
      <c r="E1057" s="8" t="s">
        <v>251</v>
      </c>
      <c r="F1057" s="55"/>
      <c r="G1057" s="60">
        <f>G1058</f>
        <v>0</v>
      </c>
      <c r="H1057" s="3"/>
      <c r="I1057" s="60">
        <f>I1058</f>
        <v>0</v>
      </c>
      <c r="J1057" s="3"/>
      <c r="K1057" s="60">
        <f>K1058</f>
        <v>0</v>
      </c>
      <c r="L1057" s="136"/>
      <c r="M1057" s="60">
        <f>M1058</f>
        <v>0</v>
      </c>
    </row>
    <row r="1058" spans="2:13" ht="15.75" customHeight="1" hidden="1">
      <c r="B1058" s="32" t="s">
        <v>256</v>
      </c>
      <c r="C1058" s="8"/>
      <c r="D1058" s="46" t="s">
        <v>99</v>
      </c>
      <c r="E1058" s="8" t="s">
        <v>257</v>
      </c>
      <c r="F1058" s="55"/>
      <c r="G1058" s="60">
        <f>G1059</f>
        <v>0</v>
      </c>
      <c r="H1058" s="3"/>
      <c r="I1058" s="60">
        <f>I1059</f>
        <v>0</v>
      </c>
      <c r="J1058" s="3"/>
      <c r="K1058" s="60">
        <f>K1059</f>
        <v>0</v>
      </c>
      <c r="L1058" s="136"/>
      <c r="M1058" s="60">
        <f>M1059</f>
        <v>0</v>
      </c>
    </row>
    <row r="1059" spans="2:13" ht="21" customHeight="1" hidden="1">
      <c r="B1059" s="12" t="s">
        <v>98</v>
      </c>
      <c r="C1059" s="8"/>
      <c r="D1059" s="46" t="s">
        <v>99</v>
      </c>
      <c r="E1059" s="8" t="s">
        <v>257</v>
      </c>
      <c r="F1059" s="55" t="s">
        <v>10</v>
      </c>
      <c r="G1059" s="60">
        <v>0</v>
      </c>
      <c r="H1059" s="3"/>
      <c r="I1059" s="60">
        <f>G1059+H1059</f>
        <v>0</v>
      </c>
      <c r="J1059" s="3"/>
      <c r="K1059" s="60">
        <f>I1059+J1059</f>
        <v>0</v>
      </c>
      <c r="L1059" s="136"/>
      <c r="M1059" s="60">
        <f>K1059+L1059</f>
        <v>0</v>
      </c>
    </row>
    <row r="1060" spans="2:13" ht="21" customHeight="1">
      <c r="B1060" s="11" t="s">
        <v>217</v>
      </c>
      <c r="C1060" s="6"/>
      <c r="D1060" s="44" t="s">
        <v>99</v>
      </c>
      <c r="E1060" s="6" t="s">
        <v>215</v>
      </c>
      <c r="F1060" s="6"/>
      <c r="G1060" s="60"/>
      <c r="H1060" s="3"/>
      <c r="I1060" s="60"/>
      <c r="J1060" s="3"/>
      <c r="K1060" s="60"/>
      <c r="L1060" s="136"/>
      <c r="M1060" s="60">
        <f>M1061</f>
        <v>200000</v>
      </c>
    </row>
    <row r="1061" spans="2:13" ht="21" customHeight="1">
      <c r="B1061" s="11" t="s">
        <v>556</v>
      </c>
      <c r="C1061" s="6"/>
      <c r="D1061" s="44" t="s">
        <v>99</v>
      </c>
      <c r="E1061" s="6" t="s">
        <v>318</v>
      </c>
      <c r="F1061" s="6"/>
      <c r="G1061" s="60"/>
      <c r="H1061" s="3"/>
      <c r="I1061" s="60"/>
      <c r="J1061" s="3"/>
      <c r="K1061" s="60"/>
      <c r="L1061" s="136"/>
      <c r="M1061" s="60">
        <f>M1062</f>
        <v>200000</v>
      </c>
    </row>
    <row r="1062" spans="2:13" ht="21" customHeight="1">
      <c r="B1062" s="11" t="s">
        <v>557</v>
      </c>
      <c r="C1062" s="6"/>
      <c r="D1062" s="44" t="s">
        <v>99</v>
      </c>
      <c r="E1062" s="6" t="s">
        <v>318</v>
      </c>
      <c r="F1062" s="6" t="s">
        <v>555</v>
      </c>
      <c r="G1062" s="60"/>
      <c r="H1062" s="3"/>
      <c r="I1062" s="60"/>
      <c r="J1062" s="3"/>
      <c r="K1062" s="60"/>
      <c r="L1062" s="136">
        <v>200000</v>
      </c>
      <c r="M1062" s="60">
        <f>K1062+L1062</f>
        <v>200000</v>
      </c>
    </row>
    <row r="1063" spans="2:13" ht="34.5" customHeight="1">
      <c r="B1063" s="81" t="s">
        <v>118</v>
      </c>
      <c r="C1063" s="44" t="s">
        <v>205</v>
      </c>
      <c r="D1063" s="44" t="s">
        <v>99</v>
      </c>
      <c r="E1063" s="44" t="s">
        <v>107</v>
      </c>
      <c r="F1063" s="44"/>
      <c r="G1063" s="60">
        <f>G1066</f>
        <v>0</v>
      </c>
      <c r="H1063" s="40"/>
      <c r="I1063" s="60">
        <f>I1066+I1064+I1068</f>
        <v>791900</v>
      </c>
      <c r="J1063" s="40"/>
      <c r="K1063" s="60">
        <f>K1066+K1064+K1068</f>
        <v>691900</v>
      </c>
      <c r="L1063" s="138"/>
      <c r="M1063" s="60">
        <f>M1066+M1064+M1068</f>
        <v>691900</v>
      </c>
    </row>
    <row r="1064" spans="2:13" ht="82.5" customHeight="1">
      <c r="B1064" s="104" t="s">
        <v>488</v>
      </c>
      <c r="C1064" s="44"/>
      <c r="D1064" s="44" t="s">
        <v>99</v>
      </c>
      <c r="E1064" s="44" t="s">
        <v>272</v>
      </c>
      <c r="F1064" s="44"/>
      <c r="G1064" s="60">
        <f>G1065</f>
        <v>0</v>
      </c>
      <c r="H1064" s="40"/>
      <c r="I1064" s="60">
        <f>I1065</f>
        <v>221500</v>
      </c>
      <c r="J1064" s="40"/>
      <c r="K1064" s="60">
        <f>K1065</f>
        <v>221500</v>
      </c>
      <c r="L1064" s="138"/>
      <c r="M1064" s="60">
        <f>M1065</f>
        <v>221500</v>
      </c>
    </row>
    <row r="1065" spans="2:13" ht="39" customHeight="1">
      <c r="B1065" s="32" t="s">
        <v>355</v>
      </c>
      <c r="C1065" s="44"/>
      <c r="D1065" s="44" t="s">
        <v>99</v>
      </c>
      <c r="E1065" s="44" t="s">
        <v>272</v>
      </c>
      <c r="F1065" s="44" t="s">
        <v>357</v>
      </c>
      <c r="G1065" s="60">
        <v>0</v>
      </c>
      <c r="H1065" s="40">
        <v>221500</v>
      </c>
      <c r="I1065" s="60">
        <f>G1065+H1065</f>
        <v>221500</v>
      </c>
      <c r="J1065" s="40">
        <v>0</v>
      </c>
      <c r="K1065" s="60">
        <f>I1065+J1065</f>
        <v>221500</v>
      </c>
      <c r="L1065" s="138"/>
      <c r="M1065" s="60">
        <f>K1065+L1065</f>
        <v>221500</v>
      </c>
    </row>
    <row r="1066" spans="2:13" ht="57.75" customHeight="1">
      <c r="B1066" s="32" t="s">
        <v>305</v>
      </c>
      <c r="C1066" s="44" t="s">
        <v>205</v>
      </c>
      <c r="D1066" s="44" t="s">
        <v>99</v>
      </c>
      <c r="E1066" s="44" t="s">
        <v>273</v>
      </c>
      <c r="F1066" s="44"/>
      <c r="G1066" s="60">
        <f>G1067</f>
        <v>0</v>
      </c>
      <c r="H1066" s="3"/>
      <c r="I1066" s="60">
        <f>I1067</f>
        <v>470400</v>
      </c>
      <c r="J1066" s="3"/>
      <c r="K1066" s="60">
        <f>K1067</f>
        <v>470400</v>
      </c>
      <c r="L1066" s="136"/>
      <c r="M1066" s="60">
        <f>M1067</f>
        <v>470400</v>
      </c>
    </row>
    <row r="1067" spans="2:13" ht="21.75" customHeight="1">
      <c r="B1067" s="32" t="s">
        <v>378</v>
      </c>
      <c r="C1067" s="44" t="s">
        <v>205</v>
      </c>
      <c r="D1067" s="44" t="s">
        <v>99</v>
      </c>
      <c r="E1067" s="44" t="s">
        <v>273</v>
      </c>
      <c r="F1067" s="44" t="s">
        <v>377</v>
      </c>
      <c r="G1067" s="60">
        <v>0</v>
      </c>
      <c r="H1067" s="3">
        <v>470400</v>
      </c>
      <c r="I1067" s="60">
        <f>G1067+H1067</f>
        <v>470400</v>
      </c>
      <c r="J1067" s="3">
        <v>0</v>
      </c>
      <c r="K1067" s="60">
        <f>I1067+J1067</f>
        <v>470400</v>
      </c>
      <c r="L1067" s="136"/>
      <c r="M1067" s="60">
        <f>K1067+L1067</f>
        <v>470400</v>
      </c>
    </row>
    <row r="1068" spans="2:13" ht="44.25" customHeight="1">
      <c r="B1068" s="109" t="s">
        <v>504</v>
      </c>
      <c r="C1068" s="6"/>
      <c r="D1068" s="101" t="s">
        <v>99</v>
      </c>
      <c r="E1068" s="103" t="s">
        <v>500</v>
      </c>
      <c r="F1068" s="6"/>
      <c r="G1068" s="60"/>
      <c r="H1068" s="3"/>
      <c r="I1068" s="60">
        <f>I1069</f>
        <v>100000</v>
      </c>
      <c r="J1068" s="3"/>
      <c r="K1068" s="60">
        <f>K1069</f>
        <v>0</v>
      </c>
      <c r="L1068" s="136"/>
      <c r="M1068" s="60">
        <f>M1069</f>
        <v>0</v>
      </c>
    </row>
    <row r="1069" spans="2:13" ht="24.75" customHeight="1">
      <c r="B1069" s="31" t="s">
        <v>344</v>
      </c>
      <c r="C1069" s="6"/>
      <c r="D1069" s="101" t="s">
        <v>99</v>
      </c>
      <c r="E1069" s="103" t="s">
        <v>500</v>
      </c>
      <c r="F1069" s="6" t="s">
        <v>345</v>
      </c>
      <c r="G1069" s="60"/>
      <c r="H1069" s="3">
        <v>100000</v>
      </c>
      <c r="I1069" s="60">
        <f>G1069+H1069</f>
        <v>100000</v>
      </c>
      <c r="J1069" s="3">
        <v>-100000</v>
      </c>
      <c r="K1069" s="60">
        <f>I1069+J1069</f>
        <v>0</v>
      </c>
      <c r="L1069" s="136"/>
      <c r="M1069" s="60">
        <f>K1069+L1069</f>
        <v>0</v>
      </c>
    </row>
    <row r="1070" spans="2:13" ht="33" customHeight="1">
      <c r="B1070" s="96" t="s">
        <v>524</v>
      </c>
      <c r="C1070" s="6"/>
      <c r="D1070" s="101" t="s">
        <v>99</v>
      </c>
      <c r="E1070" s="103" t="s">
        <v>523</v>
      </c>
      <c r="F1070" s="6"/>
      <c r="G1070" s="73"/>
      <c r="H1070" s="3"/>
      <c r="I1070" s="73"/>
      <c r="J1070" s="3"/>
      <c r="K1070" s="73"/>
      <c r="L1070" s="136"/>
      <c r="M1070" s="73">
        <f>M1071</f>
        <v>604800</v>
      </c>
    </row>
    <row r="1071" spans="2:13" ht="36.75" customHeight="1">
      <c r="B1071" s="161" t="s">
        <v>521</v>
      </c>
      <c r="C1071" s="6"/>
      <c r="D1071" s="101" t="s">
        <v>99</v>
      </c>
      <c r="E1071" s="103" t="s">
        <v>522</v>
      </c>
      <c r="F1071" s="6"/>
      <c r="G1071" s="73"/>
      <c r="H1071" s="3"/>
      <c r="I1071" s="73"/>
      <c r="J1071" s="3"/>
      <c r="K1071" s="73"/>
      <c r="L1071" s="136"/>
      <c r="M1071" s="73">
        <f>M1072</f>
        <v>604800</v>
      </c>
    </row>
    <row r="1072" spans="2:13" ht="24.75" customHeight="1">
      <c r="B1072" s="31" t="s">
        <v>378</v>
      </c>
      <c r="C1072" s="6"/>
      <c r="D1072" s="101" t="s">
        <v>99</v>
      </c>
      <c r="E1072" s="103" t="s">
        <v>522</v>
      </c>
      <c r="F1072" s="103" t="s">
        <v>377</v>
      </c>
      <c r="G1072" s="73"/>
      <c r="H1072" s="3"/>
      <c r="I1072" s="73"/>
      <c r="J1072" s="3"/>
      <c r="K1072" s="73"/>
      <c r="L1072" s="136">
        <v>604800</v>
      </c>
      <c r="M1072" s="73">
        <f>L1072+K1072</f>
        <v>604800</v>
      </c>
    </row>
    <row r="1073" spans="2:13" ht="36.75" customHeight="1">
      <c r="B1073" s="109" t="s">
        <v>499</v>
      </c>
      <c r="C1073" s="103" t="s">
        <v>205</v>
      </c>
      <c r="D1073" s="101" t="s">
        <v>265</v>
      </c>
      <c r="E1073" s="103" t="s">
        <v>500</v>
      </c>
      <c r="F1073" s="103"/>
      <c r="G1073" s="60"/>
      <c r="H1073" s="3"/>
      <c r="I1073" s="60"/>
      <c r="J1073" s="3"/>
      <c r="K1073" s="60">
        <f>K1074+K1075</f>
        <v>250000</v>
      </c>
      <c r="L1073" s="136"/>
      <c r="M1073" s="60">
        <f>M1074+M1075</f>
        <v>250000</v>
      </c>
    </row>
    <row r="1074" spans="2:13" ht="21.75" customHeight="1">
      <c r="B1074" s="96" t="s">
        <v>344</v>
      </c>
      <c r="C1074" s="103" t="s">
        <v>205</v>
      </c>
      <c r="D1074" s="101" t="s">
        <v>265</v>
      </c>
      <c r="E1074" s="103" t="s">
        <v>500</v>
      </c>
      <c r="F1074" s="103" t="s">
        <v>345</v>
      </c>
      <c r="G1074" s="60"/>
      <c r="H1074" s="3"/>
      <c r="I1074" s="60"/>
      <c r="J1074" s="3">
        <v>200000</v>
      </c>
      <c r="K1074" s="60">
        <f>I1074+J1074</f>
        <v>200000</v>
      </c>
      <c r="L1074" s="136"/>
      <c r="M1074" s="60">
        <f>K1074+L1074</f>
        <v>200000</v>
      </c>
    </row>
    <row r="1075" spans="2:13" ht="21.75" customHeight="1">
      <c r="B1075" s="96" t="s">
        <v>388</v>
      </c>
      <c r="C1075" s="103" t="s">
        <v>205</v>
      </c>
      <c r="D1075" s="101" t="s">
        <v>265</v>
      </c>
      <c r="E1075" s="101" t="s">
        <v>500</v>
      </c>
      <c r="F1075" s="101" t="s">
        <v>370</v>
      </c>
      <c r="G1075" s="60"/>
      <c r="H1075" s="3"/>
      <c r="I1075" s="60"/>
      <c r="J1075" s="3">
        <v>50000</v>
      </c>
      <c r="K1075" s="60">
        <f>I1075+J1075</f>
        <v>50000</v>
      </c>
      <c r="L1075" s="136"/>
      <c r="M1075" s="60">
        <f>K1075+L1075</f>
        <v>50000</v>
      </c>
    </row>
    <row r="1076" spans="2:13" ht="20.25" customHeight="1">
      <c r="B1076" s="59" t="s">
        <v>108</v>
      </c>
      <c r="C1076" s="2"/>
      <c r="D1076" s="47" t="s">
        <v>242</v>
      </c>
      <c r="E1076" s="2"/>
      <c r="F1076" s="2"/>
      <c r="G1076" s="60">
        <f>G1077</f>
        <v>0</v>
      </c>
      <c r="H1076" s="3"/>
      <c r="I1076" s="60">
        <f>I1077</f>
        <v>1452000</v>
      </c>
      <c r="J1076" s="3"/>
      <c r="K1076" s="60">
        <f>K1077</f>
        <v>1452000</v>
      </c>
      <c r="L1076" s="136"/>
      <c r="M1076" s="60">
        <f>M1077</f>
        <v>1405800</v>
      </c>
    </row>
    <row r="1077" spans="2:13" ht="17.25" customHeight="1">
      <c r="B1077" s="16" t="s">
        <v>254</v>
      </c>
      <c r="C1077" s="2"/>
      <c r="D1077" s="46" t="s">
        <v>255</v>
      </c>
      <c r="E1077" s="46"/>
      <c r="F1077" s="46"/>
      <c r="G1077" s="60">
        <f>G1078+G1085</f>
        <v>0</v>
      </c>
      <c r="H1077" s="3"/>
      <c r="I1077" s="60">
        <f>I1078+I1085+I1083</f>
        <v>1452000</v>
      </c>
      <c r="J1077" s="3"/>
      <c r="K1077" s="60">
        <f>K1078+K1085+K1083</f>
        <v>1452000</v>
      </c>
      <c r="L1077" s="136"/>
      <c r="M1077" s="60">
        <f>M1078+M1085+M1083</f>
        <v>1405800</v>
      </c>
    </row>
    <row r="1078" spans="2:13" ht="30.75" customHeight="1">
      <c r="B1078" s="23" t="s">
        <v>96</v>
      </c>
      <c r="C1078" s="2"/>
      <c r="D1078" s="44" t="s">
        <v>255</v>
      </c>
      <c r="E1078" s="44">
        <v>5120000</v>
      </c>
      <c r="F1078" s="44"/>
      <c r="G1078" s="60">
        <f>G1079</f>
        <v>0</v>
      </c>
      <c r="H1078" s="3"/>
      <c r="I1078" s="60">
        <f>I1079</f>
        <v>722000</v>
      </c>
      <c r="J1078" s="3"/>
      <c r="K1078" s="60">
        <f>K1079</f>
        <v>1252000</v>
      </c>
      <c r="L1078" s="136"/>
      <c r="M1078" s="60">
        <f>M1079</f>
        <v>1205800</v>
      </c>
    </row>
    <row r="1079" spans="2:13" ht="28.5" customHeight="1">
      <c r="B1079" s="23" t="s">
        <v>226</v>
      </c>
      <c r="C1079" s="2"/>
      <c r="D1079" s="44" t="s">
        <v>255</v>
      </c>
      <c r="E1079" s="44" t="s">
        <v>109</v>
      </c>
      <c r="F1079" s="44"/>
      <c r="G1079" s="60">
        <f>G1081+G1080+G1082</f>
        <v>0</v>
      </c>
      <c r="H1079" s="3"/>
      <c r="I1079" s="60">
        <f>I1081+I1080+I1082</f>
        <v>722000</v>
      </c>
      <c r="J1079" s="3"/>
      <c r="K1079" s="60">
        <f>K1081+K1080+K1082</f>
        <v>1252000</v>
      </c>
      <c r="L1079" s="136"/>
      <c r="M1079" s="60">
        <f>M1081+M1080+M1082</f>
        <v>1205800</v>
      </c>
    </row>
    <row r="1080" spans="2:13" ht="15.75" customHeight="1" hidden="1">
      <c r="B1080" s="31" t="s">
        <v>331</v>
      </c>
      <c r="C1080" s="6" t="s">
        <v>205</v>
      </c>
      <c r="D1080" s="6" t="s">
        <v>255</v>
      </c>
      <c r="E1080" s="6" t="s">
        <v>109</v>
      </c>
      <c r="F1080" s="6" t="s">
        <v>336</v>
      </c>
      <c r="G1080" s="60">
        <v>0</v>
      </c>
      <c r="H1080" s="3"/>
      <c r="I1080" s="60">
        <v>0</v>
      </c>
      <c r="J1080" s="3"/>
      <c r="K1080" s="60">
        <v>0</v>
      </c>
      <c r="L1080" s="136"/>
      <c r="M1080" s="60">
        <v>0</v>
      </c>
    </row>
    <row r="1081" spans="2:13" ht="18.75" customHeight="1" hidden="1">
      <c r="B1081" s="16" t="s">
        <v>333</v>
      </c>
      <c r="C1081" s="2"/>
      <c r="D1081" s="44" t="s">
        <v>255</v>
      </c>
      <c r="E1081" s="44" t="s">
        <v>109</v>
      </c>
      <c r="F1081" s="44" t="s">
        <v>338</v>
      </c>
      <c r="G1081" s="60">
        <v>0</v>
      </c>
      <c r="H1081" s="3"/>
      <c r="I1081" s="60">
        <v>0</v>
      </c>
      <c r="J1081" s="3"/>
      <c r="K1081" s="60">
        <v>0</v>
      </c>
      <c r="L1081" s="136"/>
      <c r="M1081" s="60">
        <v>0</v>
      </c>
    </row>
    <row r="1082" spans="2:13" ht="18.75" customHeight="1">
      <c r="B1082" s="16" t="s">
        <v>344</v>
      </c>
      <c r="C1082" s="2"/>
      <c r="D1082" s="44" t="s">
        <v>255</v>
      </c>
      <c r="E1082" s="44" t="s">
        <v>109</v>
      </c>
      <c r="F1082" s="44" t="s">
        <v>345</v>
      </c>
      <c r="G1082" s="73">
        <v>0</v>
      </c>
      <c r="H1082" s="3">
        <v>722000</v>
      </c>
      <c r="I1082" s="73">
        <f>G1082+H1082</f>
        <v>722000</v>
      </c>
      <c r="J1082" s="3">
        <v>530000</v>
      </c>
      <c r="K1082" s="73">
        <f>I1082+J1082</f>
        <v>1252000</v>
      </c>
      <c r="L1082" s="136">
        <v>-46200</v>
      </c>
      <c r="M1082" s="73">
        <f>K1082+L1082</f>
        <v>1205800</v>
      </c>
    </row>
    <row r="1083" spans="2:13" ht="54.75" customHeight="1" hidden="1">
      <c r="B1083" s="96" t="s">
        <v>470</v>
      </c>
      <c r="C1083" s="2"/>
      <c r="D1083" s="101" t="s">
        <v>255</v>
      </c>
      <c r="E1083" s="101" t="s">
        <v>469</v>
      </c>
      <c r="F1083" s="44"/>
      <c r="G1083" s="73"/>
      <c r="H1083" s="3"/>
      <c r="I1083" s="73">
        <f>I1084</f>
        <v>0</v>
      </c>
      <c r="J1083" s="3"/>
      <c r="K1083" s="73">
        <f>K1084</f>
        <v>0</v>
      </c>
      <c r="L1083" s="136"/>
      <c r="M1083" s="73">
        <f>M1084</f>
        <v>0</v>
      </c>
    </row>
    <row r="1084" spans="2:13" ht="37.5" customHeight="1" hidden="1">
      <c r="B1084" s="31" t="s">
        <v>392</v>
      </c>
      <c r="C1084" s="2"/>
      <c r="D1084" s="101" t="s">
        <v>255</v>
      </c>
      <c r="E1084" s="101" t="s">
        <v>469</v>
      </c>
      <c r="F1084" s="101" t="s">
        <v>345</v>
      </c>
      <c r="G1084" s="73"/>
      <c r="H1084" s="3">
        <v>0</v>
      </c>
      <c r="I1084" s="73">
        <f>G1084+H1084</f>
        <v>0</v>
      </c>
      <c r="J1084" s="3">
        <v>0</v>
      </c>
      <c r="K1084" s="73">
        <f>I1084+J1084</f>
        <v>0</v>
      </c>
      <c r="L1084" s="136"/>
      <c r="M1084" s="73">
        <f>K1084+L1084</f>
        <v>0</v>
      </c>
    </row>
    <row r="1085" spans="2:13" ht="0.75" customHeight="1" hidden="1">
      <c r="B1085" s="16" t="s">
        <v>323</v>
      </c>
      <c r="C1085" s="2"/>
      <c r="D1085" s="44" t="s">
        <v>255</v>
      </c>
      <c r="E1085" s="44" t="s">
        <v>107</v>
      </c>
      <c r="F1085" s="44"/>
      <c r="G1085" s="73">
        <f>G1086+G1088</f>
        <v>0</v>
      </c>
      <c r="H1085" s="3"/>
      <c r="I1085" s="73">
        <f>I1086+I1088</f>
        <v>730000</v>
      </c>
      <c r="J1085" s="3"/>
      <c r="K1085" s="73">
        <f>K1086+K1088</f>
        <v>200000</v>
      </c>
      <c r="L1085" s="136"/>
      <c r="M1085" s="73">
        <f>M1086+M1088</f>
        <v>200000</v>
      </c>
    </row>
    <row r="1086" spans="2:13" ht="33.75" customHeight="1" hidden="1">
      <c r="B1086" s="51" t="s">
        <v>308</v>
      </c>
      <c r="C1086" s="6" t="s">
        <v>205</v>
      </c>
      <c r="D1086" s="6" t="s">
        <v>255</v>
      </c>
      <c r="E1086" s="6" t="s">
        <v>275</v>
      </c>
      <c r="F1086" s="6"/>
      <c r="G1086" s="73">
        <f>G1087</f>
        <v>0</v>
      </c>
      <c r="H1086" s="3"/>
      <c r="I1086" s="73">
        <f>I1087</f>
        <v>0</v>
      </c>
      <c r="J1086" s="3"/>
      <c r="K1086" s="73">
        <f>K1087</f>
        <v>0</v>
      </c>
      <c r="L1086" s="136"/>
      <c r="M1086" s="73">
        <f>M1087</f>
        <v>0</v>
      </c>
    </row>
    <row r="1087" spans="2:13" ht="11.25" customHeight="1" hidden="1">
      <c r="B1087" s="32" t="s">
        <v>344</v>
      </c>
      <c r="C1087" s="6" t="s">
        <v>205</v>
      </c>
      <c r="D1087" s="6" t="s">
        <v>255</v>
      </c>
      <c r="E1087" s="6" t="s">
        <v>275</v>
      </c>
      <c r="F1087" s="6" t="s">
        <v>345</v>
      </c>
      <c r="G1087" s="73">
        <v>0</v>
      </c>
      <c r="H1087" s="3"/>
      <c r="I1087" s="73">
        <f>G1087+H1087</f>
        <v>0</v>
      </c>
      <c r="J1087" s="3"/>
      <c r="K1087" s="73">
        <f>I1087+J1087</f>
        <v>0</v>
      </c>
      <c r="L1087" s="136"/>
      <c r="M1087" s="73">
        <f>K1087+L1087</f>
        <v>0</v>
      </c>
    </row>
    <row r="1088" spans="2:13" ht="66" customHeight="1">
      <c r="B1088" s="32" t="s">
        <v>311</v>
      </c>
      <c r="C1088" s="44" t="s">
        <v>205</v>
      </c>
      <c r="D1088" s="44" t="s">
        <v>255</v>
      </c>
      <c r="E1088" s="44" t="s">
        <v>312</v>
      </c>
      <c r="F1088" s="44"/>
      <c r="G1088" s="73">
        <f>G1089</f>
        <v>0</v>
      </c>
      <c r="H1088" s="3"/>
      <c r="I1088" s="73">
        <f>I1089</f>
        <v>730000</v>
      </c>
      <c r="J1088" s="3"/>
      <c r="K1088" s="73">
        <f>K1089</f>
        <v>200000</v>
      </c>
      <c r="L1088" s="136"/>
      <c r="M1088" s="73">
        <f>M1089</f>
        <v>200000</v>
      </c>
    </row>
    <row r="1089" spans="2:13" ht="18.75" customHeight="1">
      <c r="B1089" s="32" t="s">
        <v>344</v>
      </c>
      <c r="C1089" s="44" t="s">
        <v>205</v>
      </c>
      <c r="D1089" s="44" t="s">
        <v>255</v>
      </c>
      <c r="E1089" s="44" t="s">
        <v>312</v>
      </c>
      <c r="F1089" s="44" t="s">
        <v>345</v>
      </c>
      <c r="G1089" s="73">
        <v>0</v>
      </c>
      <c r="H1089" s="3">
        <v>730000</v>
      </c>
      <c r="I1089" s="73">
        <f>G1089+H1089</f>
        <v>730000</v>
      </c>
      <c r="J1089" s="3">
        <v>-530000</v>
      </c>
      <c r="K1089" s="73">
        <f>I1089+J1089</f>
        <v>200000</v>
      </c>
      <c r="L1089" s="136"/>
      <c r="M1089" s="73">
        <f>K1089+L1089</f>
        <v>200000</v>
      </c>
    </row>
    <row r="1090" spans="2:13" ht="34.5" customHeight="1">
      <c r="B1090" s="61" t="s">
        <v>15</v>
      </c>
      <c r="C1090" s="6" t="s">
        <v>205</v>
      </c>
      <c r="D1090" s="9" t="s">
        <v>247</v>
      </c>
      <c r="E1090" s="6"/>
      <c r="F1090" s="6"/>
      <c r="G1090" s="70">
        <f>G1091</f>
        <v>0</v>
      </c>
      <c r="H1090" s="52"/>
      <c r="I1090" s="70">
        <f>I1091</f>
        <v>2987900</v>
      </c>
      <c r="J1090" s="52"/>
      <c r="K1090" s="70">
        <f>K1091</f>
        <v>2987900</v>
      </c>
      <c r="L1090" s="141"/>
      <c r="M1090" s="70">
        <f>M1091</f>
        <v>2987900</v>
      </c>
    </row>
    <row r="1091" spans="2:13" ht="20.25" customHeight="1">
      <c r="B1091" s="32" t="s">
        <v>398</v>
      </c>
      <c r="C1091" s="6" t="s">
        <v>205</v>
      </c>
      <c r="D1091" s="6" t="s">
        <v>248</v>
      </c>
      <c r="E1091" s="6" t="s">
        <v>16</v>
      </c>
      <c r="F1091" s="6"/>
      <c r="G1091" s="70">
        <f>G1092</f>
        <v>0</v>
      </c>
      <c r="H1091" s="52"/>
      <c r="I1091" s="70">
        <f>I1092</f>
        <v>2987900</v>
      </c>
      <c r="J1091" s="52"/>
      <c r="K1091" s="70">
        <f>K1092</f>
        <v>2987900</v>
      </c>
      <c r="L1091" s="141"/>
      <c r="M1091" s="70">
        <f>M1092</f>
        <v>2987900</v>
      </c>
    </row>
    <row r="1092" spans="2:13" ht="23.25" customHeight="1">
      <c r="B1092" s="32" t="s">
        <v>281</v>
      </c>
      <c r="C1092" s="6" t="s">
        <v>205</v>
      </c>
      <c r="D1092" s="6" t="s">
        <v>248</v>
      </c>
      <c r="E1092" s="6" t="s">
        <v>153</v>
      </c>
      <c r="F1092" s="6" t="s">
        <v>371</v>
      </c>
      <c r="G1092" s="70">
        <v>0</v>
      </c>
      <c r="H1092" s="52">
        <v>2987900</v>
      </c>
      <c r="I1092" s="70">
        <f>G1092+H1092</f>
        <v>2987900</v>
      </c>
      <c r="J1092" s="52">
        <v>0</v>
      </c>
      <c r="K1092" s="70">
        <f>I1092+J1092</f>
        <v>2987900</v>
      </c>
      <c r="L1092" s="141"/>
      <c r="M1092" s="70">
        <f>K1092+L1092</f>
        <v>2987900</v>
      </c>
    </row>
    <row r="1093" spans="2:13" ht="23.25" customHeight="1">
      <c r="B1093" s="75" t="s">
        <v>102</v>
      </c>
      <c r="C1093" s="12"/>
      <c r="D1093" s="44"/>
      <c r="E1093" s="2"/>
      <c r="F1093" s="2"/>
      <c r="G1093" s="69" t="e">
        <f>G1038+G979+G860+G852+G788+G729+G707+G584+G1076+G1090</f>
        <v>#REF!</v>
      </c>
      <c r="H1093" s="3"/>
      <c r="I1093" s="69" t="e">
        <f>I1038+I979+I860+I852+I788+I729+I707+I584+I1076+I1090</f>
        <v>#REF!</v>
      </c>
      <c r="J1093" s="3"/>
      <c r="K1093" s="69">
        <f>K1038+K979+K860+K852+K788+K729+K707+K584+K1076+K1090</f>
        <v>440434800</v>
      </c>
      <c r="L1093" s="136"/>
      <c r="M1093" s="69">
        <f>M1038+M979+M860+M852+M788+M729+M707+M584+M1076+M1090</f>
        <v>483865199</v>
      </c>
    </row>
    <row r="1094" spans="2:13" ht="15.75" customHeight="1">
      <c r="B1094" s="170" t="s">
        <v>487</v>
      </c>
      <c r="C1094" s="171"/>
      <c r="D1094" s="171"/>
      <c r="E1094" s="171"/>
      <c r="F1094" s="171"/>
      <c r="G1094" s="1"/>
      <c r="I1094" s="1"/>
      <c r="K1094" s="1"/>
      <c r="M1094" s="1"/>
    </row>
    <row r="1095" spans="2:13" ht="15.75">
      <c r="B1095" s="172"/>
      <c r="C1095" s="173"/>
      <c r="D1095" s="173"/>
      <c r="E1095" s="173"/>
      <c r="F1095" s="173"/>
      <c r="G1095" s="1"/>
      <c r="I1095" s="1"/>
      <c r="K1095" s="1"/>
      <c r="M1095" s="1"/>
    </row>
    <row r="1096" spans="2:13" ht="32.25" customHeight="1">
      <c r="B1096" s="172"/>
      <c r="C1096" s="173"/>
      <c r="D1096" s="173"/>
      <c r="E1096" s="173"/>
      <c r="F1096" s="173"/>
      <c r="G1096" s="1"/>
      <c r="I1096" s="1"/>
      <c r="K1096" s="1"/>
      <c r="M1096" s="1"/>
    </row>
    <row r="1097" spans="2:13" ht="18.75" customHeight="1" hidden="1">
      <c r="B1097" s="174"/>
      <c r="C1097" s="175"/>
      <c r="D1097" s="175"/>
      <c r="E1097" s="175"/>
      <c r="F1097" s="175"/>
      <c r="G1097" s="1"/>
      <c r="I1097" s="1"/>
      <c r="K1097" s="1"/>
      <c r="M1097" s="1"/>
    </row>
    <row r="1098" spans="2:13" ht="77.25" customHeight="1">
      <c r="B1098" s="2" t="s">
        <v>1</v>
      </c>
      <c r="C1098" s="2" t="s">
        <v>2</v>
      </c>
      <c r="D1098" s="44" t="s">
        <v>175</v>
      </c>
      <c r="E1098" s="2" t="s">
        <v>176</v>
      </c>
      <c r="F1098" s="2" t="s">
        <v>177</v>
      </c>
      <c r="G1098" s="39" t="s">
        <v>178</v>
      </c>
      <c r="H1098" s="3"/>
      <c r="I1098" s="39" t="s">
        <v>178</v>
      </c>
      <c r="J1098" s="3"/>
      <c r="K1098" s="39" t="s">
        <v>178</v>
      </c>
      <c r="L1098" s="136"/>
      <c r="M1098" s="39" t="s">
        <v>178</v>
      </c>
    </row>
    <row r="1099" spans="2:13" ht="15" customHeight="1">
      <c r="B1099" s="83" t="s">
        <v>3</v>
      </c>
      <c r="C1099" s="4" t="s">
        <v>4</v>
      </c>
      <c r="D1099" s="45" t="s">
        <v>4</v>
      </c>
      <c r="E1099" s="8"/>
      <c r="F1099" s="8"/>
      <c r="G1099" s="60">
        <f>G1103+G1100</f>
        <v>0</v>
      </c>
      <c r="H1099" s="3"/>
      <c r="I1099" s="60">
        <f>I1103+I1100</f>
        <v>275500</v>
      </c>
      <c r="J1099" s="3"/>
      <c r="K1099" s="60">
        <f>K1103+K1100</f>
        <v>275500</v>
      </c>
      <c r="L1099" s="136"/>
      <c r="M1099" s="60">
        <f>M1103+M1100</f>
        <v>275500</v>
      </c>
    </row>
    <row r="1100" spans="2:13" ht="15.75" hidden="1">
      <c r="B1100" s="7" t="s">
        <v>13</v>
      </c>
      <c r="C1100" s="4"/>
      <c r="D1100" s="46" t="s">
        <v>190</v>
      </c>
      <c r="E1100" s="8"/>
      <c r="F1100" s="8"/>
      <c r="G1100" s="60">
        <f>G1101</f>
        <v>0</v>
      </c>
      <c r="H1100" s="3"/>
      <c r="I1100" s="60">
        <f>I1101</f>
        <v>0</v>
      </c>
      <c r="J1100" s="3"/>
      <c r="K1100" s="60">
        <f>K1101</f>
        <v>0</v>
      </c>
      <c r="L1100" s="136"/>
      <c r="M1100" s="60">
        <f>M1101</f>
        <v>0</v>
      </c>
    </row>
    <row r="1101" spans="2:13" ht="47.25" hidden="1">
      <c r="B1101" s="7" t="s">
        <v>397</v>
      </c>
      <c r="C1101" s="4"/>
      <c r="D1101" s="46" t="s">
        <v>190</v>
      </c>
      <c r="E1101" s="8" t="s">
        <v>191</v>
      </c>
      <c r="F1101" s="8"/>
      <c r="G1101" s="60">
        <f>G1102</f>
        <v>0</v>
      </c>
      <c r="H1101" s="3"/>
      <c r="I1101" s="60">
        <f>I1102</f>
        <v>0</v>
      </c>
      <c r="J1101" s="3"/>
      <c r="K1101" s="60">
        <f>K1102</f>
        <v>0</v>
      </c>
      <c r="L1101" s="136"/>
      <c r="M1101" s="60">
        <f>M1102</f>
        <v>0</v>
      </c>
    </row>
    <row r="1102" spans="2:13" ht="31.5" hidden="1">
      <c r="B1102" s="7" t="s">
        <v>392</v>
      </c>
      <c r="C1102" s="4"/>
      <c r="D1102" s="46" t="s">
        <v>190</v>
      </c>
      <c r="E1102" s="8" t="s">
        <v>191</v>
      </c>
      <c r="F1102" s="8" t="s">
        <v>338</v>
      </c>
      <c r="G1102" s="60">
        <v>0</v>
      </c>
      <c r="H1102" s="3"/>
      <c r="I1102" s="60">
        <f>G1102+H1102</f>
        <v>0</v>
      </c>
      <c r="J1102" s="3"/>
      <c r="K1102" s="60">
        <f>I1102+J1102</f>
        <v>0</v>
      </c>
      <c r="L1102" s="136"/>
      <c r="M1102" s="60">
        <f>K1102+L1102</f>
        <v>0</v>
      </c>
    </row>
    <row r="1103" spans="2:13" ht="15.75" customHeight="1">
      <c r="B1103" s="7" t="s">
        <v>18</v>
      </c>
      <c r="C1103" s="5"/>
      <c r="D1103" s="46" t="s">
        <v>224</v>
      </c>
      <c r="E1103" s="8"/>
      <c r="F1103" s="8"/>
      <c r="G1103" s="60">
        <f>G1105+G1108+G1111</f>
        <v>0</v>
      </c>
      <c r="H1103" s="3"/>
      <c r="I1103" s="60">
        <f>I1105+I1108+I1111</f>
        <v>275500</v>
      </c>
      <c r="J1103" s="3"/>
      <c r="K1103" s="60">
        <f>K1105+K1108+K1111</f>
        <v>275500</v>
      </c>
      <c r="L1103" s="136"/>
      <c r="M1103" s="60">
        <f>M1105+M1108+M1111</f>
        <v>275500</v>
      </c>
    </row>
    <row r="1104" spans="2:13" ht="31.5" customHeight="1" hidden="1">
      <c r="B1104" s="7" t="s">
        <v>222</v>
      </c>
      <c r="C1104" s="5"/>
      <c r="D1104" s="46" t="s">
        <v>224</v>
      </c>
      <c r="E1104" s="8" t="s">
        <v>221</v>
      </c>
      <c r="F1104" s="8"/>
      <c r="G1104" s="60" t="e">
        <f>#REF!</f>
        <v>#REF!</v>
      </c>
      <c r="H1104" s="3"/>
      <c r="I1104" s="60" t="e">
        <f>#REF!</f>
        <v>#REF!</v>
      </c>
      <c r="J1104" s="3"/>
      <c r="K1104" s="60" t="e">
        <f>#REF!</f>
        <v>#REF!</v>
      </c>
      <c r="L1104" s="136"/>
      <c r="M1104" s="60" t="e">
        <f>#REF!</f>
        <v>#REF!</v>
      </c>
    </row>
    <row r="1105" spans="2:13" ht="78.75">
      <c r="B1105" s="7" t="s">
        <v>185</v>
      </c>
      <c r="C1105" s="4"/>
      <c r="D1105" s="46" t="s">
        <v>224</v>
      </c>
      <c r="E1105" s="8" t="s">
        <v>380</v>
      </c>
      <c r="F1105" s="8"/>
      <c r="G1105" s="60">
        <f>G1106+G1107</f>
        <v>0</v>
      </c>
      <c r="H1105" s="3"/>
      <c r="I1105" s="60">
        <f>I1106+I1107</f>
        <v>192000</v>
      </c>
      <c r="J1105" s="3"/>
      <c r="K1105" s="60">
        <f>K1106+K1107</f>
        <v>192000</v>
      </c>
      <c r="L1105" s="136"/>
      <c r="M1105" s="60">
        <f>M1106+M1107</f>
        <v>192000</v>
      </c>
    </row>
    <row r="1106" spans="2:13" ht="33" customHeight="1">
      <c r="B1106" s="31" t="s">
        <v>332</v>
      </c>
      <c r="C1106" s="6"/>
      <c r="D1106" s="44" t="s">
        <v>224</v>
      </c>
      <c r="E1106" s="6" t="s">
        <v>380</v>
      </c>
      <c r="F1106" s="6" t="s">
        <v>337</v>
      </c>
      <c r="G1106" s="60">
        <v>0</v>
      </c>
      <c r="H1106" s="3">
        <v>23624</v>
      </c>
      <c r="I1106" s="60">
        <f>G1106+H1106</f>
        <v>23624</v>
      </c>
      <c r="J1106" s="3">
        <v>0</v>
      </c>
      <c r="K1106" s="60">
        <f>I1106+J1106</f>
        <v>23624</v>
      </c>
      <c r="L1106" s="136"/>
      <c r="M1106" s="60">
        <f>K1106+L1106</f>
        <v>23624</v>
      </c>
    </row>
    <row r="1107" spans="2:13" ht="30" customHeight="1">
      <c r="B1107" s="7" t="s">
        <v>392</v>
      </c>
      <c r="C1107" s="6"/>
      <c r="D1107" s="44" t="s">
        <v>224</v>
      </c>
      <c r="E1107" s="6" t="s">
        <v>380</v>
      </c>
      <c r="F1107" s="6" t="s">
        <v>338</v>
      </c>
      <c r="G1107" s="60">
        <v>0</v>
      </c>
      <c r="H1107" s="3">
        <v>168376</v>
      </c>
      <c r="I1107" s="60">
        <f>G1107+H1107</f>
        <v>168376</v>
      </c>
      <c r="J1107" s="3">
        <v>0</v>
      </c>
      <c r="K1107" s="60">
        <f>I1107+J1107</f>
        <v>168376</v>
      </c>
      <c r="L1107" s="136"/>
      <c r="M1107" s="60">
        <f>K1107+L1107</f>
        <v>168376</v>
      </c>
    </row>
    <row r="1108" spans="2:13" ht="81" customHeight="1">
      <c r="B1108" s="31" t="s">
        <v>290</v>
      </c>
      <c r="C1108" s="8" t="s">
        <v>205</v>
      </c>
      <c r="D1108" s="8" t="s">
        <v>224</v>
      </c>
      <c r="E1108" s="8" t="s">
        <v>381</v>
      </c>
      <c r="F1108" s="8"/>
      <c r="G1108" s="60">
        <f>G1109+G1110</f>
        <v>0</v>
      </c>
      <c r="H1108" s="3"/>
      <c r="I1108" s="60">
        <f>I1109+I1110</f>
        <v>100</v>
      </c>
      <c r="J1108" s="3">
        <v>0</v>
      </c>
      <c r="K1108" s="60">
        <f>K1109+K1110</f>
        <v>100</v>
      </c>
      <c r="L1108" s="136"/>
      <c r="M1108" s="60">
        <f>M1109+M1110</f>
        <v>100</v>
      </c>
    </row>
    <row r="1109" spans="2:13" ht="33" customHeight="1">
      <c r="B1109" s="31" t="s">
        <v>332</v>
      </c>
      <c r="C1109" s="6"/>
      <c r="D1109" s="44" t="s">
        <v>224</v>
      </c>
      <c r="E1109" s="6" t="s">
        <v>381</v>
      </c>
      <c r="F1109" s="6" t="s">
        <v>337</v>
      </c>
      <c r="G1109" s="60">
        <v>0</v>
      </c>
      <c r="H1109" s="3">
        <v>0</v>
      </c>
      <c r="I1109" s="60">
        <f>G1109+H1109</f>
        <v>0</v>
      </c>
      <c r="J1109" s="3">
        <v>0</v>
      </c>
      <c r="K1109" s="60">
        <f>I1109+J1109</f>
        <v>0</v>
      </c>
      <c r="L1109" s="136"/>
      <c r="M1109" s="60">
        <f>K1109+L1109</f>
        <v>0</v>
      </c>
    </row>
    <row r="1110" spans="2:13" ht="33" customHeight="1">
      <c r="B1110" s="7" t="s">
        <v>392</v>
      </c>
      <c r="C1110" s="6"/>
      <c r="D1110" s="44" t="s">
        <v>224</v>
      </c>
      <c r="E1110" s="6" t="s">
        <v>381</v>
      </c>
      <c r="F1110" s="6" t="s">
        <v>338</v>
      </c>
      <c r="G1110" s="60">
        <v>0</v>
      </c>
      <c r="H1110" s="3">
        <v>100</v>
      </c>
      <c r="I1110" s="60">
        <f>G1110+H1110</f>
        <v>100</v>
      </c>
      <c r="J1110" s="3">
        <v>0</v>
      </c>
      <c r="K1110" s="60">
        <f>I1110+J1110</f>
        <v>100</v>
      </c>
      <c r="L1110" s="136"/>
      <c r="M1110" s="60">
        <f>K1110+L1110</f>
        <v>100</v>
      </c>
    </row>
    <row r="1111" spans="2:13" ht="59.25" customHeight="1">
      <c r="B1111" s="96" t="s">
        <v>468</v>
      </c>
      <c r="C1111" s="8" t="s">
        <v>205</v>
      </c>
      <c r="D1111" s="8" t="s">
        <v>224</v>
      </c>
      <c r="E1111" s="8" t="s">
        <v>382</v>
      </c>
      <c r="F1111" s="8"/>
      <c r="G1111" s="60">
        <f>G1113</f>
        <v>0</v>
      </c>
      <c r="H1111" s="3"/>
      <c r="I1111" s="60">
        <f>I1112+I1113</f>
        <v>83400</v>
      </c>
      <c r="J1111" s="3"/>
      <c r="K1111" s="60">
        <f>K1112+K1113</f>
        <v>83400</v>
      </c>
      <c r="L1111" s="136"/>
      <c r="M1111" s="60">
        <f>M1112+M1113</f>
        <v>83400</v>
      </c>
    </row>
    <row r="1112" spans="2:13" ht="52.5" customHeight="1">
      <c r="B1112" s="31" t="s">
        <v>332</v>
      </c>
      <c r="C1112" s="8"/>
      <c r="D1112" s="97" t="s">
        <v>224</v>
      </c>
      <c r="E1112" s="97" t="s">
        <v>382</v>
      </c>
      <c r="F1112" s="97" t="s">
        <v>337</v>
      </c>
      <c r="G1112" s="60"/>
      <c r="H1112" s="3">
        <v>14749</v>
      </c>
      <c r="I1112" s="60">
        <f>G1112+H1112</f>
        <v>14749</v>
      </c>
      <c r="J1112" s="3">
        <v>0</v>
      </c>
      <c r="K1112" s="60">
        <f>I1112+J1112</f>
        <v>14749</v>
      </c>
      <c r="L1112" s="136"/>
      <c r="M1112" s="60">
        <f>K1112+L1112</f>
        <v>14749</v>
      </c>
    </row>
    <row r="1113" spans="2:13" ht="32.25" customHeight="1">
      <c r="B1113" s="7" t="s">
        <v>392</v>
      </c>
      <c r="C1113" s="8" t="s">
        <v>205</v>
      </c>
      <c r="D1113" s="8" t="s">
        <v>224</v>
      </c>
      <c r="E1113" s="8" t="s">
        <v>382</v>
      </c>
      <c r="F1113" s="8" t="s">
        <v>338</v>
      </c>
      <c r="G1113" s="60">
        <v>0</v>
      </c>
      <c r="H1113" s="3">
        <v>68651</v>
      </c>
      <c r="I1113" s="60">
        <f>G1113+H1113</f>
        <v>68651</v>
      </c>
      <c r="J1113" s="3">
        <v>0</v>
      </c>
      <c r="K1113" s="60">
        <f>I1113+J1113</f>
        <v>68651</v>
      </c>
      <c r="L1113" s="136"/>
      <c r="M1113" s="60">
        <f>K1113+L1113</f>
        <v>68651</v>
      </c>
    </row>
    <row r="1114" spans="2:13" ht="18.75" customHeight="1">
      <c r="B1114" s="83" t="s">
        <v>23</v>
      </c>
      <c r="C1114" s="5" t="s">
        <v>24</v>
      </c>
      <c r="D1114" s="45" t="s">
        <v>24</v>
      </c>
      <c r="E1114" s="5"/>
      <c r="F1114" s="5"/>
      <c r="G1114" s="60">
        <f>G1115</f>
        <v>0</v>
      </c>
      <c r="H1114" s="3"/>
      <c r="I1114" s="60">
        <f>I1115</f>
        <v>1718400</v>
      </c>
      <c r="J1114" s="3"/>
      <c r="K1114" s="60">
        <f>K1115</f>
        <v>1718400</v>
      </c>
      <c r="L1114" s="136"/>
      <c r="M1114" s="60">
        <f>M1115</f>
        <v>1718400</v>
      </c>
    </row>
    <row r="1115" spans="2:13" ht="15.75">
      <c r="B1115" s="7" t="s">
        <v>159</v>
      </c>
      <c r="C1115" s="4"/>
      <c r="D1115" s="46" t="s">
        <v>160</v>
      </c>
      <c r="E1115" s="4"/>
      <c r="F1115" s="4"/>
      <c r="G1115" s="60">
        <f>G1116</f>
        <v>0</v>
      </c>
      <c r="H1115" s="3"/>
      <c r="I1115" s="60">
        <f>I1116</f>
        <v>1718400</v>
      </c>
      <c r="J1115" s="3"/>
      <c r="K1115" s="60">
        <f>K1116</f>
        <v>1718400</v>
      </c>
      <c r="L1115" s="136"/>
      <c r="M1115" s="60">
        <f>M1116</f>
        <v>1718400</v>
      </c>
    </row>
    <row r="1116" spans="2:13" ht="31.5">
      <c r="B1116" s="7" t="s">
        <v>6</v>
      </c>
      <c r="C1116" s="4"/>
      <c r="D1116" s="46" t="s">
        <v>160</v>
      </c>
      <c r="E1116" s="4" t="s">
        <v>7</v>
      </c>
      <c r="F1116" s="4"/>
      <c r="G1116" s="60">
        <f>G1117</f>
        <v>0</v>
      </c>
      <c r="H1116" s="3"/>
      <c r="I1116" s="60">
        <f>I1117</f>
        <v>1718400</v>
      </c>
      <c r="J1116" s="3"/>
      <c r="K1116" s="60">
        <f>K1117</f>
        <v>1718400</v>
      </c>
      <c r="L1116" s="136"/>
      <c r="M1116" s="60">
        <f>M1117</f>
        <v>1718400</v>
      </c>
    </row>
    <row r="1117" spans="2:13" ht="47.25">
      <c r="B1117" s="7" t="s">
        <v>161</v>
      </c>
      <c r="C1117" s="4"/>
      <c r="D1117" s="46" t="s">
        <v>160</v>
      </c>
      <c r="E1117" s="4" t="s">
        <v>162</v>
      </c>
      <c r="F1117" s="4"/>
      <c r="G1117" s="60">
        <f>G1118+G1119+G1120+G1121</f>
        <v>0</v>
      </c>
      <c r="H1117" s="3"/>
      <c r="I1117" s="60">
        <f>I1118+I1119+I1120+I1121</f>
        <v>1718400</v>
      </c>
      <c r="J1117" s="3"/>
      <c r="K1117" s="60">
        <f>K1118+K1119+K1120+K1121</f>
        <v>1718400</v>
      </c>
      <c r="L1117" s="136"/>
      <c r="M1117" s="60">
        <f>M1118+M1119+M1120+M1121</f>
        <v>1718400</v>
      </c>
    </row>
    <row r="1118" spans="2:13" ht="30.75" customHeight="1">
      <c r="B1118" s="31" t="s">
        <v>330</v>
      </c>
      <c r="C1118" s="8">
        <v>901</v>
      </c>
      <c r="D1118" s="8" t="s">
        <v>160</v>
      </c>
      <c r="E1118" s="8" t="s">
        <v>162</v>
      </c>
      <c r="F1118" s="8" t="s">
        <v>335</v>
      </c>
      <c r="G1118" s="86">
        <v>0</v>
      </c>
      <c r="H1118" s="3">
        <v>1004500</v>
      </c>
      <c r="I1118" s="86">
        <f>G1118+H1118</f>
        <v>1004500</v>
      </c>
      <c r="J1118" s="3">
        <v>0</v>
      </c>
      <c r="K1118" s="86">
        <v>1074840</v>
      </c>
      <c r="L1118" s="136">
        <v>162693</v>
      </c>
      <c r="M1118" s="86">
        <f>K1118+L1118</f>
        <v>1237533</v>
      </c>
    </row>
    <row r="1119" spans="2:13" ht="33.75" customHeight="1">
      <c r="B1119" s="31" t="s">
        <v>331</v>
      </c>
      <c r="C1119" s="8">
        <v>901</v>
      </c>
      <c r="D1119" s="8" t="s">
        <v>160</v>
      </c>
      <c r="E1119" s="8" t="s">
        <v>162</v>
      </c>
      <c r="F1119" s="8" t="s">
        <v>336</v>
      </c>
      <c r="G1119" s="86">
        <v>0</v>
      </c>
      <c r="H1119" s="3">
        <v>0</v>
      </c>
      <c r="I1119" s="86">
        <f>G1119+H1119</f>
        <v>0</v>
      </c>
      <c r="J1119" s="3">
        <v>0</v>
      </c>
      <c r="K1119" s="86">
        <f>I1119+J1119</f>
        <v>0</v>
      </c>
      <c r="L1119" s="136">
        <v>690</v>
      </c>
      <c r="M1119" s="86">
        <f>K1119+L1119</f>
        <v>690</v>
      </c>
    </row>
    <row r="1120" spans="2:13" ht="39" customHeight="1">
      <c r="B1120" s="31" t="s">
        <v>332</v>
      </c>
      <c r="C1120" s="8">
        <v>901</v>
      </c>
      <c r="D1120" s="8" t="s">
        <v>160</v>
      </c>
      <c r="E1120" s="8" t="s">
        <v>162</v>
      </c>
      <c r="F1120" s="8" t="s">
        <v>337</v>
      </c>
      <c r="G1120" s="86">
        <v>0</v>
      </c>
      <c r="H1120" s="3">
        <v>168250</v>
      </c>
      <c r="I1120" s="86">
        <f>G1120+H1120</f>
        <v>168250</v>
      </c>
      <c r="J1120" s="3">
        <v>0</v>
      </c>
      <c r="K1120" s="86">
        <v>160000</v>
      </c>
      <c r="L1120" s="136">
        <v>-31500</v>
      </c>
      <c r="M1120" s="86">
        <f>K1120+L1120</f>
        <v>128500</v>
      </c>
    </row>
    <row r="1121" spans="2:13" ht="30.75" customHeight="1">
      <c r="B1121" s="7" t="s">
        <v>392</v>
      </c>
      <c r="C1121" s="8">
        <v>901</v>
      </c>
      <c r="D1121" s="8" t="s">
        <v>160</v>
      </c>
      <c r="E1121" s="8" t="s">
        <v>162</v>
      </c>
      <c r="F1121" s="8" t="s">
        <v>338</v>
      </c>
      <c r="G1121" s="86">
        <v>0</v>
      </c>
      <c r="H1121" s="3">
        <v>545650</v>
      </c>
      <c r="I1121" s="86">
        <f>G1121+H1121</f>
        <v>545650</v>
      </c>
      <c r="J1121" s="3">
        <v>0</v>
      </c>
      <c r="K1121" s="86">
        <v>483560</v>
      </c>
      <c r="L1121" s="136">
        <v>-131883</v>
      </c>
      <c r="M1121" s="86">
        <f>K1121+L1121</f>
        <v>351677</v>
      </c>
    </row>
    <row r="1122" spans="2:13" ht="17.25" customHeight="1">
      <c r="B1122" s="75" t="s">
        <v>75</v>
      </c>
      <c r="C1122" s="6" t="s">
        <v>76</v>
      </c>
      <c r="D1122" s="47" t="s">
        <v>76</v>
      </c>
      <c r="E1122" s="6"/>
      <c r="F1122" s="6"/>
      <c r="G1122" s="60">
        <f>G1123</f>
        <v>0</v>
      </c>
      <c r="H1122" s="3">
        <v>0</v>
      </c>
      <c r="I1122" s="60">
        <f>I1123</f>
        <v>258072000</v>
      </c>
      <c r="J1122" s="3">
        <v>0</v>
      </c>
      <c r="K1122" s="60">
        <f>K1123</f>
        <v>258072000</v>
      </c>
      <c r="L1122" s="136"/>
      <c r="M1122" s="60">
        <f>M1123</f>
        <v>258072000</v>
      </c>
    </row>
    <row r="1123" spans="2:13" ht="15.75">
      <c r="B1123" s="19" t="s">
        <v>77</v>
      </c>
      <c r="C1123" s="19"/>
      <c r="D1123" s="48" t="s">
        <v>78</v>
      </c>
      <c r="E1123" s="15"/>
      <c r="F1123" s="15"/>
      <c r="G1123" s="60">
        <f>G1124</f>
        <v>0</v>
      </c>
      <c r="H1123" s="3"/>
      <c r="I1123" s="60">
        <f>I1124</f>
        <v>258072000</v>
      </c>
      <c r="J1123" s="3"/>
      <c r="K1123" s="60">
        <f>K1124</f>
        <v>258072000</v>
      </c>
      <c r="L1123" s="136"/>
      <c r="M1123" s="60">
        <f>M1124</f>
        <v>258072000</v>
      </c>
    </row>
    <row r="1124" spans="2:13" ht="30.75" customHeight="1">
      <c r="B1124" s="12" t="s">
        <v>82</v>
      </c>
      <c r="C1124" s="6"/>
      <c r="D1124" s="44" t="s">
        <v>78</v>
      </c>
      <c r="E1124" s="6" t="s">
        <v>83</v>
      </c>
      <c r="F1124" s="6"/>
      <c r="G1124" s="60">
        <f>G1125+G1127</f>
        <v>0</v>
      </c>
      <c r="H1124" s="3"/>
      <c r="I1124" s="60">
        <f>I1125+I1127</f>
        <v>258072000</v>
      </c>
      <c r="J1124" s="3"/>
      <c r="K1124" s="60">
        <f>K1125+K1127</f>
        <v>258072000</v>
      </c>
      <c r="L1124" s="136"/>
      <c r="M1124" s="60">
        <f>M1125+M1127</f>
        <v>258072000</v>
      </c>
    </row>
    <row r="1125" spans="2:13" ht="31.5" hidden="1">
      <c r="B1125" s="12" t="s">
        <v>127</v>
      </c>
      <c r="C1125" s="6"/>
      <c r="D1125" s="44" t="s">
        <v>78</v>
      </c>
      <c r="E1125" s="6" t="s">
        <v>128</v>
      </c>
      <c r="F1125" s="6"/>
      <c r="G1125" s="60">
        <f>G1126</f>
        <v>0</v>
      </c>
      <c r="H1125" s="3"/>
      <c r="I1125" s="60">
        <f>I1126</f>
        <v>0</v>
      </c>
      <c r="J1125" s="3"/>
      <c r="K1125" s="60">
        <f>K1126</f>
        <v>0</v>
      </c>
      <c r="L1125" s="136"/>
      <c r="M1125" s="60">
        <f>M1126</f>
        <v>0</v>
      </c>
    </row>
    <row r="1126" spans="2:13" ht="15.75" hidden="1">
      <c r="B1126" s="31" t="s">
        <v>330</v>
      </c>
      <c r="C1126" s="6"/>
      <c r="D1126" s="44" t="s">
        <v>78</v>
      </c>
      <c r="E1126" s="6" t="s">
        <v>128</v>
      </c>
      <c r="F1126" s="6" t="s">
        <v>335</v>
      </c>
      <c r="G1126" s="60">
        <v>0</v>
      </c>
      <c r="H1126" s="3"/>
      <c r="I1126" s="60">
        <f>G1126+H1126</f>
        <v>0</v>
      </c>
      <c r="J1126" s="3"/>
      <c r="K1126" s="60">
        <f>I1126+J1126</f>
        <v>0</v>
      </c>
      <c r="L1126" s="136"/>
      <c r="M1126" s="60">
        <f>K1126+L1126</f>
        <v>0</v>
      </c>
    </row>
    <row r="1127" spans="2:13" ht="237" customHeight="1">
      <c r="B1127" s="56" t="s">
        <v>232</v>
      </c>
      <c r="C1127" s="6"/>
      <c r="D1127" s="6" t="s">
        <v>78</v>
      </c>
      <c r="E1127" s="6" t="s">
        <v>350</v>
      </c>
      <c r="F1127" s="6"/>
      <c r="G1127" s="86">
        <f>G1128+G1131+G1134</f>
        <v>0</v>
      </c>
      <c r="H1127" s="3"/>
      <c r="I1127" s="86">
        <v>258072000</v>
      </c>
      <c r="J1127" s="3"/>
      <c r="K1127" s="86">
        <v>258072000</v>
      </c>
      <c r="L1127" s="136"/>
      <c r="M1127" s="86">
        <f>M1128+M1131+M1134</f>
        <v>258072000</v>
      </c>
    </row>
    <row r="1128" spans="2:13" ht="32.25" customHeight="1">
      <c r="B1128" s="88" t="s">
        <v>347</v>
      </c>
      <c r="C1128" s="6"/>
      <c r="D1128" s="8" t="s">
        <v>78</v>
      </c>
      <c r="E1128" s="8" t="s">
        <v>351</v>
      </c>
      <c r="F1128" s="8"/>
      <c r="G1128" s="86">
        <f>G1129+G1130</f>
        <v>0</v>
      </c>
      <c r="H1128" s="3"/>
      <c r="I1128" s="86">
        <f>I1129+I1130</f>
        <v>0</v>
      </c>
      <c r="J1128" s="3"/>
      <c r="K1128" s="86">
        <f>K1129+K1130</f>
        <v>0</v>
      </c>
      <c r="L1128" s="136"/>
      <c r="M1128" s="86">
        <f>M1129+M1130</f>
        <v>255119000</v>
      </c>
    </row>
    <row r="1129" spans="2:13" ht="23.25" customHeight="1">
      <c r="B1129" s="31" t="s">
        <v>330</v>
      </c>
      <c r="C1129" s="6"/>
      <c r="D1129" s="8" t="s">
        <v>78</v>
      </c>
      <c r="E1129" s="8" t="s">
        <v>351</v>
      </c>
      <c r="F1129" s="8" t="s">
        <v>335</v>
      </c>
      <c r="G1129" s="86">
        <v>0</v>
      </c>
      <c r="H1129" s="3">
        <v>0</v>
      </c>
      <c r="I1129" s="86">
        <f>G1129+H1129</f>
        <v>0</v>
      </c>
      <c r="J1129" s="3">
        <v>0</v>
      </c>
      <c r="K1129" s="86">
        <f>I1129+J1129</f>
        <v>0</v>
      </c>
      <c r="L1129" s="136">
        <v>254532800</v>
      </c>
      <c r="M1129" s="86">
        <f>K1129+L1129</f>
        <v>254532800</v>
      </c>
    </row>
    <row r="1130" spans="2:13" ht="15.75" customHeight="1">
      <c r="B1130" s="31" t="s">
        <v>331</v>
      </c>
      <c r="C1130" s="6"/>
      <c r="D1130" s="8" t="s">
        <v>78</v>
      </c>
      <c r="E1130" s="8" t="s">
        <v>351</v>
      </c>
      <c r="F1130" s="8" t="s">
        <v>336</v>
      </c>
      <c r="G1130" s="86">
        <v>0</v>
      </c>
      <c r="H1130" s="3"/>
      <c r="I1130" s="86">
        <f>G1130+H1130</f>
        <v>0</v>
      </c>
      <c r="J1130" s="3"/>
      <c r="K1130" s="86">
        <f>I1130+J1130</f>
        <v>0</v>
      </c>
      <c r="L1130" s="136">
        <v>586200</v>
      </c>
      <c r="M1130" s="86">
        <f>K1130+L1130</f>
        <v>586200</v>
      </c>
    </row>
    <row r="1131" spans="2:13" ht="220.5">
      <c r="B1131" s="88" t="s">
        <v>348</v>
      </c>
      <c r="C1131" s="6"/>
      <c r="D1131" s="8" t="s">
        <v>78</v>
      </c>
      <c r="E1131" s="8" t="s">
        <v>352</v>
      </c>
      <c r="F1131" s="8"/>
      <c r="G1131" s="86">
        <f>G1132+G1133</f>
        <v>0</v>
      </c>
      <c r="H1131" s="3"/>
      <c r="I1131" s="86">
        <f>I1132+I1133</f>
        <v>0</v>
      </c>
      <c r="J1131" s="3"/>
      <c r="K1131" s="86">
        <f>K1132+K1133</f>
        <v>0</v>
      </c>
      <c r="L1131" s="136"/>
      <c r="M1131" s="86">
        <f>M1132+M1133</f>
        <v>1165000</v>
      </c>
    </row>
    <row r="1132" spans="2:13" ht="35.25" customHeight="1">
      <c r="B1132" s="88" t="s">
        <v>332</v>
      </c>
      <c r="C1132" s="6"/>
      <c r="D1132" s="8" t="s">
        <v>78</v>
      </c>
      <c r="E1132" s="8" t="s">
        <v>352</v>
      </c>
      <c r="F1132" s="8" t="s">
        <v>337</v>
      </c>
      <c r="G1132" s="86">
        <v>0</v>
      </c>
      <c r="H1132" s="3">
        <v>0</v>
      </c>
      <c r="I1132" s="86">
        <f>G1132+H1132</f>
        <v>0</v>
      </c>
      <c r="J1132" s="3">
        <v>0</v>
      </c>
      <c r="K1132" s="86">
        <f>I1132+J1132</f>
        <v>0</v>
      </c>
      <c r="L1132" s="136">
        <v>130000</v>
      </c>
      <c r="M1132" s="86">
        <f>K1132+L1132</f>
        <v>130000</v>
      </c>
    </row>
    <row r="1133" spans="2:13" ht="31.5">
      <c r="B1133" s="31" t="s">
        <v>392</v>
      </c>
      <c r="C1133" s="6"/>
      <c r="D1133" s="8" t="s">
        <v>78</v>
      </c>
      <c r="E1133" s="8" t="s">
        <v>352</v>
      </c>
      <c r="F1133" s="8" t="s">
        <v>338</v>
      </c>
      <c r="G1133" s="86">
        <v>0</v>
      </c>
      <c r="H1133" s="3">
        <v>0</v>
      </c>
      <c r="I1133" s="86">
        <f>G1133+H1133</f>
        <v>0</v>
      </c>
      <c r="J1133" s="3">
        <v>0</v>
      </c>
      <c r="K1133" s="86">
        <f>I1133+J1133</f>
        <v>0</v>
      </c>
      <c r="L1133" s="136">
        <v>1035000</v>
      </c>
      <c r="M1133" s="86">
        <f>K1133+L1133</f>
        <v>1035000</v>
      </c>
    </row>
    <row r="1134" spans="2:13" ht="100.5" customHeight="1">
      <c r="B1134" s="88" t="s">
        <v>349</v>
      </c>
      <c r="C1134" s="6"/>
      <c r="D1134" s="8" t="s">
        <v>78</v>
      </c>
      <c r="E1134" s="8" t="s">
        <v>353</v>
      </c>
      <c r="F1134" s="8"/>
      <c r="G1134" s="86">
        <f>G1135+G1136</f>
        <v>0</v>
      </c>
      <c r="H1134" s="3"/>
      <c r="I1134" s="86">
        <f>I1135+I1136</f>
        <v>0</v>
      </c>
      <c r="J1134" s="3"/>
      <c r="K1134" s="86">
        <f>K1135+K1136</f>
        <v>0</v>
      </c>
      <c r="L1134" s="136"/>
      <c r="M1134" s="86">
        <f>M1135+M1136</f>
        <v>1788000</v>
      </c>
    </row>
    <row r="1135" spans="2:13" ht="47.25">
      <c r="B1135" s="88" t="s">
        <v>332</v>
      </c>
      <c r="C1135" s="6"/>
      <c r="D1135" s="8" t="s">
        <v>78</v>
      </c>
      <c r="E1135" s="8" t="s">
        <v>353</v>
      </c>
      <c r="F1135" s="8" t="s">
        <v>337</v>
      </c>
      <c r="G1135" s="86">
        <v>0</v>
      </c>
      <c r="H1135" s="3">
        <v>0</v>
      </c>
      <c r="I1135" s="86">
        <f>G1135+H1135</f>
        <v>0</v>
      </c>
      <c r="J1135" s="3">
        <v>0</v>
      </c>
      <c r="K1135" s="86">
        <f>I1135+J1135</f>
        <v>0</v>
      </c>
      <c r="L1135" s="136">
        <v>1383446.94</v>
      </c>
      <c r="M1135" s="86">
        <f>K1135+L1135</f>
        <v>1383446.94</v>
      </c>
    </row>
    <row r="1136" spans="2:13" ht="31.5">
      <c r="B1136" s="31" t="s">
        <v>392</v>
      </c>
      <c r="C1136" s="6"/>
      <c r="D1136" s="8" t="s">
        <v>78</v>
      </c>
      <c r="E1136" s="8" t="s">
        <v>353</v>
      </c>
      <c r="F1136" s="8" t="s">
        <v>338</v>
      </c>
      <c r="G1136" s="86">
        <v>0</v>
      </c>
      <c r="H1136" s="3">
        <v>0</v>
      </c>
      <c r="I1136" s="86">
        <f>G1136+H1136</f>
        <v>0</v>
      </c>
      <c r="J1136" s="3">
        <v>0</v>
      </c>
      <c r="K1136" s="86">
        <f>I1136+J1136</f>
        <v>0</v>
      </c>
      <c r="L1136" s="136">
        <v>404553.06</v>
      </c>
      <c r="M1136" s="86">
        <f>K1136+L1136</f>
        <v>404553.06</v>
      </c>
    </row>
    <row r="1137" spans="2:13" ht="15.75">
      <c r="B1137" s="82" t="s">
        <v>97</v>
      </c>
      <c r="C1137" s="6">
        <v>1000</v>
      </c>
      <c r="D1137" s="47" t="s">
        <v>179</v>
      </c>
      <c r="E1137" s="6"/>
      <c r="F1137" s="6"/>
      <c r="G1137" s="60">
        <f>G1138+G1146</f>
        <v>0</v>
      </c>
      <c r="H1137" s="3"/>
      <c r="I1137" s="60">
        <f>I1138+I1146</f>
        <v>79964000</v>
      </c>
      <c r="J1137" s="3"/>
      <c r="K1137" s="60">
        <f>K1138+K1146</f>
        <v>79964000</v>
      </c>
      <c r="L1137" s="136"/>
      <c r="M1137" s="60">
        <f>M1138+M1146</f>
        <v>79964000</v>
      </c>
    </row>
    <row r="1138" spans="2:13" ht="15.75">
      <c r="B1138" s="11" t="s">
        <v>98</v>
      </c>
      <c r="C1138" s="6"/>
      <c r="D1138" s="44">
        <v>1003</v>
      </c>
      <c r="E1138" s="6"/>
      <c r="F1138" s="6"/>
      <c r="G1138" s="60">
        <f>G1139+G1144</f>
        <v>0</v>
      </c>
      <c r="H1138" s="3"/>
      <c r="I1138" s="60">
        <f>I1139+I1144</f>
        <v>79964000</v>
      </c>
      <c r="J1138" s="3"/>
      <c r="K1138" s="60">
        <f>K1139+K1144</f>
        <v>79964000</v>
      </c>
      <c r="L1138" s="136"/>
      <c r="M1138" s="60">
        <f>M1139+M1144</f>
        <v>75446676.3</v>
      </c>
    </row>
    <row r="1139" spans="2:13" ht="15.75">
      <c r="B1139" s="11" t="s">
        <v>206</v>
      </c>
      <c r="C1139" s="6"/>
      <c r="D1139" s="44">
        <v>1003</v>
      </c>
      <c r="E1139" s="6">
        <v>5050000</v>
      </c>
      <c r="F1139" s="6"/>
      <c r="G1139" s="60">
        <f>G1142+G1140</f>
        <v>0</v>
      </c>
      <c r="H1139" s="3"/>
      <c r="I1139" s="60">
        <f>I1142+I1140</f>
        <v>15685000</v>
      </c>
      <c r="J1139" s="3"/>
      <c r="K1139" s="60">
        <f>K1142+K1140</f>
        <v>15685000</v>
      </c>
      <c r="L1139" s="136"/>
      <c r="M1139" s="60">
        <f>M1142+M1140</f>
        <v>15354179.3</v>
      </c>
    </row>
    <row r="1140" spans="2:13" ht="31.5" customHeight="1">
      <c r="B1140" s="32" t="s">
        <v>209</v>
      </c>
      <c r="C1140" s="8" t="s">
        <v>205</v>
      </c>
      <c r="D1140" s="8" t="s">
        <v>99</v>
      </c>
      <c r="E1140" s="8" t="s">
        <v>210</v>
      </c>
      <c r="F1140" s="8"/>
      <c r="G1140" s="71">
        <f>G1141</f>
        <v>0</v>
      </c>
      <c r="H1140" s="52"/>
      <c r="I1140" s="71">
        <f>I1141</f>
        <v>11416000</v>
      </c>
      <c r="J1140" s="52"/>
      <c r="K1140" s="71">
        <f>K1141</f>
        <v>11416000</v>
      </c>
      <c r="L1140" s="141"/>
      <c r="M1140" s="71">
        <f>M1141</f>
        <v>11416000</v>
      </c>
    </row>
    <row r="1141" spans="2:13" ht="32.25" customHeight="1">
      <c r="B1141" s="31" t="s">
        <v>355</v>
      </c>
      <c r="C1141" s="8" t="s">
        <v>205</v>
      </c>
      <c r="D1141" s="8" t="s">
        <v>99</v>
      </c>
      <c r="E1141" s="8" t="s">
        <v>210</v>
      </c>
      <c r="F1141" s="8" t="s">
        <v>357</v>
      </c>
      <c r="G1141" s="71">
        <v>0</v>
      </c>
      <c r="H1141" s="52">
        <v>11416000</v>
      </c>
      <c r="I1141" s="71">
        <f>G1141+H1141</f>
        <v>11416000</v>
      </c>
      <c r="J1141" s="52">
        <v>0</v>
      </c>
      <c r="K1141" s="71">
        <f>I1141+J1141</f>
        <v>11416000</v>
      </c>
      <c r="L1141" s="141"/>
      <c r="M1141" s="71">
        <f>K1141+L1141</f>
        <v>11416000</v>
      </c>
    </row>
    <row r="1142" spans="2:13" ht="47.25">
      <c r="B1142" s="11" t="s">
        <v>291</v>
      </c>
      <c r="C1142" s="6"/>
      <c r="D1142" s="44">
        <v>1003</v>
      </c>
      <c r="E1142" s="6" t="s">
        <v>383</v>
      </c>
      <c r="F1142" s="6"/>
      <c r="G1142" s="60">
        <f>G1143</f>
        <v>0</v>
      </c>
      <c r="H1142" s="3"/>
      <c r="I1142" s="60">
        <f>I1143</f>
        <v>4269000</v>
      </c>
      <c r="J1142" s="3"/>
      <c r="K1142" s="60">
        <f>K1143</f>
        <v>4269000</v>
      </c>
      <c r="L1142" s="136"/>
      <c r="M1142" s="60">
        <f>M1143</f>
        <v>3938179.3</v>
      </c>
    </row>
    <row r="1143" spans="2:13" ht="31.5">
      <c r="B1143" s="54" t="s">
        <v>376</v>
      </c>
      <c r="C1143" s="6"/>
      <c r="D1143" s="44" t="s">
        <v>99</v>
      </c>
      <c r="E1143" s="6" t="s">
        <v>383</v>
      </c>
      <c r="F1143" s="6" t="s">
        <v>375</v>
      </c>
      <c r="G1143" s="60">
        <v>0</v>
      </c>
      <c r="H1143" s="3">
        <v>4269000</v>
      </c>
      <c r="I1143" s="60">
        <f>G1143+H1143</f>
        <v>4269000</v>
      </c>
      <c r="J1143" s="3">
        <v>0</v>
      </c>
      <c r="K1143" s="60">
        <f>I1143+J1143</f>
        <v>4269000</v>
      </c>
      <c r="L1143" s="136">
        <v>-330820.7</v>
      </c>
      <c r="M1143" s="60">
        <f>K1143+L1143</f>
        <v>3938179.3</v>
      </c>
    </row>
    <row r="1144" spans="2:13" ht="63.75" customHeight="1">
      <c r="B1144" s="51" t="s">
        <v>211</v>
      </c>
      <c r="C1144" s="6"/>
      <c r="D1144" s="44" t="s">
        <v>99</v>
      </c>
      <c r="E1144" s="6" t="s">
        <v>384</v>
      </c>
      <c r="F1144" s="6"/>
      <c r="G1144" s="60">
        <f>G1145</f>
        <v>0</v>
      </c>
      <c r="H1144" s="3"/>
      <c r="I1144" s="60">
        <f>I1145</f>
        <v>64279000</v>
      </c>
      <c r="J1144" s="3"/>
      <c r="K1144" s="60">
        <f>K1145</f>
        <v>64279000</v>
      </c>
      <c r="L1144" s="136"/>
      <c r="M1144" s="60">
        <f>M1145</f>
        <v>60092497</v>
      </c>
    </row>
    <row r="1145" spans="2:13" ht="36.75" customHeight="1">
      <c r="B1145" s="11" t="s">
        <v>376</v>
      </c>
      <c r="C1145" s="6"/>
      <c r="D1145" s="44" t="s">
        <v>99</v>
      </c>
      <c r="E1145" s="6" t="s">
        <v>384</v>
      </c>
      <c r="F1145" s="6" t="s">
        <v>375</v>
      </c>
      <c r="G1145" s="60">
        <v>0</v>
      </c>
      <c r="H1145" s="3">
        <v>64279000</v>
      </c>
      <c r="I1145" s="60">
        <f>G1145+H1145</f>
        <v>64279000</v>
      </c>
      <c r="J1145" s="3">
        <v>0</v>
      </c>
      <c r="K1145" s="60">
        <f>I1145+J1145</f>
        <v>64279000</v>
      </c>
      <c r="L1145" s="136">
        <v>-4186503</v>
      </c>
      <c r="M1145" s="60">
        <f>K1145+L1145</f>
        <v>60092497</v>
      </c>
    </row>
    <row r="1146" spans="2:13" ht="34.5" customHeight="1">
      <c r="B1146" s="7" t="s">
        <v>264</v>
      </c>
      <c r="C1146" s="2"/>
      <c r="D1146" s="47" t="s">
        <v>265</v>
      </c>
      <c r="E1146" s="2"/>
      <c r="F1146" s="2"/>
      <c r="G1146" s="60">
        <f>G1147+G1152</f>
        <v>0</v>
      </c>
      <c r="H1146" s="3"/>
      <c r="I1146" s="60">
        <f>I1147+I1152</f>
        <v>0</v>
      </c>
      <c r="J1146" s="3"/>
      <c r="K1146" s="60">
        <f>K1147+K1152</f>
        <v>0</v>
      </c>
      <c r="L1146" s="136"/>
      <c r="M1146" s="60">
        <f>M1147+M1152</f>
        <v>4517323.7</v>
      </c>
    </row>
    <row r="1147" spans="2:13" ht="49.5" customHeight="1">
      <c r="B1147" s="32" t="s">
        <v>189</v>
      </c>
      <c r="C1147" s="87" t="s">
        <v>205</v>
      </c>
      <c r="D1147" s="44" t="s">
        <v>265</v>
      </c>
      <c r="E1147" s="44" t="s">
        <v>383</v>
      </c>
      <c r="F1147" s="44"/>
      <c r="G1147" s="60">
        <f>G1148+G1149+G1150+G1151</f>
        <v>0</v>
      </c>
      <c r="H1147" s="3"/>
      <c r="I1147" s="60">
        <f>I1148+I1149+I1150+I1151</f>
        <v>0</v>
      </c>
      <c r="J1147" s="3"/>
      <c r="K1147" s="60">
        <f>K1148+K1149+K1150+K1151</f>
        <v>0</v>
      </c>
      <c r="L1147" s="136"/>
      <c r="M1147" s="60">
        <f>M1148+M1149+M1150+M1151</f>
        <v>330820.70000000007</v>
      </c>
    </row>
    <row r="1148" spans="2:13" ht="36.75" customHeight="1">
      <c r="B1148" s="31" t="s">
        <v>331</v>
      </c>
      <c r="C1148" s="87" t="s">
        <v>205</v>
      </c>
      <c r="D1148" s="44" t="s">
        <v>265</v>
      </c>
      <c r="E1148" s="44" t="s">
        <v>383</v>
      </c>
      <c r="F1148" s="44" t="s">
        <v>336</v>
      </c>
      <c r="G1148" s="60">
        <v>0</v>
      </c>
      <c r="H1148" s="44"/>
      <c r="I1148" s="60">
        <f>G1148+H1148</f>
        <v>0</v>
      </c>
      <c r="J1148" s="44"/>
      <c r="K1148" s="60">
        <f>I1148+J1148</f>
        <v>0</v>
      </c>
      <c r="L1148" s="158" t="s">
        <v>516</v>
      </c>
      <c r="M1148" s="60">
        <f>K1148+L1148</f>
        <v>400</v>
      </c>
    </row>
    <row r="1149" spans="2:13" ht="51.75" customHeight="1">
      <c r="B1149" s="31" t="s">
        <v>332</v>
      </c>
      <c r="C1149" s="87" t="s">
        <v>205</v>
      </c>
      <c r="D1149" s="44" t="s">
        <v>265</v>
      </c>
      <c r="E1149" s="44" t="s">
        <v>383</v>
      </c>
      <c r="F1149" s="44" t="s">
        <v>337</v>
      </c>
      <c r="G1149" s="60">
        <v>0</v>
      </c>
      <c r="H1149" s="101" t="s">
        <v>412</v>
      </c>
      <c r="I1149" s="60">
        <f>G1149+H1149</f>
        <v>0</v>
      </c>
      <c r="J1149" s="101" t="s">
        <v>412</v>
      </c>
      <c r="K1149" s="60">
        <f>I1149+J1149</f>
        <v>0</v>
      </c>
      <c r="L1149" s="162">
        <f>95288.1-3300</f>
        <v>91988.1</v>
      </c>
      <c r="M1149" s="60">
        <f>K1149+L1149</f>
        <v>91988.1</v>
      </c>
    </row>
    <row r="1150" spans="2:13" ht="36" customHeight="1">
      <c r="B1150" s="7" t="s">
        <v>392</v>
      </c>
      <c r="C1150" s="87" t="s">
        <v>205</v>
      </c>
      <c r="D1150" s="44" t="s">
        <v>265</v>
      </c>
      <c r="E1150" s="44" t="s">
        <v>383</v>
      </c>
      <c r="F1150" s="44" t="s">
        <v>338</v>
      </c>
      <c r="G1150" s="60">
        <v>0</v>
      </c>
      <c r="H1150" s="101" t="s">
        <v>412</v>
      </c>
      <c r="I1150" s="60">
        <f>G1150+H1150</f>
        <v>0</v>
      </c>
      <c r="J1150" s="101" t="s">
        <v>412</v>
      </c>
      <c r="K1150" s="60">
        <f>I1150+J1150</f>
        <v>0</v>
      </c>
      <c r="L1150" s="162">
        <f>215441.7+3300</f>
        <v>218741.7</v>
      </c>
      <c r="M1150" s="60">
        <f>K1150+L1150</f>
        <v>218741.7</v>
      </c>
    </row>
    <row r="1151" spans="2:13" ht="37.5" customHeight="1">
      <c r="B1151" s="54" t="s">
        <v>376</v>
      </c>
      <c r="C1151" s="87" t="s">
        <v>205</v>
      </c>
      <c r="D1151" s="44" t="s">
        <v>265</v>
      </c>
      <c r="E1151" s="44" t="s">
        <v>383</v>
      </c>
      <c r="F1151" s="44" t="s">
        <v>375</v>
      </c>
      <c r="G1151" s="60">
        <v>0</v>
      </c>
      <c r="H1151" s="44"/>
      <c r="I1151" s="60">
        <f>G1151+H1151</f>
        <v>0</v>
      </c>
      <c r="J1151" s="44"/>
      <c r="K1151" s="60">
        <f>I1151+J1151</f>
        <v>0</v>
      </c>
      <c r="L1151" s="158" t="s">
        <v>515</v>
      </c>
      <c r="M1151" s="60">
        <f>K1151+L1151</f>
        <v>19690.9</v>
      </c>
    </row>
    <row r="1152" spans="2:13" ht="20.25" customHeight="1">
      <c r="B1152" s="51" t="s">
        <v>211</v>
      </c>
      <c r="C1152" s="87"/>
      <c r="D1152" s="44" t="s">
        <v>265</v>
      </c>
      <c r="E1152" s="44" t="s">
        <v>384</v>
      </c>
      <c r="F1152" s="44"/>
      <c r="G1152" s="60">
        <f>G1153+G1154+G1155+G1156</f>
        <v>0</v>
      </c>
      <c r="H1152" s="44"/>
      <c r="I1152" s="60">
        <f>I1153+I1154+I1155+I1156</f>
        <v>0</v>
      </c>
      <c r="J1152" s="44"/>
      <c r="K1152" s="60">
        <f>K1153+K1154+K1155+K1156</f>
        <v>0</v>
      </c>
      <c r="L1152" s="157"/>
      <c r="M1152" s="60">
        <f>M1153+M1154+M1155+M1156</f>
        <v>4186503</v>
      </c>
    </row>
    <row r="1153" spans="2:13" ht="23.25" customHeight="1">
      <c r="B1153" s="31" t="s">
        <v>330</v>
      </c>
      <c r="C1153" s="87"/>
      <c r="D1153" s="44" t="s">
        <v>265</v>
      </c>
      <c r="E1153" s="44" t="s">
        <v>384</v>
      </c>
      <c r="F1153" s="44" t="s">
        <v>335</v>
      </c>
      <c r="G1153" s="60">
        <v>0</v>
      </c>
      <c r="H1153" s="44"/>
      <c r="I1153" s="60">
        <f>G1153+H1153</f>
        <v>0</v>
      </c>
      <c r="J1153" s="44"/>
      <c r="K1153" s="60">
        <f>I1153+J1153</f>
        <v>0</v>
      </c>
      <c r="L1153" s="158" t="s">
        <v>513</v>
      </c>
      <c r="M1153" s="60">
        <f>K1153+L1153</f>
        <v>2033620</v>
      </c>
    </row>
    <row r="1154" spans="2:13" ht="18.75" customHeight="1">
      <c r="B1154" s="31" t="s">
        <v>331</v>
      </c>
      <c r="C1154" s="87"/>
      <c r="D1154" s="44" t="s">
        <v>265</v>
      </c>
      <c r="E1154" s="44" t="s">
        <v>384</v>
      </c>
      <c r="F1154" s="44" t="s">
        <v>336</v>
      </c>
      <c r="G1154" s="60">
        <v>0</v>
      </c>
      <c r="H1154" s="44"/>
      <c r="I1154" s="60">
        <f>G1154+H1154</f>
        <v>0</v>
      </c>
      <c r="J1154" s="44"/>
      <c r="K1154" s="60">
        <f>I1154+J1154</f>
        <v>0</v>
      </c>
      <c r="L1154" s="158" t="s">
        <v>514</v>
      </c>
      <c r="M1154" s="60">
        <f>K1154+L1154</f>
        <v>2000</v>
      </c>
    </row>
    <row r="1155" spans="2:13" ht="48.75" customHeight="1">
      <c r="B1155" s="31" t="s">
        <v>332</v>
      </c>
      <c r="C1155" s="87"/>
      <c r="D1155" s="44" t="s">
        <v>265</v>
      </c>
      <c r="E1155" s="44" t="s">
        <v>384</v>
      </c>
      <c r="F1155" s="44" t="s">
        <v>337</v>
      </c>
      <c r="G1155" s="60">
        <v>0</v>
      </c>
      <c r="H1155" s="101" t="s">
        <v>412</v>
      </c>
      <c r="I1155" s="60">
        <f>G1155+H1155</f>
        <v>0</v>
      </c>
      <c r="J1155" s="101" t="s">
        <v>412</v>
      </c>
      <c r="K1155" s="60">
        <f>I1155+J1155</f>
        <v>0</v>
      </c>
      <c r="L1155" s="162">
        <f>486706-76800</f>
        <v>409906</v>
      </c>
      <c r="M1155" s="60">
        <f>K1155+L1155</f>
        <v>409906</v>
      </c>
    </row>
    <row r="1156" spans="2:13" ht="20.25" customHeight="1">
      <c r="B1156" s="7" t="s">
        <v>392</v>
      </c>
      <c r="C1156" s="87"/>
      <c r="D1156" s="44" t="s">
        <v>265</v>
      </c>
      <c r="E1156" s="44" t="s">
        <v>384</v>
      </c>
      <c r="F1156" s="44" t="s">
        <v>338</v>
      </c>
      <c r="G1156" s="60">
        <v>0</v>
      </c>
      <c r="H1156" s="101" t="s">
        <v>412</v>
      </c>
      <c r="I1156" s="60">
        <f>G1156+H1156</f>
        <v>0</v>
      </c>
      <c r="J1156" s="101" t="s">
        <v>412</v>
      </c>
      <c r="K1156" s="60">
        <f>I1156+J1156</f>
        <v>0</v>
      </c>
      <c r="L1156" s="162">
        <f>1664177+76800</f>
        <v>1740977</v>
      </c>
      <c r="M1156" s="60">
        <f>K1156+L1156</f>
        <v>1740977</v>
      </c>
    </row>
    <row r="1157" spans="2:13" ht="21.75" customHeight="1">
      <c r="B1157" s="64" t="s">
        <v>180</v>
      </c>
      <c r="C1157" s="64"/>
      <c r="D1157" s="65"/>
      <c r="E1157" s="66"/>
      <c r="F1157" s="66"/>
      <c r="G1157" s="67" t="e">
        <f>G1099+G1114+G1122+G1137+#REF!</f>
        <v>#REF!</v>
      </c>
      <c r="H1157" s="68"/>
      <c r="I1157" s="67">
        <f>I1099+I1114+I1122+I1137</f>
        <v>340029900</v>
      </c>
      <c r="J1157" s="68"/>
      <c r="K1157" s="67">
        <f>K1099+K1114+K1122+K1137</f>
        <v>340029900</v>
      </c>
      <c r="L1157" s="152"/>
      <c r="M1157" s="67">
        <f>M1099+M1114+M1122+M1137</f>
        <v>340029900</v>
      </c>
    </row>
    <row r="1158" spans="2:6" ht="15.75">
      <c r="B1158" s="21"/>
      <c r="C1158" s="33"/>
      <c r="D1158" s="49"/>
      <c r="E1158" s="34"/>
      <c r="F1158" s="34"/>
    </row>
    <row r="1159" spans="2:6" ht="15.75">
      <c r="B1159" s="21"/>
      <c r="C1159" s="33"/>
      <c r="D1159" s="49"/>
      <c r="E1159" s="34"/>
      <c r="F1159" s="34"/>
    </row>
    <row r="1160" spans="2:6" ht="15.75">
      <c r="B1160" s="21"/>
      <c r="C1160" s="33"/>
      <c r="D1160" s="49"/>
      <c r="E1160" s="34"/>
      <c r="F1160" s="34"/>
    </row>
    <row r="1161" spans="2:6" ht="15.75">
      <c r="B1161" s="21"/>
      <c r="C1161" s="33"/>
      <c r="D1161" s="49"/>
      <c r="E1161" s="34"/>
      <c r="F1161" s="34"/>
    </row>
    <row r="1162" spans="2:6" ht="15.75">
      <c r="B1162" s="21"/>
      <c r="C1162" s="33"/>
      <c r="D1162" s="49"/>
      <c r="E1162" s="34"/>
      <c r="F1162" s="34"/>
    </row>
    <row r="1163" spans="2:6" ht="15.75">
      <c r="B1163" s="21"/>
      <c r="C1163" s="33"/>
      <c r="D1163" s="49"/>
      <c r="E1163" s="34"/>
      <c r="F1163" s="34"/>
    </row>
    <row r="1164" spans="2:6" ht="15.75">
      <c r="B1164" s="21"/>
      <c r="C1164" s="33"/>
      <c r="D1164" s="49"/>
      <c r="E1164" s="34"/>
      <c r="F1164" s="34"/>
    </row>
    <row r="1165" spans="2:6" ht="15.75">
      <c r="B1165" s="21"/>
      <c r="C1165" s="33"/>
      <c r="D1165" s="49"/>
      <c r="E1165" s="34"/>
      <c r="F1165" s="34"/>
    </row>
    <row r="1166" spans="2:6" ht="15.75">
      <c r="B1166" s="21"/>
      <c r="C1166" s="33"/>
      <c r="D1166" s="49"/>
      <c r="E1166" s="34"/>
      <c r="F1166" s="34"/>
    </row>
    <row r="1167" spans="2:6" ht="15.75">
      <c r="B1167" s="21"/>
      <c r="C1167" s="33"/>
      <c r="D1167" s="49"/>
      <c r="E1167" s="34"/>
      <c r="F1167" s="34"/>
    </row>
    <row r="1168" spans="2:6" ht="15.75">
      <c r="B1168" s="21"/>
      <c r="C1168" s="33"/>
      <c r="D1168" s="49"/>
      <c r="E1168" s="34"/>
      <c r="F1168" s="34"/>
    </row>
    <row r="1169" spans="2:6" ht="15.75">
      <c r="B1169" s="21"/>
      <c r="C1169" s="33"/>
      <c r="D1169" s="49"/>
      <c r="E1169" s="34"/>
      <c r="F1169" s="34"/>
    </row>
    <row r="1170" spans="2:6" ht="15.75">
      <c r="B1170" s="21"/>
      <c r="C1170" s="33"/>
      <c r="D1170" s="49"/>
      <c r="E1170" s="34"/>
      <c r="F1170" s="34"/>
    </row>
    <row r="1171" spans="2:6" ht="15.75">
      <c r="B1171" s="21"/>
      <c r="C1171" s="33"/>
      <c r="D1171" s="49"/>
      <c r="E1171" s="34"/>
      <c r="F1171" s="34"/>
    </row>
    <row r="1172" spans="2:6" ht="15.75">
      <c r="B1172" s="21"/>
      <c r="C1172" s="33"/>
      <c r="D1172" s="49"/>
      <c r="E1172" s="34"/>
      <c r="F1172" s="34"/>
    </row>
    <row r="1173" spans="2:6" ht="15.75">
      <c r="B1173" s="21"/>
      <c r="C1173" s="33"/>
      <c r="D1173" s="49"/>
      <c r="E1173" s="34"/>
      <c r="F1173" s="34"/>
    </row>
    <row r="1174" spans="2:6" ht="15.75">
      <c r="B1174" s="21"/>
      <c r="C1174" s="33"/>
      <c r="D1174" s="49"/>
      <c r="E1174" s="34"/>
      <c r="F1174" s="34"/>
    </row>
    <row r="1175" spans="2:6" ht="15.75">
      <c r="B1175" s="21"/>
      <c r="C1175" s="33"/>
      <c r="D1175" s="49"/>
      <c r="E1175" s="34"/>
      <c r="F1175" s="34"/>
    </row>
    <row r="1176" spans="2:6" ht="15.75">
      <c r="B1176" s="21"/>
      <c r="C1176" s="33"/>
      <c r="D1176" s="49"/>
      <c r="E1176" s="34"/>
      <c r="F1176" s="34"/>
    </row>
    <row r="1177" spans="2:6" ht="15.75">
      <c r="B1177" s="21"/>
      <c r="C1177" s="33"/>
      <c r="D1177" s="49"/>
      <c r="E1177" s="34"/>
      <c r="F1177" s="34"/>
    </row>
    <row r="1178" spans="2:6" ht="15.75">
      <c r="B1178" s="21"/>
      <c r="C1178" s="33"/>
      <c r="D1178" s="49"/>
      <c r="E1178" s="34"/>
      <c r="F1178" s="34"/>
    </row>
    <row r="1179" spans="2:6" ht="15.75">
      <c r="B1179" s="21"/>
      <c r="C1179" s="33"/>
      <c r="D1179" s="49"/>
      <c r="E1179" s="34"/>
      <c r="F1179" s="34"/>
    </row>
    <row r="1180" spans="2:6" ht="15.75">
      <c r="B1180" s="21"/>
      <c r="C1180" s="33"/>
      <c r="D1180" s="49"/>
      <c r="E1180" s="34"/>
      <c r="F1180" s="34"/>
    </row>
    <row r="1181" spans="2:6" ht="15.75">
      <c r="B1181" s="21"/>
      <c r="C1181" s="33"/>
      <c r="D1181" s="49"/>
      <c r="E1181" s="34"/>
      <c r="F1181" s="34"/>
    </row>
    <row r="1182" spans="2:6" ht="15.75">
      <c r="B1182" s="21"/>
      <c r="C1182" s="33"/>
      <c r="D1182" s="49"/>
      <c r="E1182" s="34"/>
      <c r="F1182" s="34"/>
    </row>
    <row r="1183" spans="2:6" ht="15.75">
      <c r="B1183" s="21"/>
      <c r="C1183" s="33"/>
      <c r="D1183" s="49"/>
      <c r="E1183" s="34"/>
      <c r="F1183" s="34"/>
    </row>
    <row r="1184" spans="2:6" ht="15.75">
      <c r="B1184" s="21"/>
      <c r="C1184" s="33"/>
      <c r="D1184" s="49"/>
      <c r="E1184" s="34"/>
      <c r="F1184" s="34"/>
    </row>
    <row r="1185" spans="2:6" ht="15.75">
      <c r="B1185" s="21"/>
      <c r="C1185" s="33"/>
      <c r="D1185" s="49"/>
      <c r="E1185" s="34"/>
      <c r="F1185" s="34"/>
    </row>
    <row r="1186" spans="2:6" ht="15.75">
      <c r="B1186" s="21"/>
      <c r="C1186" s="33"/>
      <c r="D1186" s="49"/>
      <c r="E1186" s="34"/>
      <c r="F1186" s="34"/>
    </row>
    <row r="1187" spans="2:6" ht="15.75">
      <c r="B1187" s="21"/>
      <c r="C1187" s="33"/>
      <c r="D1187" s="49"/>
      <c r="E1187" s="34"/>
      <c r="F1187" s="34"/>
    </row>
    <row r="1188" spans="2:6" ht="15.75">
      <c r="B1188" s="21"/>
      <c r="C1188" s="33"/>
      <c r="D1188" s="49"/>
      <c r="E1188" s="34"/>
      <c r="F1188" s="34"/>
    </row>
    <row r="1189" spans="2:6" ht="15.75">
      <c r="B1189" s="21"/>
      <c r="C1189" s="33"/>
      <c r="D1189" s="49"/>
      <c r="E1189" s="34"/>
      <c r="F1189" s="34"/>
    </row>
    <row r="1190" spans="2:6" ht="15.75">
      <c r="B1190" s="21"/>
      <c r="C1190" s="33"/>
      <c r="D1190" s="49"/>
      <c r="E1190" s="34"/>
      <c r="F1190" s="34"/>
    </row>
    <row r="1191" spans="2:6" ht="15.75">
      <c r="B1191" s="21"/>
      <c r="C1191" s="33"/>
      <c r="D1191" s="49"/>
      <c r="E1191" s="34"/>
      <c r="F1191" s="34"/>
    </row>
    <row r="1192" spans="2:6" ht="15.75">
      <c r="B1192" s="21"/>
      <c r="C1192" s="33"/>
      <c r="D1192" s="49"/>
      <c r="E1192" s="34"/>
      <c r="F1192" s="34"/>
    </row>
    <row r="1193" spans="2:6" ht="15.75">
      <c r="B1193" s="21"/>
      <c r="C1193" s="33"/>
      <c r="D1193" s="49"/>
      <c r="E1193" s="34"/>
      <c r="F1193" s="34"/>
    </row>
    <row r="1194" spans="2:6" ht="15.75">
      <c r="B1194" s="21"/>
      <c r="C1194" s="33"/>
      <c r="D1194" s="49"/>
      <c r="E1194" s="34"/>
      <c r="F1194" s="34"/>
    </row>
    <row r="1195" spans="2:6" ht="15.75">
      <c r="B1195" s="21"/>
      <c r="C1195" s="33"/>
      <c r="D1195" s="49"/>
      <c r="E1195" s="34"/>
      <c r="F1195" s="34"/>
    </row>
    <row r="1196" spans="2:6" ht="15.75">
      <c r="B1196" s="21"/>
      <c r="C1196" s="33"/>
      <c r="D1196" s="49"/>
      <c r="E1196" s="34"/>
      <c r="F1196" s="34"/>
    </row>
    <row r="1197" spans="2:6" ht="15.75">
      <c r="B1197" s="21"/>
      <c r="C1197" s="33"/>
      <c r="D1197" s="49"/>
      <c r="E1197" s="34"/>
      <c r="F1197" s="34"/>
    </row>
    <row r="1198" spans="2:6" ht="15.75">
      <c r="B1198" s="21"/>
      <c r="C1198" s="33"/>
      <c r="D1198" s="49"/>
      <c r="E1198" s="34"/>
      <c r="F1198" s="34"/>
    </row>
    <row r="1199" spans="2:6" ht="15.75">
      <c r="B1199" s="21"/>
      <c r="C1199" s="33"/>
      <c r="D1199" s="49"/>
      <c r="E1199" s="34"/>
      <c r="F1199" s="34"/>
    </row>
    <row r="1200" spans="2:6" ht="15.75">
      <c r="B1200" s="21"/>
      <c r="C1200" s="33"/>
      <c r="D1200" s="49"/>
      <c r="E1200" s="34"/>
      <c r="F1200" s="34"/>
    </row>
    <row r="1201" spans="2:6" ht="15.75">
      <c r="B1201" s="21"/>
      <c r="C1201" s="33"/>
      <c r="D1201" s="49"/>
      <c r="E1201" s="34"/>
      <c r="F1201" s="34"/>
    </row>
    <row r="1202" spans="2:6" ht="15.75">
      <c r="B1202" s="21"/>
      <c r="C1202" s="33"/>
      <c r="D1202" s="49"/>
      <c r="E1202" s="34"/>
      <c r="F1202" s="34"/>
    </row>
    <row r="1203" spans="2:6" ht="15.75">
      <c r="B1203" s="21"/>
      <c r="C1203" s="33"/>
      <c r="D1203" s="49"/>
      <c r="E1203" s="34"/>
      <c r="F1203" s="34"/>
    </row>
    <row r="1204" spans="2:6" ht="15.75">
      <c r="B1204" s="21"/>
      <c r="C1204" s="33"/>
      <c r="D1204" s="49"/>
      <c r="E1204" s="34"/>
      <c r="F1204" s="34"/>
    </row>
    <row r="1205" spans="2:6" ht="15.75">
      <c r="B1205" s="21"/>
      <c r="C1205" s="33"/>
      <c r="D1205" s="49"/>
      <c r="E1205" s="34"/>
      <c r="F1205" s="34"/>
    </row>
    <row r="1206" spans="2:6" ht="15.75">
      <c r="B1206" s="21"/>
      <c r="C1206" s="33"/>
      <c r="D1206" s="49"/>
      <c r="E1206" s="34"/>
      <c r="F1206" s="34"/>
    </row>
    <row r="1207" spans="2:6" ht="15.75">
      <c r="B1207" s="21"/>
      <c r="C1207" s="33"/>
      <c r="D1207" s="49"/>
      <c r="E1207" s="34"/>
      <c r="F1207" s="34"/>
    </row>
    <row r="1208" spans="2:6" ht="15.75">
      <c r="B1208" s="21"/>
      <c r="C1208" s="33"/>
      <c r="D1208" s="49"/>
      <c r="E1208" s="34"/>
      <c r="F1208" s="34"/>
    </row>
    <row r="1209" spans="2:6" ht="15.75">
      <c r="B1209" s="21"/>
      <c r="C1209" s="33"/>
      <c r="D1209" s="49"/>
      <c r="E1209" s="34"/>
      <c r="F1209" s="34"/>
    </row>
    <row r="1210" spans="2:6" ht="15.75">
      <c r="B1210" s="21"/>
      <c r="C1210" s="33"/>
      <c r="D1210" s="49"/>
      <c r="E1210" s="34"/>
      <c r="F1210" s="34"/>
    </row>
    <row r="1211" spans="2:6" ht="15.75">
      <c r="B1211" s="21"/>
      <c r="C1211" s="33"/>
      <c r="D1211" s="49"/>
      <c r="E1211" s="34"/>
      <c r="F1211" s="34"/>
    </row>
    <row r="1212" spans="2:6" ht="15.75">
      <c r="B1212" s="21"/>
      <c r="C1212" s="33"/>
      <c r="D1212" s="49"/>
      <c r="E1212" s="34"/>
      <c r="F1212" s="34"/>
    </row>
    <row r="1213" spans="2:6" ht="15.75">
      <c r="B1213" s="21"/>
      <c r="C1213" s="33"/>
      <c r="D1213" s="49"/>
      <c r="E1213" s="34"/>
      <c r="F1213" s="34"/>
    </row>
    <row r="1214" spans="2:6" ht="15.75">
      <c r="B1214" s="21"/>
      <c r="C1214" s="33"/>
      <c r="D1214" s="49"/>
      <c r="E1214" s="34"/>
      <c r="F1214" s="34"/>
    </row>
    <row r="1215" spans="2:6" ht="15.75">
      <c r="B1215" s="21"/>
      <c r="C1215" s="33"/>
      <c r="D1215" s="49"/>
      <c r="E1215" s="34"/>
      <c r="F1215" s="34"/>
    </row>
    <row r="1216" spans="2:6" ht="15.75">
      <c r="B1216" s="21"/>
      <c r="C1216" s="33"/>
      <c r="D1216" s="49"/>
      <c r="E1216" s="34"/>
      <c r="F1216" s="34"/>
    </row>
    <row r="1217" spans="2:6" ht="15.75">
      <c r="B1217" s="21"/>
      <c r="C1217" s="33"/>
      <c r="D1217" s="49"/>
      <c r="E1217" s="34"/>
      <c r="F1217" s="34"/>
    </row>
    <row r="1218" spans="2:6" ht="15.75">
      <c r="B1218" s="21"/>
      <c r="C1218" s="33"/>
      <c r="D1218" s="49"/>
      <c r="E1218" s="34"/>
      <c r="F1218" s="34"/>
    </row>
    <row r="1219" spans="2:6" ht="15.75">
      <c r="B1219" s="21"/>
      <c r="C1219" s="33"/>
      <c r="D1219" s="49"/>
      <c r="E1219" s="34"/>
      <c r="F1219" s="34"/>
    </row>
    <row r="1220" spans="2:6" ht="15.75">
      <c r="B1220" s="21"/>
      <c r="C1220" s="33"/>
      <c r="D1220" s="49"/>
      <c r="E1220" s="34"/>
      <c r="F1220" s="34"/>
    </row>
    <row r="1221" spans="2:6" ht="15.75">
      <c r="B1221" s="21"/>
      <c r="C1221" s="33"/>
      <c r="D1221" s="49"/>
      <c r="E1221" s="34"/>
      <c r="F1221" s="34"/>
    </row>
    <row r="1222" spans="2:6" ht="15.75">
      <c r="B1222" s="21"/>
      <c r="C1222" s="33"/>
      <c r="D1222" s="49"/>
      <c r="E1222" s="34"/>
      <c r="F1222" s="34"/>
    </row>
    <row r="1223" spans="2:6" ht="15.75">
      <c r="B1223" s="21"/>
      <c r="C1223" s="33"/>
      <c r="D1223" s="49"/>
      <c r="E1223" s="34"/>
      <c r="F1223" s="34"/>
    </row>
    <row r="1224" spans="2:6" ht="15.75">
      <c r="B1224" s="21"/>
      <c r="C1224" s="33"/>
      <c r="D1224" s="49"/>
      <c r="E1224" s="34"/>
      <c r="F1224" s="34"/>
    </row>
    <row r="1225" spans="2:6" ht="15.75">
      <c r="B1225" s="21"/>
      <c r="C1225" s="33"/>
      <c r="D1225" s="49"/>
      <c r="E1225" s="34"/>
      <c r="F1225" s="34"/>
    </row>
    <row r="1226" spans="2:6" ht="15.75">
      <c r="B1226" s="21"/>
      <c r="C1226" s="33"/>
      <c r="D1226" s="49"/>
      <c r="E1226" s="34"/>
      <c r="F1226" s="34"/>
    </row>
    <row r="1227" spans="2:6" ht="15.75">
      <c r="B1227" s="21"/>
      <c r="C1227" s="33"/>
      <c r="D1227" s="49"/>
      <c r="E1227" s="34"/>
      <c r="F1227" s="34"/>
    </row>
    <row r="1228" spans="2:6" ht="15.75">
      <c r="B1228" s="21"/>
      <c r="C1228" s="33"/>
      <c r="D1228" s="49"/>
      <c r="E1228" s="34"/>
      <c r="F1228" s="34"/>
    </row>
    <row r="1229" spans="2:6" ht="15.75">
      <c r="B1229" s="21"/>
      <c r="C1229" s="33"/>
      <c r="D1229" s="49"/>
      <c r="E1229" s="34"/>
      <c r="F1229" s="34"/>
    </row>
    <row r="1230" spans="2:6" ht="15.75">
      <c r="B1230" s="21"/>
      <c r="C1230" s="33"/>
      <c r="D1230" s="49"/>
      <c r="E1230" s="34"/>
      <c r="F1230" s="34"/>
    </row>
    <row r="1231" spans="2:6" ht="15.75">
      <c r="B1231" s="21"/>
      <c r="C1231" s="33"/>
      <c r="D1231" s="49"/>
      <c r="E1231" s="34"/>
      <c r="F1231" s="34"/>
    </row>
    <row r="1232" spans="2:6" ht="15.75">
      <c r="B1232" s="21"/>
      <c r="C1232" s="33"/>
      <c r="D1232" s="49"/>
      <c r="E1232" s="34"/>
      <c r="F1232" s="34"/>
    </row>
    <row r="1233" spans="2:6" ht="15.75">
      <c r="B1233" s="21"/>
      <c r="C1233" s="33"/>
      <c r="D1233" s="49"/>
      <c r="E1233" s="34"/>
      <c r="F1233" s="34"/>
    </row>
    <row r="1234" spans="2:6" ht="15.75">
      <c r="B1234" s="21"/>
      <c r="C1234" s="33"/>
      <c r="D1234" s="49"/>
      <c r="E1234" s="34"/>
      <c r="F1234" s="34"/>
    </row>
    <row r="1235" spans="2:6" ht="15.75">
      <c r="B1235" s="21"/>
      <c r="C1235" s="33"/>
      <c r="D1235" s="49"/>
      <c r="E1235" s="34"/>
      <c r="F1235" s="34"/>
    </row>
    <row r="1236" spans="2:6" ht="15.75">
      <c r="B1236" s="21"/>
      <c r="C1236" s="33"/>
      <c r="D1236" s="49"/>
      <c r="E1236" s="34"/>
      <c r="F1236" s="34"/>
    </row>
    <row r="1237" spans="2:6" ht="15.75">
      <c r="B1237" s="21"/>
      <c r="C1237" s="33"/>
      <c r="D1237" s="49"/>
      <c r="E1237" s="34"/>
      <c r="F1237" s="34"/>
    </row>
    <row r="1238" spans="2:6" ht="15.75">
      <c r="B1238" s="21"/>
      <c r="C1238" s="33"/>
      <c r="D1238" s="49"/>
      <c r="E1238" s="34"/>
      <c r="F1238" s="34"/>
    </row>
    <row r="1239" spans="2:6" ht="15.75">
      <c r="B1239" s="21"/>
      <c r="C1239" s="33"/>
      <c r="D1239" s="49"/>
      <c r="E1239" s="34"/>
      <c r="F1239" s="34"/>
    </row>
    <row r="1240" spans="2:6" ht="15.75">
      <c r="B1240" s="21"/>
      <c r="C1240" s="33"/>
      <c r="D1240" s="49"/>
      <c r="E1240" s="34"/>
      <c r="F1240" s="34"/>
    </row>
    <row r="1241" spans="2:6" ht="15.75">
      <c r="B1241" s="21"/>
      <c r="C1241" s="33"/>
      <c r="D1241" s="49"/>
      <c r="E1241" s="34"/>
      <c r="F1241" s="34"/>
    </row>
    <row r="1242" spans="2:6" ht="15.75">
      <c r="B1242" s="21"/>
      <c r="C1242" s="33"/>
      <c r="D1242" s="49"/>
      <c r="E1242" s="34"/>
      <c r="F1242" s="34"/>
    </row>
    <row r="1243" spans="2:6" ht="15.75">
      <c r="B1243" s="21"/>
      <c r="C1243" s="33"/>
      <c r="D1243" s="49"/>
      <c r="E1243" s="34"/>
      <c r="F1243" s="34"/>
    </row>
    <row r="1244" spans="2:6" ht="15.75">
      <c r="B1244" s="21"/>
      <c r="C1244" s="33"/>
      <c r="D1244" s="49"/>
      <c r="E1244" s="34"/>
      <c r="F1244" s="34"/>
    </row>
    <row r="1245" spans="2:6" ht="15.75">
      <c r="B1245" s="21"/>
      <c r="C1245" s="33"/>
      <c r="D1245" s="49"/>
      <c r="E1245" s="34"/>
      <c r="F1245" s="34"/>
    </row>
    <row r="1246" spans="2:6" ht="15.75">
      <c r="B1246" s="21"/>
      <c r="C1246" s="33"/>
      <c r="D1246" s="49"/>
      <c r="E1246" s="34"/>
      <c r="F1246" s="34"/>
    </row>
    <row r="1247" spans="2:6" ht="15.75">
      <c r="B1247" s="21"/>
      <c r="C1247" s="33"/>
      <c r="D1247" s="49"/>
      <c r="E1247" s="34"/>
      <c r="F1247" s="34"/>
    </row>
    <row r="1248" spans="2:6" ht="15.75">
      <c r="B1248" s="21"/>
      <c r="C1248" s="33"/>
      <c r="D1248" s="49"/>
      <c r="E1248" s="34"/>
      <c r="F1248" s="34"/>
    </row>
    <row r="1249" spans="2:6" ht="15.75">
      <c r="B1249" s="21"/>
      <c r="C1249" s="33"/>
      <c r="D1249" s="49"/>
      <c r="E1249" s="34"/>
      <c r="F1249" s="34"/>
    </row>
    <row r="1250" spans="2:6" ht="15.75">
      <c r="B1250" s="21"/>
      <c r="C1250" s="33"/>
      <c r="D1250" s="49"/>
      <c r="E1250" s="34"/>
      <c r="F1250" s="34"/>
    </row>
    <row r="1251" spans="2:6" ht="15.75">
      <c r="B1251" s="21"/>
      <c r="C1251" s="33"/>
      <c r="D1251" s="49"/>
      <c r="E1251" s="34"/>
      <c r="F1251" s="34"/>
    </row>
    <row r="1252" spans="2:6" ht="15.75">
      <c r="B1252" s="21"/>
      <c r="C1252" s="33"/>
      <c r="D1252" s="49"/>
      <c r="E1252" s="34"/>
      <c r="F1252" s="34"/>
    </row>
    <row r="1253" spans="2:6" ht="15.75">
      <c r="B1253" s="21"/>
      <c r="C1253" s="33"/>
      <c r="D1253" s="49"/>
      <c r="E1253" s="34"/>
      <c r="F1253" s="34"/>
    </row>
    <row r="1254" spans="2:6" ht="15.75">
      <c r="B1254" s="21"/>
      <c r="C1254" s="33"/>
      <c r="D1254" s="49"/>
      <c r="E1254" s="34"/>
      <c r="F1254" s="34"/>
    </row>
    <row r="1255" spans="2:6" ht="15.75">
      <c r="B1255" s="21"/>
      <c r="C1255" s="33"/>
      <c r="D1255" s="49"/>
      <c r="E1255" s="34"/>
      <c r="F1255" s="34"/>
    </row>
    <row r="1256" spans="2:6" ht="15.75">
      <c r="B1256" s="21"/>
      <c r="C1256" s="33"/>
      <c r="D1256" s="49"/>
      <c r="E1256" s="34"/>
      <c r="F1256" s="34"/>
    </row>
    <row r="1257" spans="2:6" ht="15.75">
      <c r="B1257" s="21"/>
      <c r="C1257" s="33"/>
      <c r="D1257" s="49"/>
      <c r="E1257" s="34"/>
      <c r="F1257" s="34"/>
    </row>
    <row r="1258" spans="2:6" ht="15.75">
      <c r="B1258" s="21"/>
      <c r="C1258" s="33"/>
      <c r="D1258" s="49"/>
      <c r="E1258" s="34"/>
      <c r="F1258" s="34"/>
    </row>
    <row r="1259" spans="2:6" ht="15.75">
      <c r="B1259" s="21"/>
      <c r="C1259" s="33"/>
      <c r="D1259" s="49"/>
      <c r="E1259" s="34"/>
      <c r="F1259" s="34"/>
    </row>
    <row r="1260" spans="2:6" ht="15.75">
      <c r="B1260" s="21"/>
      <c r="C1260" s="33"/>
      <c r="D1260" s="49"/>
      <c r="E1260" s="34"/>
      <c r="F1260" s="34"/>
    </row>
    <row r="1261" spans="2:6" ht="15.75">
      <c r="B1261" s="21"/>
      <c r="C1261" s="33"/>
      <c r="D1261" s="49"/>
      <c r="E1261" s="34"/>
      <c r="F1261" s="34"/>
    </row>
    <row r="1262" spans="2:6" ht="15.75">
      <c r="B1262" s="21"/>
      <c r="C1262" s="33"/>
      <c r="D1262" s="49"/>
      <c r="E1262" s="34"/>
      <c r="F1262" s="34"/>
    </row>
    <row r="1263" spans="2:6" ht="15.75">
      <c r="B1263" s="21"/>
      <c r="C1263" s="33"/>
      <c r="D1263" s="49"/>
      <c r="E1263" s="34"/>
      <c r="F1263" s="34"/>
    </row>
    <row r="1264" spans="2:6" ht="15.75">
      <c r="B1264" s="21"/>
      <c r="C1264" s="33"/>
      <c r="D1264" s="49"/>
      <c r="E1264" s="34"/>
      <c r="F1264" s="34"/>
    </row>
    <row r="1265" spans="2:6" ht="15.75">
      <c r="B1265" s="21"/>
      <c r="C1265" s="33"/>
      <c r="D1265" s="49"/>
      <c r="E1265" s="34"/>
      <c r="F1265" s="34"/>
    </row>
    <row r="1266" spans="2:6" ht="15.75">
      <c r="B1266" s="21"/>
      <c r="C1266" s="33"/>
      <c r="D1266" s="49"/>
      <c r="E1266" s="34"/>
      <c r="F1266" s="34"/>
    </row>
    <row r="1267" spans="2:6" ht="15.75">
      <c r="B1267" s="21"/>
      <c r="C1267" s="33"/>
      <c r="D1267" s="49"/>
      <c r="E1267" s="34"/>
      <c r="F1267" s="34"/>
    </row>
    <row r="1268" spans="2:6" ht="15.75">
      <c r="B1268" s="21"/>
      <c r="C1268" s="33"/>
      <c r="D1268" s="49"/>
      <c r="E1268" s="34"/>
      <c r="F1268" s="34"/>
    </row>
    <row r="1269" spans="2:6" ht="15.75">
      <c r="B1269" s="21"/>
      <c r="C1269" s="33"/>
      <c r="D1269" s="49"/>
      <c r="E1269" s="34"/>
      <c r="F1269" s="34"/>
    </row>
    <row r="1270" spans="2:6" ht="15.75">
      <c r="B1270" s="21"/>
      <c r="C1270" s="33"/>
      <c r="D1270" s="49"/>
      <c r="E1270" s="34"/>
      <c r="F1270" s="34"/>
    </row>
    <row r="1271" spans="2:6" ht="15.75">
      <c r="B1271" s="21"/>
      <c r="C1271" s="33"/>
      <c r="D1271" s="49"/>
      <c r="E1271" s="34"/>
      <c r="F1271" s="34"/>
    </row>
    <row r="1272" spans="2:6" ht="15.75">
      <c r="B1272" s="21"/>
      <c r="C1272" s="33"/>
      <c r="D1272" s="49"/>
      <c r="E1272" s="34"/>
      <c r="F1272" s="34"/>
    </row>
    <row r="1273" spans="2:6" ht="15.75">
      <c r="B1273" s="21"/>
      <c r="C1273" s="33"/>
      <c r="D1273" s="49"/>
      <c r="E1273" s="34"/>
      <c r="F1273" s="34"/>
    </row>
    <row r="1274" spans="2:6" ht="15.75">
      <c r="B1274" s="21"/>
      <c r="C1274" s="33"/>
      <c r="D1274" s="49"/>
      <c r="E1274" s="34"/>
      <c r="F1274" s="34"/>
    </row>
    <row r="1275" spans="2:6" ht="15.75">
      <c r="B1275" s="21"/>
      <c r="C1275" s="33"/>
      <c r="D1275" s="49"/>
      <c r="E1275" s="34"/>
      <c r="F1275" s="34"/>
    </row>
    <row r="1276" spans="2:6" ht="15.75">
      <c r="B1276" s="21"/>
      <c r="C1276" s="33"/>
      <c r="D1276" s="49"/>
      <c r="E1276" s="34"/>
      <c r="F1276" s="34"/>
    </row>
    <row r="1277" spans="2:6" ht="15.75">
      <c r="B1277" s="21"/>
      <c r="C1277" s="33"/>
      <c r="D1277" s="49"/>
      <c r="E1277" s="34"/>
      <c r="F1277" s="34"/>
    </row>
    <row r="1278" spans="2:6" ht="15.75">
      <c r="B1278" s="21"/>
      <c r="C1278" s="33"/>
      <c r="D1278" s="49"/>
      <c r="E1278" s="34"/>
      <c r="F1278" s="34"/>
    </row>
    <row r="1279" spans="2:6" ht="15.75">
      <c r="B1279" s="21"/>
      <c r="C1279" s="33"/>
      <c r="D1279" s="49"/>
      <c r="E1279" s="34"/>
      <c r="F1279" s="34"/>
    </row>
    <row r="1280" spans="2:6" ht="15.75">
      <c r="B1280" s="21"/>
      <c r="C1280" s="33"/>
      <c r="D1280" s="49"/>
      <c r="E1280" s="34"/>
      <c r="F1280" s="34"/>
    </row>
    <row r="1281" spans="2:6" ht="15.75">
      <c r="B1281" s="21"/>
      <c r="C1281" s="33"/>
      <c r="D1281" s="49"/>
      <c r="E1281" s="34"/>
      <c r="F1281" s="34"/>
    </row>
    <row r="1282" spans="2:6" ht="15.75">
      <c r="B1282" s="21"/>
      <c r="C1282" s="33"/>
      <c r="D1282" s="49"/>
      <c r="E1282" s="34"/>
      <c r="F1282" s="34"/>
    </row>
    <row r="1283" spans="2:6" ht="15.75">
      <c r="B1283" s="21"/>
      <c r="C1283" s="33"/>
      <c r="D1283" s="49"/>
      <c r="E1283" s="34"/>
      <c r="F1283" s="34"/>
    </row>
    <row r="1284" spans="2:6" ht="15.75">
      <c r="B1284" s="21"/>
      <c r="C1284" s="33"/>
      <c r="D1284" s="49"/>
      <c r="E1284" s="34"/>
      <c r="F1284" s="34"/>
    </row>
    <row r="1285" spans="2:6" ht="15.75">
      <c r="B1285" s="21"/>
      <c r="C1285" s="33"/>
      <c r="D1285" s="49"/>
      <c r="E1285" s="34"/>
      <c r="F1285" s="34"/>
    </row>
    <row r="1286" spans="2:6" ht="15.75">
      <c r="B1286" s="21"/>
      <c r="C1286" s="33"/>
      <c r="D1286" s="49"/>
      <c r="E1286" s="34"/>
      <c r="F1286" s="34"/>
    </row>
    <row r="1287" spans="2:6" ht="15.75">
      <c r="B1287" s="21"/>
      <c r="C1287" s="33"/>
      <c r="D1287" s="49"/>
      <c r="E1287" s="34"/>
      <c r="F1287" s="34"/>
    </row>
    <row r="1288" spans="2:6" ht="15.75">
      <c r="B1288" s="21"/>
      <c r="C1288" s="33"/>
      <c r="D1288" s="49"/>
      <c r="E1288" s="34"/>
      <c r="F1288" s="34"/>
    </row>
    <row r="1289" spans="2:6" ht="15.75">
      <c r="B1289" s="21"/>
      <c r="C1289" s="33"/>
      <c r="D1289" s="49"/>
      <c r="E1289" s="34"/>
      <c r="F1289" s="34"/>
    </row>
    <row r="1290" spans="2:6" ht="15.75">
      <c r="B1290" s="21"/>
      <c r="C1290" s="33"/>
      <c r="D1290" s="49"/>
      <c r="E1290" s="34"/>
      <c r="F1290" s="34"/>
    </row>
    <row r="1291" spans="2:6" ht="15.75">
      <c r="B1291" s="21"/>
      <c r="C1291" s="33"/>
      <c r="D1291" s="49"/>
      <c r="E1291" s="34"/>
      <c r="F1291" s="34"/>
    </row>
    <row r="1292" spans="2:6" ht="15.75">
      <c r="B1292" s="21"/>
      <c r="C1292" s="33"/>
      <c r="D1292" s="49"/>
      <c r="E1292" s="34"/>
      <c r="F1292" s="34"/>
    </row>
    <row r="1293" spans="2:6" ht="15.75">
      <c r="B1293" s="21"/>
      <c r="C1293" s="33"/>
      <c r="D1293" s="49"/>
      <c r="E1293" s="34"/>
      <c r="F1293" s="34"/>
    </row>
    <row r="1294" spans="2:6" ht="15.75">
      <c r="B1294" s="21"/>
      <c r="C1294" s="33"/>
      <c r="D1294" s="49"/>
      <c r="E1294" s="34"/>
      <c r="F1294" s="34"/>
    </row>
    <row r="1295" spans="2:6" ht="15.75">
      <c r="B1295" s="21"/>
      <c r="C1295" s="33"/>
      <c r="D1295" s="49"/>
      <c r="E1295" s="34"/>
      <c r="F1295" s="34"/>
    </row>
    <row r="1296" spans="2:6" ht="15.75">
      <c r="B1296" s="21"/>
      <c r="C1296" s="33"/>
      <c r="D1296" s="49"/>
      <c r="E1296" s="34"/>
      <c r="F1296" s="34"/>
    </row>
    <row r="1297" spans="2:6" ht="15.75">
      <c r="B1297" s="21"/>
      <c r="C1297" s="33"/>
      <c r="D1297" s="49"/>
      <c r="E1297" s="34"/>
      <c r="F1297" s="34"/>
    </row>
    <row r="1298" spans="2:6" ht="15.75">
      <c r="B1298" s="21"/>
      <c r="C1298" s="33"/>
      <c r="D1298" s="49"/>
      <c r="E1298" s="34"/>
      <c r="F1298" s="34"/>
    </row>
    <row r="1299" spans="2:6" ht="15.75">
      <c r="B1299" s="21"/>
      <c r="C1299" s="33"/>
      <c r="D1299" s="49"/>
      <c r="E1299" s="34"/>
      <c r="F1299" s="34"/>
    </row>
    <row r="1300" spans="2:6" ht="15.75">
      <c r="B1300" s="21"/>
      <c r="C1300" s="33"/>
      <c r="D1300" s="49"/>
      <c r="E1300" s="34"/>
      <c r="F1300" s="34"/>
    </row>
    <row r="1301" spans="2:6" ht="15.75">
      <c r="B1301" s="21"/>
      <c r="C1301" s="33"/>
      <c r="D1301" s="49"/>
      <c r="E1301" s="34"/>
      <c r="F1301" s="34"/>
    </row>
    <row r="1302" spans="2:6" ht="15.75">
      <c r="B1302" s="21"/>
      <c r="C1302" s="33"/>
      <c r="D1302" s="49"/>
      <c r="E1302" s="34"/>
      <c r="F1302" s="34"/>
    </row>
    <row r="1303" spans="2:6" ht="15.75">
      <c r="B1303" s="21"/>
      <c r="C1303" s="33"/>
      <c r="D1303" s="49"/>
      <c r="E1303" s="34"/>
      <c r="F1303" s="34"/>
    </row>
    <row r="1304" spans="2:6" ht="15.75">
      <c r="B1304" s="21"/>
      <c r="C1304" s="33"/>
      <c r="D1304" s="49"/>
      <c r="E1304" s="34"/>
      <c r="F1304" s="34"/>
    </row>
    <row r="1305" spans="2:6" ht="15.75">
      <c r="B1305" s="21"/>
      <c r="C1305" s="33"/>
      <c r="D1305" s="49"/>
      <c r="E1305" s="34"/>
      <c r="F1305" s="34"/>
    </row>
    <row r="1306" spans="2:6" ht="15.75">
      <c r="B1306" s="21"/>
      <c r="C1306" s="33"/>
      <c r="D1306" s="49"/>
      <c r="E1306" s="34"/>
      <c r="F1306" s="34"/>
    </row>
    <row r="1307" spans="2:6" ht="15.75">
      <c r="B1307" s="21"/>
      <c r="C1307" s="33"/>
      <c r="D1307" s="49"/>
      <c r="E1307" s="34"/>
      <c r="F1307" s="34"/>
    </row>
    <row r="1308" spans="2:6" ht="15.75">
      <c r="B1308" s="21"/>
      <c r="C1308" s="33"/>
      <c r="D1308" s="49"/>
      <c r="E1308" s="34"/>
      <c r="F1308" s="34"/>
    </row>
    <row r="1309" spans="2:6" ht="15.75">
      <c r="B1309" s="21"/>
      <c r="C1309" s="33"/>
      <c r="D1309" s="49"/>
      <c r="E1309" s="34"/>
      <c r="F1309" s="34"/>
    </row>
    <row r="1310" spans="2:6" ht="15.75">
      <c r="B1310" s="21"/>
      <c r="C1310" s="33"/>
      <c r="D1310" s="49"/>
      <c r="E1310" s="34"/>
      <c r="F1310" s="34"/>
    </row>
    <row r="1311" spans="2:6" ht="15.75">
      <c r="B1311" s="21"/>
      <c r="C1311" s="33"/>
      <c r="D1311" s="49"/>
      <c r="E1311" s="34"/>
      <c r="F1311" s="34"/>
    </row>
    <row r="1312" spans="2:6" ht="15.75">
      <c r="B1312" s="21"/>
      <c r="C1312" s="33"/>
      <c r="D1312" s="49"/>
      <c r="E1312" s="34"/>
      <c r="F1312" s="34"/>
    </row>
    <row r="1313" spans="2:6" ht="15.75">
      <c r="B1313" s="21"/>
      <c r="C1313" s="33"/>
      <c r="D1313" s="49"/>
      <c r="E1313" s="34"/>
      <c r="F1313" s="34"/>
    </row>
    <row r="1314" spans="2:6" ht="15.75">
      <c r="B1314" s="21"/>
      <c r="C1314" s="33"/>
      <c r="D1314" s="49"/>
      <c r="E1314" s="34"/>
      <c r="F1314" s="34"/>
    </row>
    <row r="1315" spans="2:6" ht="15.75">
      <c r="B1315" s="21"/>
      <c r="C1315" s="33"/>
      <c r="D1315" s="49"/>
      <c r="E1315" s="34"/>
      <c r="F1315" s="34"/>
    </row>
    <row r="1316" spans="2:6" ht="15.75">
      <c r="B1316" s="21"/>
      <c r="C1316" s="33"/>
      <c r="D1316" s="49"/>
      <c r="E1316" s="34"/>
      <c r="F1316" s="34"/>
    </row>
    <row r="1317" spans="2:6" ht="15.75">
      <c r="B1317" s="21"/>
      <c r="C1317" s="33"/>
      <c r="D1317" s="49"/>
      <c r="E1317" s="34"/>
      <c r="F1317" s="34"/>
    </row>
    <row r="1318" spans="2:6" ht="15.75">
      <c r="B1318" s="21"/>
      <c r="C1318" s="33"/>
      <c r="D1318" s="49"/>
      <c r="E1318" s="34"/>
      <c r="F1318" s="34"/>
    </row>
    <row r="1319" spans="2:6" ht="15.75">
      <c r="B1319" s="21"/>
      <c r="C1319" s="33"/>
      <c r="D1319" s="49"/>
      <c r="E1319" s="34"/>
      <c r="F1319" s="34"/>
    </row>
    <row r="1320" spans="2:6" ht="15.75">
      <c r="B1320" s="21"/>
      <c r="C1320" s="33"/>
      <c r="D1320" s="49"/>
      <c r="E1320" s="34"/>
      <c r="F1320" s="34"/>
    </row>
    <row r="1321" spans="2:6" ht="15.75">
      <c r="B1321" s="21"/>
      <c r="C1321" s="33"/>
      <c r="D1321" s="49"/>
      <c r="E1321" s="34"/>
      <c r="F1321" s="34"/>
    </row>
    <row r="1322" spans="2:6" ht="15.75">
      <c r="B1322" s="21"/>
      <c r="C1322" s="33"/>
      <c r="D1322" s="49"/>
      <c r="E1322" s="34"/>
      <c r="F1322" s="34"/>
    </row>
    <row r="1323" spans="2:6" ht="15.75">
      <c r="B1323" s="21"/>
      <c r="C1323" s="33"/>
      <c r="D1323" s="49"/>
      <c r="E1323" s="34"/>
      <c r="F1323" s="34"/>
    </row>
    <row r="1324" spans="2:6" ht="15.75">
      <c r="B1324" s="21"/>
      <c r="C1324" s="33"/>
      <c r="D1324" s="49"/>
      <c r="E1324" s="34"/>
      <c r="F1324" s="34"/>
    </row>
    <row r="1325" spans="2:6" ht="15.75">
      <c r="B1325" s="21"/>
      <c r="C1325" s="33"/>
      <c r="D1325" s="49"/>
      <c r="E1325" s="34"/>
      <c r="F1325" s="34"/>
    </row>
    <row r="1326" spans="2:6" ht="15.75">
      <c r="B1326" s="21"/>
      <c r="C1326" s="33"/>
      <c r="D1326" s="49"/>
      <c r="E1326" s="34"/>
      <c r="F1326" s="34"/>
    </row>
    <row r="1327" spans="2:6" ht="15.75">
      <c r="B1327" s="21"/>
      <c r="C1327" s="33"/>
      <c r="D1327" s="49"/>
      <c r="E1327" s="34"/>
      <c r="F1327" s="34"/>
    </row>
    <row r="1328" spans="2:6" ht="15.75">
      <c r="B1328" s="21"/>
      <c r="C1328" s="33"/>
      <c r="D1328" s="49"/>
      <c r="E1328" s="34"/>
      <c r="F1328" s="34"/>
    </row>
    <row r="1329" spans="2:6" ht="15.75">
      <c r="B1329" s="21"/>
      <c r="C1329" s="33"/>
      <c r="D1329" s="49"/>
      <c r="E1329" s="34"/>
      <c r="F1329" s="34"/>
    </row>
    <row r="1330" spans="2:6" ht="15.75">
      <c r="B1330" s="21"/>
      <c r="C1330" s="33"/>
      <c r="D1330" s="49"/>
      <c r="E1330" s="34"/>
      <c r="F1330" s="34"/>
    </row>
    <row r="1331" spans="2:6" ht="15.75">
      <c r="B1331" s="21"/>
      <c r="C1331" s="33"/>
      <c r="D1331" s="49"/>
      <c r="E1331" s="34"/>
      <c r="F1331" s="34"/>
    </row>
    <row r="1332" spans="2:6" ht="15.75">
      <c r="B1332" s="21"/>
      <c r="C1332" s="33"/>
      <c r="D1332" s="49"/>
      <c r="E1332" s="34"/>
      <c r="F1332" s="34"/>
    </row>
    <row r="1333" spans="2:6" ht="15.75">
      <c r="B1333" s="21"/>
      <c r="C1333" s="33"/>
      <c r="D1333" s="49"/>
      <c r="E1333" s="34"/>
      <c r="F1333" s="34"/>
    </row>
    <row r="1334" spans="2:6" ht="15.75">
      <c r="B1334" s="21"/>
      <c r="C1334" s="33"/>
      <c r="D1334" s="49"/>
      <c r="E1334" s="34"/>
      <c r="F1334" s="34"/>
    </row>
    <row r="1335" spans="2:6" ht="15.75">
      <c r="B1335" s="21"/>
      <c r="C1335" s="33"/>
      <c r="D1335" s="49"/>
      <c r="E1335" s="34"/>
      <c r="F1335" s="34"/>
    </row>
    <row r="1336" spans="2:6" ht="15.75">
      <c r="B1336" s="21"/>
      <c r="C1336" s="33"/>
      <c r="D1336" s="49"/>
      <c r="E1336" s="34"/>
      <c r="F1336" s="34"/>
    </row>
    <row r="1337" spans="2:6" ht="15.75">
      <c r="B1337" s="21"/>
      <c r="C1337" s="33"/>
      <c r="D1337" s="49"/>
      <c r="E1337" s="34"/>
      <c r="F1337" s="34"/>
    </row>
    <row r="1338" spans="2:6" ht="15.75">
      <c r="B1338" s="21"/>
      <c r="C1338" s="33"/>
      <c r="D1338" s="49"/>
      <c r="E1338" s="34"/>
      <c r="F1338" s="34"/>
    </row>
    <row r="1339" spans="2:6" ht="15.75">
      <c r="B1339" s="21"/>
      <c r="C1339" s="33"/>
      <c r="D1339" s="49"/>
      <c r="E1339" s="34"/>
      <c r="F1339" s="34"/>
    </row>
    <row r="1340" spans="2:6" ht="15.75">
      <c r="B1340" s="21"/>
      <c r="C1340" s="33"/>
      <c r="D1340" s="49"/>
      <c r="E1340" s="34"/>
      <c r="F1340" s="34"/>
    </row>
    <row r="1341" spans="2:6" ht="15.75">
      <c r="B1341" s="21"/>
      <c r="C1341" s="33"/>
      <c r="D1341" s="49"/>
      <c r="E1341" s="34"/>
      <c r="F1341" s="34"/>
    </row>
    <row r="1342" spans="2:6" ht="15.75">
      <c r="B1342" s="21"/>
      <c r="C1342" s="33"/>
      <c r="D1342" s="49"/>
      <c r="E1342" s="34"/>
      <c r="F1342" s="34"/>
    </row>
    <row r="1343" spans="2:6" ht="15.75">
      <c r="B1343" s="21"/>
      <c r="C1343" s="33"/>
      <c r="D1343" s="49"/>
      <c r="E1343" s="34"/>
      <c r="F1343" s="34"/>
    </row>
    <row r="1344" spans="2:6" ht="15.75">
      <c r="B1344" s="21"/>
      <c r="C1344" s="33"/>
      <c r="D1344" s="49"/>
      <c r="E1344" s="34"/>
      <c r="F1344" s="34"/>
    </row>
    <row r="1345" spans="2:6" ht="15.75">
      <c r="B1345" s="21"/>
      <c r="C1345" s="33"/>
      <c r="D1345" s="49"/>
      <c r="E1345" s="34"/>
      <c r="F1345" s="34"/>
    </row>
    <row r="1346" spans="2:6" ht="15.75">
      <c r="B1346" s="21"/>
      <c r="C1346" s="33"/>
      <c r="D1346" s="49"/>
      <c r="E1346" s="34"/>
      <c r="F1346" s="34"/>
    </row>
    <row r="1347" spans="2:6" ht="15.75">
      <c r="B1347" s="21"/>
      <c r="C1347" s="33"/>
      <c r="D1347" s="49"/>
      <c r="E1347" s="34"/>
      <c r="F1347" s="34"/>
    </row>
    <row r="1348" spans="2:6" ht="15.75">
      <c r="B1348" s="21"/>
      <c r="C1348" s="33"/>
      <c r="D1348" s="49"/>
      <c r="E1348" s="34"/>
      <c r="F1348" s="34"/>
    </row>
    <row r="1349" spans="2:6" ht="15.75">
      <c r="B1349" s="21"/>
      <c r="C1349" s="33"/>
      <c r="D1349" s="49"/>
      <c r="E1349" s="34"/>
      <c r="F1349" s="34"/>
    </row>
    <row r="1350" spans="2:6" ht="15.75">
      <c r="B1350" s="21"/>
      <c r="C1350" s="33"/>
      <c r="D1350" s="49"/>
      <c r="E1350" s="34"/>
      <c r="F1350" s="34"/>
    </row>
    <row r="1351" spans="2:6" ht="15.75">
      <c r="B1351" s="21"/>
      <c r="C1351" s="33"/>
      <c r="D1351" s="49"/>
      <c r="E1351" s="34"/>
      <c r="F1351" s="34"/>
    </row>
    <row r="1352" spans="2:6" ht="15.75">
      <c r="B1352" s="21"/>
      <c r="C1352" s="33"/>
      <c r="D1352" s="49"/>
      <c r="E1352" s="34"/>
      <c r="F1352" s="34"/>
    </row>
    <row r="1353" spans="2:6" ht="15.75">
      <c r="B1353" s="21"/>
      <c r="C1353" s="33"/>
      <c r="D1353" s="49"/>
      <c r="E1353" s="34"/>
      <c r="F1353" s="34"/>
    </row>
    <row r="1354" spans="2:6" ht="15.75">
      <c r="B1354" s="21"/>
      <c r="C1354" s="33"/>
      <c r="D1354" s="49"/>
      <c r="E1354" s="34"/>
      <c r="F1354" s="34"/>
    </row>
    <row r="1355" spans="2:6" ht="15.75">
      <c r="B1355" s="21"/>
      <c r="C1355" s="33"/>
      <c r="D1355" s="49"/>
      <c r="E1355" s="34"/>
      <c r="F1355" s="34"/>
    </row>
    <row r="1356" spans="2:6" ht="15.75">
      <c r="B1356" s="21"/>
      <c r="C1356" s="33"/>
      <c r="D1356" s="49"/>
      <c r="E1356" s="34"/>
      <c r="F1356" s="34"/>
    </row>
    <row r="1357" spans="2:6" ht="15.75">
      <c r="B1357" s="21"/>
      <c r="C1357" s="33"/>
      <c r="D1357" s="49"/>
      <c r="E1357" s="34"/>
      <c r="F1357" s="34"/>
    </row>
    <row r="1358" spans="2:6" ht="15.75">
      <c r="B1358" s="21"/>
      <c r="C1358" s="33"/>
      <c r="D1358" s="49"/>
      <c r="E1358" s="34"/>
      <c r="F1358" s="34"/>
    </row>
    <row r="1359" spans="2:6" ht="15.75">
      <c r="B1359" s="21"/>
      <c r="C1359" s="33"/>
      <c r="D1359" s="49"/>
      <c r="E1359" s="34"/>
      <c r="F1359" s="34"/>
    </row>
    <row r="1360" spans="2:6" ht="15.75">
      <c r="B1360" s="21"/>
      <c r="C1360" s="33"/>
      <c r="D1360" s="49"/>
      <c r="E1360" s="34"/>
      <c r="F1360" s="34"/>
    </row>
    <row r="1361" spans="2:6" ht="15.75">
      <c r="B1361" s="21"/>
      <c r="C1361" s="33"/>
      <c r="D1361" s="49"/>
      <c r="E1361" s="34"/>
      <c r="F1361" s="34"/>
    </row>
    <row r="1362" spans="2:6" ht="15.75">
      <c r="B1362" s="21"/>
      <c r="C1362" s="33"/>
      <c r="D1362" s="49"/>
      <c r="E1362" s="34"/>
      <c r="F1362" s="34"/>
    </row>
    <row r="1363" spans="2:6" ht="15.75">
      <c r="B1363" s="21"/>
      <c r="C1363" s="33"/>
      <c r="D1363" s="49"/>
      <c r="E1363" s="34"/>
      <c r="F1363" s="34"/>
    </row>
    <row r="1364" spans="2:6" ht="15.75">
      <c r="B1364" s="21"/>
      <c r="C1364" s="33"/>
      <c r="D1364" s="49"/>
      <c r="E1364" s="34"/>
      <c r="F1364" s="34"/>
    </row>
    <row r="1365" spans="2:6" ht="15.75">
      <c r="B1365" s="21"/>
      <c r="C1365" s="33"/>
      <c r="D1365" s="49"/>
      <c r="E1365" s="34"/>
      <c r="F1365" s="34"/>
    </row>
    <row r="1366" spans="2:6" ht="15.75">
      <c r="B1366" s="21"/>
      <c r="C1366" s="33"/>
      <c r="D1366" s="49"/>
      <c r="E1366" s="34"/>
      <c r="F1366" s="34"/>
    </row>
    <row r="1367" spans="2:6" ht="15.75">
      <c r="B1367" s="21"/>
      <c r="C1367" s="33"/>
      <c r="D1367" s="49"/>
      <c r="E1367" s="34"/>
      <c r="F1367" s="34"/>
    </row>
    <row r="1368" spans="2:6" ht="15.75">
      <c r="B1368" s="21"/>
      <c r="C1368" s="33"/>
      <c r="D1368" s="49"/>
      <c r="E1368" s="34"/>
      <c r="F1368" s="34"/>
    </row>
    <row r="1369" spans="2:6" ht="15.75">
      <c r="B1369" s="21"/>
      <c r="C1369" s="33"/>
      <c r="D1369" s="49"/>
      <c r="E1369" s="34"/>
      <c r="F1369" s="34"/>
    </row>
    <row r="1370" spans="2:6" ht="15.75">
      <c r="B1370" s="21"/>
      <c r="C1370" s="33"/>
      <c r="D1370" s="49"/>
      <c r="E1370" s="34"/>
      <c r="F1370" s="34"/>
    </row>
    <row r="1371" spans="2:6" ht="15.75">
      <c r="B1371" s="21"/>
      <c r="C1371" s="33"/>
      <c r="D1371" s="49"/>
      <c r="E1371" s="34"/>
      <c r="F1371" s="34"/>
    </row>
    <row r="1372" spans="2:6" ht="15.75">
      <c r="B1372" s="21"/>
      <c r="C1372" s="33"/>
      <c r="D1372" s="49"/>
      <c r="E1372" s="34"/>
      <c r="F1372" s="34"/>
    </row>
    <row r="1373" spans="2:6" ht="15.75">
      <c r="B1373" s="21"/>
      <c r="C1373" s="33"/>
      <c r="D1373" s="49"/>
      <c r="E1373" s="34"/>
      <c r="F1373" s="34"/>
    </row>
    <row r="1374" spans="2:6" ht="15.75">
      <c r="B1374" s="21"/>
      <c r="C1374" s="33"/>
      <c r="D1374" s="49"/>
      <c r="E1374" s="34"/>
      <c r="F1374" s="34"/>
    </row>
    <row r="1375" spans="2:6" ht="15.75">
      <c r="B1375" s="21"/>
      <c r="C1375" s="33"/>
      <c r="D1375" s="49"/>
      <c r="E1375" s="34"/>
      <c r="F1375" s="34"/>
    </row>
    <row r="1376" spans="2:6" ht="15.75">
      <c r="B1376" s="21"/>
      <c r="C1376" s="33"/>
      <c r="D1376" s="49"/>
      <c r="E1376" s="34"/>
      <c r="F1376" s="34"/>
    </row>
    <row r="1377" spans="2:6" ht="15.75">
      <c r="B1377" s="21"/>
      <c r="C1377" s="33"/>
      <c r="D1377" s="49"/>
      <c r="E1377" s="34"/>
      <c r="F1377" s="34"/>
    </row>
    <row r="1378" spans="2:6" ht="15.75">
      <c r="B1378" s="21"/>
      <c r="C1378" s="33"/>
      <c r="D1378" s="49"/>
      <c r="E1378" s="34"/>
      <c r="F1378" s="34"/>
    </row>
    <row r="1379" spans="2:6" ht="15.75">
      <c r="B1379" s="21"/>
      <c r="C1379" s="33"/>
      <c r="D1379" s="49"/>
      <c r="E1379" s="34"/>
      <c r="F1379" s="34"/>
    </row>
    <row r="1380" spans="2:6" ht="15.75">
      <c r="B1380" s="21"/>
      <c r="C1380" s="33"/>
      <c r="D1380" s="49"/>
      <c r="E1380" s="34"/>
      <c r="F1380" s="34"/>
    </row>
    <row r="1381" spans="2:6" ht="15.75">
      <c r="B1381" s="21"/>
      <c r="C1381" s="33"/>
      <c r="D1381" s="49"/>
      <c r="E1381" s="34"/>
      <c r="F1381" s="34"/>
    </row>
    <row r="1382" spans="2:6" ht="15.75">
      <c r="B1382" s="21"/>
      <c r="C1382" s="33"/>
      <c r="D1382" s="49"/>
      <c r="E1382" s="34"/>
      <c r="F1382" s="34"/>
    </row>
    <row r="1383" spans="2:6" ht="15.75">
      <c r="B1383" s="21"/>
      <c r="C1383" s="33"/>
      <c r="D1383" s="49"/>
      <c r="E1383" s="34"/>
      <c r="F1383" s="34"/>
    </row>
    <row r="1384" spans="2:6" ht="15.75">
      <c r="B1384" s="21"/>
      <c r="C1384" s="33"/>
      <c r="D1384" s="49"/>
      <c r="E1384" s="34"/>
      <c r="F1384" s="34"/>
    </row>
    <row r="1385" spans="2:6" ht="15.75">
      <c r="B1385" s="21"/>
      <c r="C1385" s="33"/>
      <c r="D1385" s="49"/>
      <c r="E1385" s="34"/>
      <c r="F1385" s="34"/>
    </row>
    <row r="1386" spans="2:6" ht="15.75">
      <c r="B1386" s="21"/>
      <c r="C1386" s="33"/>
      <c r="D1386" s="49"/>
      <c r="E1386" s="34"/>
      <c r="F1386" s="34"/>
    </row>
    <row r="1387" spans="2:6" ht="15.75">
      <c r="B1387" s="21"/>
      <c r="C1387" s="33"/>
      <c r="D1387" s="49"/>
      <c r="E1387" s="34"/>
      <c r="F1387" s="34"/>
    </row>
    <row r="1388" spans="2:6" ht="15.75">
      <c r="B1388" s="21"/>
      <c r="C1388" s="33"/>
      <c r="D1388" s="49"/>
      <c r="E1388" s="34"/>
      <c r="F1388" s="34"/>
    </row>
    <row r="1389" spans="2:6" ht="15.75">
      <c r="B1389" s="21"/>
      <c r="C1389" s="33"/>
      <c r="D1389" s="49"/>
      <c r="E1389" s="34"/>
      <c r="F1389" s="34"/>
    </row>
    <row r="1390" spans="2:6" ht="15.75">
      <c r="B1390" s="21"/>
      <c r="C1390" s="33"/>
      <c r="D1390" s="49"/>
      <c r="E1390" s="34"/>
      <c r="F1390" s="34"/>
    </row>
    <row r="1391" spans="2:6" ht="15.75">
      <c r="B1391" s="21"/>
      <c r="C1391" s="33"/>
      <c r="D1391" s="49"/>
      <c r="E1391" s="34"/>
      <c r="F1391" s="34"/>
    </row>
    <row r="1392" spans="2:6" ht="15.75">
      <c r="B1392" s="21"/>
      <c r="C1392" s="33"/>
      <c r="D1392" s="49"/>
      <c r="E1392" s="34"/>
      <c r="F1392" s="34"/>
    </row>
    <row r="1393" spans="2:6" ht="15.75">
      <c r="B1393" s="21"/>
      <c r="C1393" s="33"/>
      <c r="D1393" s="49"/>
      <c r="E1393" s="34"/>
      <c r="F1393" s="34"/>
    </row>
    <row r="1394" spans="2:6" ht="15.75">
      <c r="B1394" s="21"/>
      <c r="C1394" s="33"/>
      <c r="D1394" s="49"/>
      <c r="E1394" s="34"/>
      <c r="F1394" s="34"/>
    </row>
    <row r="1395" spans="2:6" ht="15.75">
      <c r="B1395" s="21"/>
      <c r="C1395" s="33"/>
      <c r="D1395" s="49"/>
      <c r="E1395" s="34"/>
      <c r="F1395" s="34"/>
    </row>
    <row r="1396" spans="2:6" ht="15.75">
      <c r="B1396" s="21"/>
      <c r="C1396" s="33"/>
      <c r="D1396" s="49"/>
      <c r="E1396" s="34"/>
      <c r="F1396" s="34"/>
    </row>
    <row r="1397" spans="2:6" ht="15.75">
      <c r="B1397" s="21"/>
      <c r="C1397" s="33"/>
      <c r="D1397" s="49"/>
      <c r="E1397" s="34"/>
      <c r="F1397" s="34"/>
    </row>
    <row r="1398" spans="2:6" ht="15.75">
      <c r="B1398" s="21"/>
      <c r="C1398" s="33"/>
      <c r="D1398" s="49"/>
      <c r="E1398" s="34"/>
      <c r="F1398" s="34"/>
    </row>
    <row r="1399" spans="2:6" ht="15.75">
      <c r="B1399" s="21"/>
      <c r="C1399" s="33"/>
      <c r="D1399" s="49"/>
      <c r="E1399" s="34"/>
      <c r="F1399" s="34"/>
    </row>
    <row r="1400" spans="2:6" ht="15.75">
      <c r="B1400" s="21"/>
      <c r="C1400" s="33"/>
      <c r="D1400" s="49"/>
      <c r="E1400" s="34"/>
      <c r="F1400" s="34"/>
    </row>
    <row r="1401" spans="2:6" ht="15.75">
      <c r="B1401" s="21"/>
      <c r="C1401" s="33"/>
      <c r="D1401" s="49"/>
      <c r="E1401" s="34"/>
      <c r="F1401" s="34"/>
    </row>
    <row r="1402" spans="2:6" ht="15.75">
      <c r="B1402" s="21"/>
      <c r="C1402" s="33"/>
      <c r="D1402" s="49"/>
      <c r="E1402" s="34"/>
      <c r="F1402" s="34"/>
    </row>
    <row r="1403" spans="2:6" ht="15.75">
      <c r="B1403" s="21"/>
      <c r="C1403" s="33"/>
      <c r="D1403" s="49"/>
      <c r="E1403" s="34"/>
      <c r="F1403" s="34"/>
    </row>
    <row r="1404" spans="2:6" ht="15.75">
      <c r="B1404" s="21"/>
      <c r="C1404" s="33"/>
      <c r="D1404" s="49"/>
      <c r="E1404" s="34"/>
      <c r="F1404" s="34"/>
    </row>
    <row r="1405" spans="2:6" ht="15.75">
      <c r="B1405" s="21"/>
      <c r="C1405" s="33"/>
      <c r="D1405" s="49"/>
      <c r="E1405" s="34"/>
      <c r="F1405" s="34"/>
    </row>
    <row r="1406" spans="2:6" ht="15.75">
      <c r="B1406" s="21"/>
      <c r="C1406" s="33"/>
      <c r="D1406" s="49"/>
      <c r="E1406" s="34"/>
      <c r="F1406" s="34"/>
    </row>
    <row r="1407" spans="2:6" ht="15.75">
      <c r="B1407" s="21"/>
      <c r="C1407" s="33"/>
      <c r="D1407" s="49"/>
      <c r="E1407" s="34"/>
      <c r="F1407" s="34"/>
    </row>
    <row r="1408" spans="2:6" ht="15.75">
      <c r="B1408" s="21"/>
      <c r="C1408" s="33"/>
      <c r="D1408" s="49"/>
      <c r="E1408" s="34"/>
      <c r="F1408" s="34"/>
    </row>
    <row r="1409" spans="2:6" ht="15.75">
      <c r="B1409" s="21"/>
      <c r="C1409" s="33"/>
      <c r="D1409" s="49"/>
      <c r="E1409" s="34"/>
      <c r="F1409" s="34"/>
    </row>
    <row r="1410" spans="2:6" ht="15.75">
      <c r="B1410" s="21"/>
      <c r="C1410" s="33"/>
      <c r="D1410" s="49"/>
      <c r="E1410" s="34"/>
      <c r="F1410" s="34"/>
    </row>
    <row r="1411" spans="2:6" ht="15.75">
      <c r="B1411" s="21"/>
      <c r="C1411" s="33"/>
      <c r="D1411" s="49"/>
      <c r="E1411" s="34"/>
      <c r="F1411" s="34"/>
    </row>
    <row r="1412" spans="2:6" ht="15.75">
      <c r="B1412" s="21"/>
      <c r="C1412" s="33"/>
      <c r="D1412" s="49"/>
      <c r="E1412" s="34"/>
      <c r="F1412" s="34"/>
    </row>
    <row r="1413" spans="2:6" ht="15.75">
      <c r="B1413" s="21"/>
      <c r="C1413" s="33"/>
      <c r="D1413" s="49"/>
      <c r="E1413" s="34"/>
      <c r="F1413" s="34"/>
    </row>
    <row r="1414" spans="2:6" ht="15.75">
      <c r="B1414" s="21"/>
      <c r="C1414" s="33"/>
      <c r="D1414" s="49"/>
      <c r="E1414" s="34"/>
      <c r="F1414" s="34"/>
    </row>
    <row r="1415" spans="2:6" ht="15.75">
      <c r="B1415" s="21"/>
      <c r="C1415" s="33"/>
      <c r="D1415" s="49"/>
      <c r="E1415" s="34"/>
      <c r="F1415" s="34"/>
    </row>
    <row r="1416" spans="2:6" ht="15.75">
      <c r="B1416" s="21"/>
      <c r="C1416" s="33"/>
      <c r="D1416" s="49"/>
      <c r="E1416" s="34"/>
      <c r="F1416" s="34"/>
    </row>
    <row r="1417" spans="2:6" ht="15.75">
      <c r="B1417" s="21"/>
      <c r="C1417" s="33"/>
      <c r="D1417" s="49"/>
      <c r="E1417" s="34"/>
      <c r="F1417" s="34"/>
    </row>
    <row r="1418" spans="2:6" ht="15.75">
      <c r="B1418" s="21"/>
      <c r="C1418" s="33"/>
      <c r="D1418" s="49"/>
      <c r="E1418" s="34"/>
      <c r="F1418" s="34"/>
    </row>
    <row r="1419" spans="2:6" ht="15.75">
      <c r="B1419" s="21"/>
      <c r="C1419" s="33"/>
      <c r="D1419" s="49"/>
      <c r="E1419" s="34"/>
      <c r="F1419" s="34"/>
    </row>
    <row r="1420" spans="2:6" ht="15.75">
      <c r="B1420" s="21"/>
      <c r="C1420" s="33"/>
      <c r="D1420" s="49"/>
      <c r="E1420" s="34"/>
      <c r="F1420" s="34"/>
    </row>
    <row r="1421" spans="2:6" ht="15.75">
      <c r="B1421" s="21"/>
      <c r="C1421" s="33"/>
      <c r="D1421" s="49"/>
      <c r="E1421" s="34"/>
      <c r="F1421" s="34"/>
    </row>
    <row r="1422" spans="2:6" ht="15.75">
      <c r="B1422" s="21"/>
      <c r="C1422" s="33"/>
      <c r="D1422" s="49"/>
      <c r="E1422" s="34"/>
      <c r="F1422" s="34"/>
    </row>
    <row r="1423" spans="2:6" ht="15.75">
      <c r="B1423" s="21"/>
      <c r="C1423" s="33"/>
      <c r="D1423" s="49"/>
      <c r="E1423" s="34"/>
      <c r="F1423" s="34"/>
    </row>
    <row r="1424" spans="2:6" ht="15.75">
      <c r="B1424" s="21"/>
      <c r="C1424" s="33"/>
      <c r="D1424" s="49"/>
      <c r="E1424" s="34"/>
      <c r="F1424" s="34"/>
    </row>
    <row r="1425" spans="2:6" ht="15.75">
      <c r="B1425" s="21"/>
      <c r="C1425" s="33"/>
      <c r="D1425" s="49"/>
      <c r="E1425" s="34"/>
      <c r="F1425" s="34"/>
    </row>
    <row r="1426" spans="2:6" ht="15.75">
      <c r="B1426" s="21"/>
      <c r="C1426" s="33"/>
      <c r="D1426" s="49"/>
      <c r="E1426" s="34"/>
      <c r="F1426" s="34"/>
    </row>
    <row r="1427" spans="2:6" ht="15.75">
      <c r="B1427" s="21"/>
      <c r="C1427" s="33"/>
      <c r="D1427" s="49"/>
      <c r="E1427" s="34"/>
      <c r="F1427" s="34"/>
    </row>
    <row r="1428" spans="2:6" ht="15.75">
      <c r="B1428" s="21"/>
      <c r="C1428" s="33"/>
      <c r="D1428" s="49"/>
      <c r="E1428" s="34"/>
      <c r="F1428" s="34"/>
    </row>
    <row r="1429" spans="2:6" ht="15.75">
      <c r="B1429" s="21"/>
      <c r="C1429" s="33"/>
      <c r="D1429" s="49"/>
      <c r="E1429" s="34"/>
      <c r="F1429" s="34"/>
    </row>
    <row r="1430" spans="2:6" ht="15.75">
      <c r="B1430" s="21"/>
      <c r="C1430" s="33"/>
      <c r="D1430" s="49"/>
      <c r="E1430" s="34"/>
      <c r="F1430" s="34"/>
    </row>
    <row r="1431" spans="2:6" ht="15.75">
      <c r="B1431" s="21"/>
      <c r="C1431" s="33"/>
      <c r="D1431" s="49"/>
      <c r="E1431" s="34"/>
      <c r="F1431" s="34"/>
    </row>
    <row r="1432" spans="2:6" ht="15.75">
      <c r="B1432" s="21"/>
      <c r="C1432" s="33"/>
      <c r="D1432" s="49"/>
      <c r="E1432" s="34"/>
      <c r="F1432" s="34"/>
    </row>
    <row r="1433" spans="2:6" ht="15.75">
      <c r="B1433" s="21"/>
      <c r="C1433" s="33"/>
      <c r="D1433" s="49"/>
      <c r="E1433" s="34"/>
      <c r="F1433" s="34"/>
    </row>
    <row r="1434" spans="2:6" ht="15.75">
      <c r="B1434" s="21"/>
      <c r="C1434" s="33"/>
      <c r="D1434" s="49"/>
      <c r="E1434" s="34"/>
      <c r="F1434" s="34"/>
    </row>
    <row r="1435" spans="2:6" ht="15.75">
      <c r="B1435" s="21"/>
      <c r="C1435" s="33"/>
      <c r="D1435" s="49"/>
      <c r="E1435" s="34"/>
      <c r="F1435" s="34"/>
    </row>
    <row r="1436" spans="2:6" ht="15.75">
      <c r="B1436" s="21"/>
      <c r="C1436" s="33"/>
      <c r="D1436" s="49"/>
      <c r="E1436" s="34"/>
      <c r="F1436" s="34"/>
    </row>
    <row r="1437" spans="2:6" ht="15.75">
      <c r="B1437" s="21"/>
      <c r="C1437" s="33"/>
      <c r="D1437" s="49"/>
      <c r="E1437" s="34"/>
      <c r="F1437" s="34"/>
    </row>
    <row r="1438" spans="2:6" ht="15.75">
      <c r="B1438" s="21"/>
      <c r="C1438" s="33"/>
      <c r="D1438" s="49"/>
      <c r="E1438" s="34"/>
      <c r="F1438" s="34"/>
    </row>
    <row r="1439" spans="2:6" ht="15.75">
      <c r="B1439" s="21"/>
      <c r="C1439" s="33"/>
      <c r="D1439" s="49"/>
      <c r="E1439" s="34"/>
      <c r="F1439" s="34"/>
    </row>
    <row r="1440" spans="2:6" ht="15.75">
      <c r="B1440" s="21"/>
      <c r="C1440" s="33"/>
      <c r="D1440" s="49"/>
      <c r="E1440" s="34"/>
      <c r="F1440" s="34"/>
    </row>
    <row r="1441" spans="2:6" ht="15.75">
      <c r="B1441" s="21"/>
      <c r="C1441" s="33"/>
      <c r="D1441" s="49"/>
      <c r="E1441" s="34"/>
      <c r="F1441" s="34"/>
    </row>
    <row r="1442" spans="2:6" ht="15.75">
      <c r="B1442" s="21"/>
      <c r="C1442" s="33"/>
      <c r="D1442" s="49"/>
      <c r="E1442" s="34"/>
      <c r="F1442" s="34"/>
    </row>
    <row r="1443" spans="2:6" ht="15.75">
      <c r="B1443" s="21"/>
      <c r="C1443" s="33"/>
      <c r="D1443" s="49"/>
      <c r="E1443" s="34"/>
      <c r="F1443" s="34"/>
    </row>
    <row r="1444" spans="2:6" ht="15.75">
      <c r="B1444" s="21"/>
      <c r="C1444" s="33"/>
      <c r="D1444" s="49"/>
      <c r="E1444" s="34"/>
      <c r="F1444" s="34"/>
    </row>
    <row r="1445" spans="2:6" ht="15.75">
      <c r="B1445" s="21"/>
      <c r="C1445" s="33"/>
      <c r="D1445" s="49"/>
      <c r="E1445" s="34"/>
      <c r="F1445" s="34"/>
    </row>
    <row r="1446" spans="2:6" ht="15.75">
      <c r="B1446" s="21"/>
      <c r="C1446" s="33"/>
      <c r="D1446" s="49"/>
      <c r="E1446" s="34"/>
      <c r="F1446" s="34"/>
    </row>
    <row r="1447" spans="2:6" ht="15.75">
      <c r="B1447" s="21"/>
      <c r="C1447" s="33"/>
      <c r="D1447" s="49"/>
      <c r="E1447" s="34"/>
      <c r="F1447" s="34"/>
    </row>
    <row r="1448" spans="2:6" ht="15.75">
      <c r="B1448" s="21"/>
      <c r="C1448" s="33"/>
      <c r="D1448" s="49"/>
      <c r="E1448" s="34"/>
      <c r="F1448" s="34"/>
    </row>
    <row r="1449" spans="2:6" ht="15.75">
      <c r="B1449" s="21"/>
      <c r="C1449" s="33"/>
      <c r="D1449" s="49"/>
      <c r="E1449" s="34"/>
      <c r="F1449" s="34"/>
    </row>
    <row r="1450" spans="2:6" ht="15.75">
      <c r="B1450" s="21"/>
      <c r="C1450" s="33"/>
      <c r="D1450" s="49"/>
      <c r="E1450" s="34"/>
      <c r="F1450" s="34"/>
    </row>
    <row r="1451" spans="2:6" ht="15.75">
      <c r="B1451" s="21"/>
      <c r="C1451" s="33"/>
      <c r="D1451" s="49"/>
      <c r="E1451" s="34"/>
      <c r="F1451" s="34"/>
    </row>
    <row r="1452" spans="2:6" ht="15.75">
      <c r="B1452" s="21"/>
      <c r="C1452" s="33"/>
      <c r="D1452" s="49"/>
      <c r="E1452" s="34"/>
      <c r="F1452" s="34"/>
    </row>
    <row r="1453" spans="2:6" ht="15.75">
      <c r="B1453" s="21"/>
      <c r="C1453" s="33"/>
      <c r="D1453" s="49"/>
      <c r="E1453" s="34"/>
      <c r="F1453" s="34"/>
    </row>
    <row r="1454" spans="2:6" ht="15.75">
      <c r="B1454" s="21"/>
      <c r="C1454" s="33"/>
      <c r="D1454" s="49"/>
      <c r="E1454" s="34"/>
      <c r="F1454" s="34"/>
    </row>
    <row r="1455" spans="2:6" ht="15.75">
      <c r="B1455" s="21"/>
      <c r="C1455" s="33"/>
      <c r="D1455" s="49"/>
      <c r="E1455" s="34"/>
      <c r="F1455" s="34"/>
    </row>
    <row r="1456" spans="2:6" ht="15.75">
      <c r="B1456" s="21"/>
      <c r="C1456" s="33"/>
      <c r="D1456" s="49"/>
      <c r="E1456" s="34"/>
      <c r="F1456" s="34"/>
    </row>
    <row r="1457" spans="2:6" ht="15.75">
      <c r="B1457" s="21"/>
      <c r="C1457" s="33"/>
      <c r="D1457" s="49"/>
      <c r="E1457" s="34"/>
      <c r="F1457" s="34"/>
    </row>
    <row r="1458" spans="2:6" ht="15.75">
      <c r="B1458" s="21"/>
      <c r="C1458" s="33"/>
      <c r="D1458" s="49"/>
      <c r="E1458" s="34"/>
      <c r="F1458" s="34"/>
    </row>
    <row r="1459" spans="2:6" ht="15.75">
      <c r="B1459" s="21"/>
      <c r="C1459" s="33"/>
      <c r="D1459" s="49"/>
      <c r="E1459" s="34"/>
      <c r="F1459" s="34"/>
    </row>
    <row r="1460" spans="2:6" ht="15.75">
      <c r="B1460" s="21"/>
      <c r="C1460" s="33"/>
      <c r="D1460" s="49"/>
      <c r="E1460" s="34"/>
      <c r="F1460" s="34"/>
    </row>
    <row r="1461" spans="2:6" ht="15.75">
      <c r="B1461" s="21"/>
      <c r="C1461" s="33"/>
      <c r="D1461" s="49"/>
      <c r="E1461" s="34"/>
      <c r="F1461" s="34"/>
    </row>
    <row r="1462" spans="2:6" ht="15.75">
      <c r="B1462" s="21"/>
      <c r="C1462" s="33"/>
      <c r="D1462" s="49"/>
      <c r="E1462" s="34"/>
      <c r="F1462" s="34"/>
    </row>
    <row r="1463" spans="2:6" ht="15.75">
      <c r="B1463" s="21"/>
      <c r="C1463" s="33"/>
      <c r="D1463" s="49"/>
      <c r="E1463" s="34"/>
      <c r="F1463" s="34"/>
    </row>
    <row r="1464" spans="2:6" ht="15.75">
      <c r="B1464" s="21"/>
      <c r="C1464" s="33"/>
      <c r="D1464" s="49"/>
      <c r="E1464" s="34"/>
      <c r="F1464" s="34"/>
    </row>
  </sheetData>
  <sheetProtection/>
  <mergeCells count="10">
    <mergeCell ref="E2:F4"/>
    <mergeCell ref="B7:F7"/>
    <mergeCell ref="B8:F8"/>
    <mergeCell ref="I580:I583"/>
    <mergeCell ref="G580:G583"/>
    <mergeCell ref="D5:K5"/>
    <mergeCell ref="M580:M583"/>
    <mergeCell ref="K580:K583"/>
    <mergeCell ref="B1094:F1097"/>
    <mergeCell ref="B580:F583"/>
  </mergeCells>
  <hyperlinks>
    <hyperlink ref="B437" r:id="rId1" display="consultantplus://offline/ref=EDEB0128DA12F6A991391BB484C27676828F870A827893936F6B74385748C936DB7C0C672286FF87B0AC43AEb9ZEG"/>
    <hyperlink ref="B977" r:id="rId2" display="consultantplus://offline/ref=EDEB0128DA12F6A991391BB484C27676828F870A827893936F6B74385748C936DB7C0C672286FF87B0AC43AEb9ZEG"/>
  </hyperlinks>
  <printOptions/>
  <pageMargins left="0.78" right="0.18" top="0.17" bottom="0.1968503937007874" header="0.2" footer="0.1968503937007874"/>
  <pageSetup horizontalDpi="600" verticalDpi="600" orientation="portrait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Admin</cp:lastModifiedBy>
  <cp:lastPrinted>2012-11-14T09:48:25Z</cp:lastPrinted>
  <dcterms:created xsi:type="dcterms:W3CDTF">2007-11-30T10:50:47Z</dcterms:created>
  <dcterms:modified xsi:type="dcterms:W3CDTF">2013-03-06T11:21:51Z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