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<sst xmlns="http://schemas.openxmlformats.org/spreadsheetml/2006/main" count="3594" uniqueCount="630">
  <si>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</si>
  <si>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</si>
  <si>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</si>
  <si>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</si>
  <si>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</si>
  <si>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</si>
  <si>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</si>
  <si>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</si>
  <si>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</si>
  <si>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</si>
  <si>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</si>
  <si>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</si>
  <si>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</si>
  <si>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Содержание отдела ЕДДС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</si>
  <si>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</si>
  <si>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</si>
  <si>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Страхование гидротехнических сооружений и газопроводов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</si>
  <si>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</si>
  <si>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</si>
  <si>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</si>
  <si>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</si>
  <si>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</si>
  <si>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</si>
  <si>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</si>
  <si>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</si>
  <si>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</si>
  <si>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</si>
  <si>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</si>
  <si>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</si>
  <si>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</si>
  <si>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</si>
  <si>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</si>
  <si>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Подпрограмма  «Комплексное благоустройство территории МО Красноуфимский округ»</t>
  </si>
  <si>
    <t>Проведение выборов и референдумов</t>
  </si>
  <si>
    <t>Проведение выборов депутатов Думы МО Красноуфимский округ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</si>
  <si>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</si>
  <si>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</si>
  <si>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</si>
  <si>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</si>
  <si>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</si>
  <si>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</si>
  <si>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Компенсация недополученных доходов от услуг бани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</si>
  <si>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</si>
  <si>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</si>
  <si>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</si>
  <si>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</si>
  <si>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</si>
  <si>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</si>
  <si>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</si>
  <si>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</si>
  <si>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</si>
  <si>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</si>
  <si>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</si>
  <si>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</si>
  <si>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</si>
  <si>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</si>
  <si>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621</t>
  </si>
  <si>
    <t>Организация питания сотрудников и учащихся в муниципальных казенных общеобразовательных учреждениях</t>
  </si>
  <si>
    <t>Предоставление дополнительного образования детей в муниципальных организациях дополнительного образования</t>
  </si>
  <si>
    <t>Муниципальная программа "Развитие системы образования МО Красноуфимский округ до 2020 года"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</si>
  <si>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</si>
  <si>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</si>
  <si>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</si>
  <si>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</si>
  <si>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</si>
  <si>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</si>
  <si>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</si>
  <si>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</si>
  <si>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</si>
  <si>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</si>
  <si>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</si>
  <si>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</si>
  <si>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</si>
  <si>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</si>
  <si>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</si>
  <si>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</si>
  <si>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</si>
  <si>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</si>
  <si>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</si>
  <si>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</si>
  <si>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</si>
  <si>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</si>
  <si>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</si>
  <si>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</si>
  <si>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</si>
  <si>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0630621000</t>
  </si>
  <si>
    <t>0630000000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</si>
  <si>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</si>
  <si>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</si>
  <si>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</si>
  <si>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</si>
  <si>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</si>
  <si>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</si>
  <si>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</si>
  <si>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</si>
  <si>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</si>
  <si>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</si>
  <si>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</si>
  <si>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</si>
  <si>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</si>
  <si>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</si>
  <si>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</si>
  <si>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</si>
  <si>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</si>
  <si>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</si>
  <si>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</si>
  <si>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</si>
  <si>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</si>
  <si>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</si>
  <si>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</si>
  <si>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</si>
  <si>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</si>
  <si>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</si>
  <si>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</si>
  <si>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</si>
  <si>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</si>
  <si>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</si>
  <si>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</si>
  <si>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</si>
  <si>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</si>
  <si>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</si>
  <si>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</si>
  <si>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</si>
  <si>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</si>
  <si>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</si>
  <si>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</si>
  <si>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</si>
  <si>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</si>
  <si>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</si>
  <si>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</si>
  <si>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</si>
  <si>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</si>
  <si>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</si>
  <si>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Другие воросы в области социальной политики</t>
  </si>
  <si>
    <t>Содержание отдела компенсаций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</si>
  <si>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</si>
  <si>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</si>
  <si>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</si>
  <si>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</si>
  <si>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</si>
  <si>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</si>
  <si>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</si>
  <si>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</si>
  <si>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</si>
  <si>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</si>
  <si>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"Развитие и поддержка социально ориентированных некоммерческих  организаций в МО Красноуфимский округ"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</si>
  <si>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</si>
  <si>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</si>
  <si>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</si>
  <si>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</si>
  <si>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</si>
  <si>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</si>
  <si>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</si>
  <si>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</si>
  <si>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</si>
  <si>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</si>
  <si>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</si>
  <si>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</si>
  <si>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</si>
  <si>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</si>
  <si>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</si>
  <si>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Содержание муниципального жилья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</si>
  <si>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</si>
  <si>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</si>
  <si>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</si>
  <si>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</si>
  <si>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</si>
  <si>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</si>
  <si>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</si>
  <si>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</si>
  <si>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</si>
  <si>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</si>
  <si>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</si>
  <si>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</si>
  <si>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</si>
  <si>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</si>
  <si>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</si>
  <si>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</si>
  <si>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</si>
  <si>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</si>
  <si>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</si>
  <si>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</si>
  <si>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</si>
  <si>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</si>
  <si>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</si>
  <si>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</si>
  <si>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</si>
  <si>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</si>
  <si>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</si>
  <si>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</si>
  <si>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</si>
  <si>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</si>
  <si>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</si>
  <si>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</si>
  <si>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</si>
  <si>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</si>
  <si>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</si>
  <si>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</si>
  <si>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</si>
  <si>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</si>
  <si>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</si>
  <si>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</si>
  <si>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</si>
  <si>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</si>
  <si>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</si>
  <si>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Программа "Развитие системы образования МО Красноуфимский округ до 2020 года"</t>
  </si>
  <si>
    <t>Оформление права собственности МО Красноуфимский округ на объекты недвижимости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</si>
  <si>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</si>
  <si>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</si>
  <si>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</si>
  <si>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</si>
  <si>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</si>
  <si>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</si>
  <si>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</si>
  <si>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</si>
  <si>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</si>
  <si>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</si>
  <si>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</si>
  <si>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</si>
  <si>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</si>
  <si>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</si>
  <si>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</si>
  <si>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</si>
  <si>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</si>
  <si>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</si>
  <si>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</si>
  <si>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</si>
  <si>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</si>
  <si>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</si>
  <si>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</si>
  <si>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</si>
  <si>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</si>
  <si>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</si>
  <si>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</si>
  <si>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</si>
  <si>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</si>
  <si>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</si>
  <si>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</si>
  <si>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</si>
  <si>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</si>
  <si>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</si>
  <si>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</si>
  <si>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</si>
  <si>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</si>
  <si>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</si>
  <si>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</si>
  <si>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</si>
  <si>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</si>
  <si>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</si>
  <si>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</si>
  <si>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</si>
  <si>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</si>
  <si>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</si>
  <si>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</si>
  <si>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</si>
  <si>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</si>
  <si>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</si>
  <si>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</si>
  <si>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</si>
  <si>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</si>
  <si>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</si>
  <si>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</si>
  <si>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</si>
  <si>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</si>
  <si>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</si>
  <si>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</si>
  <si>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</si>
  <si>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</si>
  <si>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</si>
  <si>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</si>
  <si>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</si>
  <si>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</si>
  <si>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</si>
  <si>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</si>
  <si>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</si>
  <si>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</si>
  <si>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</si>
  <si>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</si>
  <si>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</si>
  <si>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</si>
  <si>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</si>
  <si>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</si>
  <si>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</si>
  <si>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</si>
  <si>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</si>
  <si>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</si>
  <si>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</si>
  <si>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</si>
  <si>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</si>
  <si>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</si>
  <si>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</si>
  <si>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</si>
  <si>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</si>
  <si>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</si>
  <si>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</si>
  <si>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</si>
  <si>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</si>
  <si>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</si>
  <si>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</si>
  <si>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</si>
  <si>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</si>
  <si>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</si>
  <si>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</si>
  <si>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</si>
  <si>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</si>
  <si>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</si>
  <si>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</si>
  <si>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</si>
  <si>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</si>
  <si>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</si>
  <si>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</si>
  <si>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</si>
  <si>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</si>
  <si>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</si>
  <si>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</si>
  <si>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</si>
  <si>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</si>
  <si>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</si>
  <si>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</si>
  <si>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</si>
  <si>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</si>
  <si>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</si>
  <si>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</si>
  <si>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</si>
  <si>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</si>
  <si>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</si>
  <si>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0510128000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</si>
  <si>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</si>
  <si>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</si>
  <si>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</si>
  <si>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</si>
  <si>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</si>
  <si>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</si>
  <si>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</si>
  <si>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</si>
  <si>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</si>
  <si>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</si>
  <si>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</si>
  <si>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</si>
  <si>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</si>
  <si>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</si>
  <si>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</si>
  <si>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</si>
  <si>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</si>
  <si>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</si>
  <si>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</si>
  <si>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</si>
  <si>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</si>
  <si>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</si>
  <si>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</si>
  <si>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</si>
  <si>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</si>
  <si>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</si>
  <si>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</si>
  <si>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</si>
  <si>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</si>
  <si>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</si>
  <si>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</si>
  <si>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</si>
  <si>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"Актуализация сведений государственного кадастра недвижимости МО Красноуфимский округ до 2020 года"</t>
  </si>
  <si>
    <t>Охрана окружающей среды в МО Красноуфимский округ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</si>
  <si>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</si>
  <si>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</si>
  <si>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</si>
  <si>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</si>
  <si>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</si>
  <si>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</si>
  <si>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0104</t>
  </si>
  <si>
    <t>0106</t>
  </si>
  <si>
    <t>Другие общегосударственные вопросы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</si>
  <si>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</si>
  <si>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</si>
  <si>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</si>
  <si>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</si>
  <si>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</si>
  <si>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</si>
  <si>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</si>
  <si>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</si>
  <si>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</si>
  <si>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</si>
  <si>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</si>
  <si>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</si>
  <si>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</si>
  <si>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</si>
  <si>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</si>
  <si>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</si>
  <si>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</si>
  <si>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</si>
  <si>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</si>
  <si>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</si>
  <si>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</si>
  <si>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</si>
  <si>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</si>
  <si>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</si>
  <si>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</si>
  <si>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</si>
  <si>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</si>
  <si>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</si>
  <si>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</si>
  <si>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</si>
  <si>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</si>
  <si>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</si>
  <si>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</si>
  <si>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</si>
  <si>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</si>
  <si>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</si>
  <si>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</si>
  <si>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</si>
  <si>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</si>
  <si>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</si>
  <si>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</si>
  <si>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</si>
  <si>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</si>
  <si>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</si>
  <si>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</si>
  <si>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</si>
  <si>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</si>
  <si>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</si>
  <si>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</si>
  <si>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</si>
  <si>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</si>
  <si>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</si>
  <si>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</si>
  <si>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</si>
  <si>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</si>
  <si>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</si>
  <si>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</si>
  <si>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</si>
  <si>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</si>
  <si>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</si>
  <si>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</si>
  <si>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</si>
  <si>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</si>
  <si>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</si>
  <si>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</si>
  <si>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</si>
  <si>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</si>
  <si>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</si>
  <si>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</si>
  <si>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</si>
  <si>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</si>
  <si>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</si>
  <si>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</si>
  <si>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</si>
  <si>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</si>
  <si>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</si>
  <si>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</si>
  <si>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</si>
  <si>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</si>
  <si>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</si>
  <si>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</si>
  <si>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</si>
  <si>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</si>
  <si>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</si>
  <si>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</si>
  <si>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</si>
  <si>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</si>
  <si>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</si>
  <si>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</si>
  <si>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</si>
  <si>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</si>
  <si>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</si>
  <si>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</si>
  <si>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</si>
  <si>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</si>
  <si>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</si>
  <si>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</si>
  <si>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</si>
  <si>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</si>
  <si>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</si>
  <si>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</si>
  <si>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</si>
  <si>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</si>
  <si>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</si>
  <si>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Создание условий для развития и содействие развитию малого и среднего предпринимательства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</si>
  <si>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</si>
  <si>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</si>
  <si>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</si>
  <si>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</si>
  <si>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Мероприятия  в сфере культуры и искусства для незащищенных слоев населения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</si>
  <si>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</si>
  <si>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</si>
  <si>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</si>
  <si>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</si>
  <si>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</si>
  <si>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</si>
  <si>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</si>
  <si>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</si>
  <si>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</si>
  <si>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</si>
  <si>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</si>
  <si>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</si>
  <si>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 xml:space="preserve">Обеспечение деятельности органов местного самоуправления (центральный аппарат) 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</si>
  <si>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</si>
  <si>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</si>
  <si>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</si>
  <si>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</si>
  <si>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</si>
  <si>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</si>
  <si>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Молодежная политика </t>
  </si>
  <si>
    <t>февраль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</si>
  <si>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</si>
  <si>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</si>
  <si>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</si>
  <si>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0703</t>
  </si>
  <si>
    <t>0230345500</t>
  </si>
  <si>
    <t>0520228000</t>
  </si>
  <si>
    <t>Резервные фонды местных администраций</t>
  </si>
  <si>
    <t>70000021000</t>
  </si>
  <si>
    <t>Содержание отдела субсидий</t>
  </si>
  <si>
    <t>0980349100</t>
  </si>
  <si>
    <t>Организация деятельности органа местного самоуправления в сфере образования                   ( аппарат управления)</t>
  </si>
  <si>
    <t>Организация деятельности органа местного самоуправления в сфере образования                                  ( прочий персонал)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</si>
  <si>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</si>
  <si>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</si>
  <si>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</si>
  <si>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</si>
  <si>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</si>
  <si>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</si>
  <si>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</si>
  <si>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Другие вопросы в области средств массовой информации</t>
  </si>
  <si>
    <t>апрель</t>
  </si>
  <si>
    <t>098П123000</t>
  </si>
  <si>
    <t>Развитие системы поддержки малого и среднего предпринимательства на территории МО Красноуфимский округ</t>
  </si>
  <si>
    <t>Строительство объектов благоустройства</t>
  </si>
  <si>
    <t>0940723000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</si>
  <si>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</si>
  <si>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загородных оздоровительных лагерей</t>
  </si>
  <si>
    <t>Разработка документации по планировке территории за счет средств областного бюджета</t>
  </si>
  <si>
    <t>0400143600</t>
  </si>
  <si>
    <t>0220925000</t>
  </si>
  <si>
    <t>Создание новых мест в образовательных оргназациях МО Красноуфимский округ</t>
  </si>
  <si>
    <t>Обеспечение деятельности по ремонту недвижимого имущества</t>
  </si>
  <si>
    <t>0130822000</t>
  </si>
  <si>
    <t>Независимая оценка, обследование объектов недвижимости</t>
  </si>
  <si>
    <t>июнь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</si>
  <si>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</si>
  <si>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</si>
  <si>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Обеспечение меры социальной поддержки по бесплатному получению художественного образования в учреждениях дополнительного образования</t>
  </si>
  <si>
    <t>0320246600</t>
  </si>
  <si>
    <t>0251025000</t>
  </si>
  <si>
    <t>0250125000</t>
  </si>
  <si>
    <t>Обеспечение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</si>
  <si>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Публичные нормативные социальные выплаты гражданам
</t>
  </si>
  <si>
    <t>09606R4620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</si>
  <si>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</si>
  <si>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11201R0180</t>
  </si>
  <si>
    <t>11103R0180</t>
  </si>
  <si>
    <t>Развитие газификации в сельской местности  за счет средств областного бюджета</t>
  </si>
  <si>
    <t>Субвенции на  компенсацию отдельным категориям граждан оплаты взноса на капитальный ремонт общего имущества в многоквартирном доме</t>
  </si>
  <si>
    <t>август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</si>
  <si>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</si>
  <si>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</si>
  <si>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02505R0970</t>
  </si>
  <si>
    <t>02510R0270</t>
  </si>
  <si>
    <t>Создание в образовательных организациях условий для получения детьми-инвалидами качественного образования</t>
  </si>
  <si>
    <t>Резервный фонд Правительства Свердловской области</t>
  </si>
  <si>
    <t>0310140700</t>
  </si>
  <si>
    <t>Подготовка молодых граждан к военной службе</t>
  </si>
  <si>
    <t>0530248400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</si>
  <si>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</si>
  <si>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</si>
  <si>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Строительство  объектов благоустройства</t>
  </si>
  <si>
    <t>Предоставление социальных выплат молодым семьям на приобретение (строительство) жилья за счет средств областного бюджета</t>
  </si>
  <si>
    <t>Предоставление мер дополнительной социальной поддержки по возмещению затрат на проезд гражданам, нуждающимся в прохождении процедуры гемодиализа</t>
  </si>
  <si>
    <t>06202R5270</t>
  </si>
  <si>
    <t>Развитие сети учреждений по работе с молодежью</t>
  </si>
  <si>
    <t>Расходы на устранение  нарушений, выявленных органами  государственного  надзора в результате проверок в муниципальных общеобразовательных организациях</t>
  </si>
  <si>
    <t>0251125000</t>
  </si>
  <si>
    <t>Развитие спортивных площадок по месту жительства</t>
  </si>
  <si>
    <t>0510328000</t>
  </si>
  <si>
    <t>октябрь</t>
  </si>
  <si>
    <t xml:space="preserve"> Поощрения лучшим учреждениям культуры </t>
  </si>
  <si>
    <t>0910523000</t>
  </si>
  <si>
    <t>Разработка схем газоснабжения</t>
  </si>
  <si>
    <t>1110123000</t>
  </si>
  <si>
    <t>Мероприятия по содержанию сетей наружного освещения населенных пунктов</t>
  </si>
  <si>
    <t>0251145Э00</t>
  </si>
  <si>
    <t>Осуществление мероприятий , направленных на устранение нарушений, выявленных органами госнадзора в результате проверок в муниципальных общеобразовательных организациях</t>
  </si>
  <si>
    <t>0320145Л00</t>
  </si>
  <si>
    <t>Реализация мер по поэтапному повышению средней заработной платы педагогических работников дополнимтельного образования</t>
  </si>
  <si>
    <t>0230245Л00</t>
  </si>
  <si>
    <t>Расходы на информатизацию  муниципальных библиотек, в т.ч на комплектование книжных фондов(включая приобретение электронных версий книг и приобретение периодических изданий), приобретение  компьютерного  оборудования,лицензионного программного обеспечения и подключение библиотек к сети Интернет, и развитие системы библиотечного дела с учетом задачи расширения информационных технологий и оцифровки, в 2017году.</t>
  </si>
  <si>
    <t>03103R5190</t>
  </si>
  <si>
    <t xml:space="preserve"> Расходы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2017 году .</t>
  </si>
  <si>
    <t>0310146300</t>
  </si>
  <si>
    <t>0520248900</t>
  </si>
  <si>
    <t>Развитие сети учреждений по работе с молодежью и патриотическому воспитанию</t>
  </si>
  <si>
    <t>03143R5190</t>
  </si>
  <si>
    <t>03153R5190</t>
  </si>
  <si>
    <t>03141R5190</t>
  </si>
  <si>
    <t>Реализация мер по поэтапному повышению средней заработной платы педагогических работников дополнительного образования</t>
  </si>
  <si>
    <t>Исполнение муниципальных гарантий  без права регрессного требования  гаранта к  принципалу</t>
  </si>
  <si>
    <t>Исполнение гарантий муниципального образования</t>
  </si>
  <si>
    <t>7000029200</t>
  </si>
  <si>
    <t>840</t>
  </si>
  <si>
    <t>Подпрограмма «Развитие системы дошкольного образования в МО Красноуфимский округ до 2020 года»</t>
  </si>
  <si>
    <t>Подпрограмма«Развитие системы общего образования в Муниципальном образовании Красноуфимский округ до 2020 года»</t>
  </si>
  <si>
    <t>Подпрограмма «Развитие системы дополнительного образования в Муниципальном образовании Красноуфимский округ до 2020 года»</t>
  </si>
  <si>
    <t>Подпрограмма  «Организация отдыха и оздоровления детей в каникулярное время в Муниципальном образовании Красноуфимский округ до 2020 года»</t>
  </si>
  <si>
    <t>Обеспечение деятельности муниципальных органов (центральный аппарат)</t>
  </si>
  <si>
    <t>Обеспечение деятельности муниципальных органов (прочий персонал)</t>
  </si>
  <si>
    <t>Подпрограмма "Обеспечение реализации муниципальной программы "Управление муниципальными финансами МО Красноуфимский округ  до 2020года"</t>
  </si>
  <si>
    <t xml:space="preserve">Оказание услуг (выполнение работ ) муниципальным учреждением  (Центр технического обеспечения)
</t>
  </si>
  <si>
    <t>Оказание услуг (выполнение работ ) муниципальным учреждением  (Центр технического обеспечения)</t>
  </si>
  <si>
    <t>Взносы на капитальный ремонт общего имущества в многоквартирных домах, находящегося в собственности МО Красноуфимский округ</t>
  </si>
  <si>
    <t>Экспертиза проектной документации сетей уличного освещения</t>
  </si>
  <si>
    <t>Муниципальная программа МО Красноуфимский округ "Развитие и модернизация жилищно-коммунального и дорожного хозяйства, повышение энергетической  эффективности МО Красноуфимский округ до 2020 года"</t>
  </si>
  <si>
    <t>Подпрограмма  "Социальная поддержка граждани и осуществление переданных полномочий РФ и Свердловской области по предоставлению поддержки отдельных категориям граждан в МО Красноуфимский округ"</t>
  </si>
  <si>
    <t>Муниципальная программа МО "Развитие физической культуры, 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</si>
  <si>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 спорта и формирование здорового образа жизни населения и молодежной политики  МО Красноуфимский округ до 2020 года"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</si>
  <si>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</si>
  <si>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Подпрограмма  "Социальная поддержка граждан и осуществление переданных полномочий РФ и Свердловской области по предоставлению поддержки отдельным категориям граждан в МО Красноуфимский округ"</t>
  </si>
  <si>
    <t>Поощрения лучшим работникам культуры (ДК)</t>
  </si>
  <si>
    <t>Поощрения лучшим работникам культуры (библиотека)</t>
  </si>
  <si>
    <t xml:space="preserve"> Поощрения лучшим учреждениям культуры (ДК)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</si>
  <si>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 до 2020 года»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</si>
  <si>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</si>
  <si>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Прорамма "Развитие культуры в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</si>
  <si>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</si>
  <si>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Создание новых мест в образовательных организациях МО Красноуфимский округ</t>
  </si>
  <si>
    <t>0221040900</t>
  </si>
  <si>
    <t>Дополнительное финансовое обеспечение деятельности муниципальных учреждений</t>
  </si>
  <si>
    <t>кул.</t>
  </si>
  <si>
    <t>0910140700</t>
  </si>
  <si>
    <t>Подготовка объектов коммунального комплекса к отопительному  периоду 2017-2018 гг. за счет средств резервного фонда Правительства Свердловской области</t>
  </si>
  <si>
    <t>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</si>
  <si>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0400104800</t>
  </si>
  <si>
    <t>0550149300</t>
  </si>
  <si>
    <t xml:space="preserve">Приложение № 3                                                                 к решению Думы МО Красноуфимский округ                            от   14.12.2017 № 27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</si>
</sst>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,##0.00_ ;\-#,##0.00\ "/>
    <numFmt numFmtId="179" formatCode="0.0"/>
    <numFmt numFmtId="180" formatCode="000000"/>
  </numFmts>
  <fonts count="47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4" fontId="2" fillId="0" borderId="10" xfId="56" applyNumberForma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2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" fontId="2" fillId="35" borderId="10" xfId="0" applyNumberFormat="1" applyFont="1" applyFill="1" applyBorder="1" applyAlignment="1">
      <alignment horizontal="right" vertical="top"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top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0" applyNumberFormat="1" applyFont="1" applyFill="1" applyBorder="1" applyAlignment="1">
      <alignment horizontal="right" vertical="top"/>
    </xf>
    <xf numFmtId="4" fontId="2" fillId="35" borderId="18" xfId="0" applyNumberFormat="1" applyFont="1" applyFill="1" applyBorder="1" applyAlignment="1">
      <alignment horizontal="right" vertical="top"/>
    </xf>
    <xf numFmtId="4" fontId="2" fillId="0" borderId="0" xfId="56" applyNumberFormat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33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56" applyNumberFormat="1" applyFill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10" xfId="56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56" applyBorder="1">
      <alignment/>
      <protection/>
    </xf>
    <xf numFmtId="4" fontId="2" fillId="0" borderId="10" xfId="56" applyNumberFormat="1" applyBorder="1" applyAlignment="1">
      <alignment vertical="top"/>
      <protection/>
    </xf>
    <xf numFmtId="4" fontId="2" fillId="36" borderId="10" xfId="56" applyNumberFormat="1" applyFill="1" applyBorder="1">
      <alignment/>
      <protection/>
    </xf>
    <xf numFmtId="4" fontId="2" fillId="36" borderId="10" xfId="56" applyNumberFormat="1" applyFont="1" applyFill="1" applyBorder="1">
      <alignment/>
      <protection/>
    </xf>
    <xf numFmtId="4" fontId="2" fillId="9" borderId="10" xfId="56" applyNumberFormat="1" applyFont="1" applyFill="1" applyBorder="1">
      <alignment/>
      <protection/>
    </xf>
    <xf numFmtId="4" fontId="2" fillId="9" borderId="10" xfId="56" applyNumberFormat="1" applyFill="1" applyBorder="1">
      <alignment/>
      <protection/>
    </xf>
    <xf numFmtId="0" fontId="0" fillId="0" borderId="10" xfId="0" applyFill="1" applyBorder="1" applyAlignment="1">
      <alignment/>
    </xf>
    <xf numFmtId="0" fontId="2" fillId="0" borderId="10" xfId="56" applyFill="1" applyBorder="1" applyAlignment="1">
      <alignment horizontal="center"/>
      <protection/>
    </xf>
    <xf numFmtId="0" fontId="2" fillId="0" borderId="10" xfId="56" applyFill="1" applyBorder="1">
      <alignment/>
      <protection/>
    </xf>
    <xf numFmtId="4" fontId="2" fillId="0" borderId="10" xfId="56" applyNumberFormat="1" applyFont="1" applyFill="1" applyBorder="1">
      <alignment/>
      <protection/>
    </xf>
    <xf numFmtId="4" fontId="8" fillId="0" borderId="10" xfId="56" applyNumberFormat="1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9" fontId="2" fillId="0" borderId="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4" fontId="45" fillId="0" borderId="10" xfId="56" applyNumberFormat="1" applyFont="1" applyBorder="1">
      <alignment/>
      <protection/>
    </xf>
    <xf numFmtId="4" fontId="45" fillId="3" borderId="10" xfId="56" applyNumberFormat="1" applyFont="1" applyFill="1" applyBorder="1">
      <alignment/>
      <protection/>
    </xf>
    <xf numFmtId="4" fontId="2" fillId="3" borderId="10" xfId="56" applyNumberFormat="1" applyFill="1" applyBorder="1">
      <alignment/>
      <protection/>
    </xf>
    <xf numFmtId="0" fontId="2" fillId="35" borderId="12" xfId="0" applyFont="1" applyFill="1" applyBorder="1" applyAlignment="1">
      <alignment horizontal="left" vertical="center" wrapText="1"/>
    </xf>
    <xf numFmtId="4" fontId="2" fillId="35" borderId="10" xfId="56" applyNumberFormat="1" applyFill="1" applyBorder="1">
      <alignment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justify" vertical="top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4" fontId="2" fillId="0" borderId="0" xfId="56" applyNumberFormat="1" applyFill="1" applyBorder="1">
      <alignment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>
      <alignment/>
      <protection/>
    </xf>
    <xf numFmtId="4" fontId="2" fillId="0" borderId="0" xfId="56" applyNumberFormat="1" applyBorder="1" applyAlignment="1">
      <alignment horizontal="center"/>
      <protection/>
    </xf>
    <xf numFmtId="4" fontId="2" fillId="0" borderId="0" xfId="56" applyNumberFormat="1" applyBorder="1">
      <alignment/>
      <protection/>
    </xf>
    <xf numFmtId="4" fontId="46" fillId="0" borderId="10" xfId="56" applyNumberFormat="1" applyFont="1" applyBorder="1">
      <alignment/>
      <protection/>
    </xf>
    <xf numFmtId="4" fontId="46" fillId="36" borderId="10" xfId="56" applyNumberFormat="1" applyFont="1" applyFill="1" applyBorder="1">
      <alignment/>
      <protection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 vertical="top" wrapText="1"/>
    </xf>
    <xf numFmtId="0" fontId="2" fillId="0" borderId="0" xfId="56" applyNumberFormat="1" applyFont="1" applyFill="1" applyBorder="1" applyAlignment="1">
      <alignment horizontal="righ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841"/>
  <sheetViews>
    <sheetView tabSelected="1" zoomScale="94" zoomScaleNormal="94" zoomScaleSheetLayoutView="100" zoomScalePageLayoutView="0" workbookViewId="0" topLeftCell="A473">
      <selection activeCell="Q979" sqref="Q979"/>
    </sheetView>
  </sheetViews>
  <sheetFormatPr defaultColWidth="10.25390625" defaultRowHeight="12.75"/>
  <cols>
    <col min="1" max="1" width="44.375" style="23" customWidth="1"/>
    <col min="2" max="2" width="10.25390625" style="8" customWidth="1"/>
    <col min="3" max="3" width="16.75390625" style="2" customWidth="1"/>
    <col min="4" max="4" width="12.625" style="2" customWidth="1"/>
    <col min="5" max="5" width="0.12890625" style="1" hidden="1" customWidth="1"/>
    <col min="6" max="6" width="11.625" style="202" hidden="1" customWidth="1"/>
    <col min="7" max="7" width="13.125" style="1" hidden="1" customWidth="1"/>
    <col min="8" max="8" width="7.125" style="1" hidden="1" customWidth="1"/>
    <col min="9" max="9" width="10.25390625" style="1" hidden="1" customWidth="1"/>
    <col min="10" max="10" width="7.875" style="5" hidden="1" customWidth="1"/>
    <col min="11" max="11" width="13.00390625" style="1" hidden="1" customWidth="1"/>
    <col min="12" max="12" width="12.00390625" style="202" hidden="1" customWidth="1"/>
    <col min="13" max="13" width="19.00390625" style="1" hidden="1" customWidth="1"/>
    <col min="14" max="14" width="16.25390625" style="202" hidden="1" customWidth="1"/>
    <col min="15" max="15" width="0.12890625" style="1" hidden="1" customWidth="1"/>
    <col min="16" max="16" width="15.625" style="202" hidden="1" customWidth="1"/>
    <col min="17" max="17" width="17.875" style="1" customWidth="1"/>
    <col min="18" max="18" width="16.375" style="1" hidden="1" customWidth="1"/>
    <col min="19" max="19" width="11.25390625" style="1" hidden="1" customWidth="1"/>
    <col min="20" max="20" width="11.25390625" style="1" bestFit="1" customWidth="1"/>
    <col min="21" max="21" width="12.375" style="1" customWidth="1"/>
    <col min="22" max="16384" width="10.25390625" style="1" customWidth="1"/>
  </cols>
  <sheetData>
    <row r="1" spans="1:17" ht="48.75" customHeight="1">
      <c r="A1" s="16" t="s">
        <v>361</v>
      </c>
      <c r="B1" s="261" t="s">
        <v>629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5" ht="74.25" customHeight="1">
      <c r="A2" s="260" t="s">
        <v>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4" ht="9" customHeight="1" hidden="1">
      <c r="A3" s="33"/>
      <c r="B3" s="35"/>
      <c r="C3" s="34"/>
      <c r="D3" s="34"/>
    </row>
    <row r="4" spans="1:4" ht="18" customHeight="1" hidden="1">
      <c r="A4" s="33"/>
      <c r="B4" s="35"/>
      <c r="C4" s="34"/>
      <c r="D4" s="34"/>
    </row>
    <row r="5" spans="1:4" ht="15.75" hidden="1">
      <c r="A5" s="16"/>
      <c r="B5" s="6"/>
      <c r="C5" s="3"/>
      <c r="D5" s="3"/>
    </row>
    <row r="6" spans="1:17" ht="48" customHeight="1">
      <c r="A6" s="10" t="s">
        <v>159</v>
      </c>
      <c r="B6" s="10" t="s">
        <v>430</v>
      </c>
      <c r="C6" s="10" t="s">
        <v>425</v>
      </c>
      <c r="D6" s="10" t="s">
        <v>426</v>
      </c>
      <c r="E6" s="54" t="s">
        <v>427</v>
      </c>
      <c r="F6" s="203" t="s">
        <v>500</v>
      </c>
      <c r="G6" s="178" t="s">
        <v>427</v>
      </c>
      <c r="H6" s="216" t="s">
        <v>521</v>
      </c>
      <c r="I6" s="178" t="s">
        <v>427</v>
      </c>
      <c r="J6" s="223" t="s">
        <v>535</v>
      </c>
      <c r="K6" s="178" t="s">
        <v>427</v>
      </c>
      <c r="L6" s="203" t="s">
        <v>550</v>
      </c>
      <c r="M6" s="178" t="s">
        <v>427</v>
      </c>
      <c r="N6" s="148" t="s">
        <v>571</v>
      </c>
      <c r="O6" s="178" t="s">
        <v>427</v>
      </c>
      <c r="P6" s="148"/>
      <c r="Q6" s="178" t="s">
        <v>427</v>
      </c>
    </row>
    <row r="7" spans="1:17" ht="18" customHeight="1">
      <c r="A7" s="22" t="s">
        <v>363</v>
      </c>
      <c r="B7" s="55" t="s">
        <v>364</v>
      </c>
      <c r="C7" s="56"/>
      <c r="D7" s="56"/>
      <c r="E7" s="103" t="e">
        <f>SUM(E8+E12+E34+E56+E18+E53+E49)</f>
        <v>#REF!</v>
      </c>
      <c r="F7" s="148"/>
      <c r="G7" s="179" t="e">
        <f>SUM(G8+G12+G34+G56+G18+G53+G49)</f>
        <v>#REF!</v>
      </c>
      <c r="H7" s="148"/>
      <c r="I7" s="179" t="e">
        <f>SUM(I8+I12+I34+I56+I18+I53+I49)</f>
        <v>#REF!</v>
      </c>
      <c r="J7" s="224"/>
      <c r="K7" s="179" t="e">
        <f>SUM(K8+K12+K34+K56+K18+K53+K49)</f>
        <v>#REF!</v>
      </c>
      <c r="L7" s="148"/>
      <c r="M7" s="179">
        <f>SUM(M8+M12+M34+M56+M18+M53+M49)</f>
        <v>92249001.32</v>
      </c>
      <c r="N7" s="148"/>
      <c r="O7" s="179">
        <f>SUM(O8+O12+O34+O56+O18+O53+O49)</f>
        <v>102147423.95</v>
      </c>
      <c r="P7" s="148"/>
      <c r="Q7" s="179">
        <f>SUM(Q8+Q12+Q34+Q56+Q18+Q53+Q49)</f>
        <v>101437430.45</v>
      </c>
    </row>
    <row r="8" spans="1:17" ht="21.75" customHeight="1">
      <c r="A8" s="17" t="s">
        <v>162</v>
      </c>
      <c r="B8" s="56" t="s">
        <v>365</v>
      </c>
      <c r="C8" s="57" t="s">
        <v>249</v>
      </c>
      <c r="D8" s="55"/>
      <c r="E8" s="100">
        <f>E9</f>
        <v>1659200</v>
      </c>
      <c r="F8" s="148"/>
      <c r="G8" s="180">
        <f>E8+F8</f>
        <v>1659200</v>
      </c>
      <c r="H8" s="148"/>
      <c r="I8" s="180">
        <f>G8+H8</f>
        <v>1659200</v>
      </c>
      <c r="J8" s="224"/>
      <c r="K8" s="180">
        <f>I8+J8</f>
        <v>1659200</v>
      </c>
      <c r="L8" s="148"/>
      <c r="M8" s="180">
        <f>K8+L8</f>
        <v>1659200</v>
      </c>
      <c r="N8" s="148"/>
      <c r="O8" s="180">
        <f>O9</f>
        <v>2052200</v>
      </c>
      <c r="P8" s="148"/>
      <c r="Q8" s="180">
        <f>Q9</f>
        <v>2040010</v>
      </c>
    </row>
    <row r="9" spans="1:17" ht="47.25" customHeight="1">
      <c r="A9" s="17" t="s">
        <v>412</v>
      </c>
      <c r="B9" s="56" t="s">
        <v>365</v>
      </c>
      <c r="C9" s="57" t="s">
        <v>248</v>
      </c>
      <c r="D9" s="56"/>
      <c r="E9" s="100">
        <f>E10</f>
        <v>1659200</v>
      </c>
      <c r="F9" s="148"/>
      <c r="G9" s="180">
        <f>G10</f>
        <v>1659200</v>
      </c>
      <c r="H9" s="148"/>
      <c r="I9" s="180">
        <f>I10</f>
        <v>1659200</v>
      </c>
      <c r="J9" s="224"/>
      <c r="K9" s="180">
        <f>K10</f>
        <v>1659200</v>
      </c>
      <c r="L9" s="148"/>
      <c r="M9" s="180">
        <f>M10</f>
        <v>1659200</v>
      </c>
      <c r="N9" s="148"/>
      <c r="O9" s="180">
        <f>O10</f>
        <v>2052200</v>
      </c>
      <c r="P9" s="148"/>
      <c r="Q9" s="180">
        <f>Q10</f>
        <v>2040010</v>
      </c>
    </row>
    <row r="10" spans="1:17" ht="12.75" customHeight="1">
      <c r="A10" s="17" t="s">
        <v>414</v>
      </c>
      <c r="B10" s="56" t="s">
        <v>365</v>
      </c>
      <c r="C10" s="57" t="s">
        <v>248</v>
      </c>
      <c r="D10" s="56"/>
      <c r="E10" s="100">
        <f>E11</f>
        <v>1659200</v>
      </c>
      <c r="F10" s="148"/>
      <c r="G10" s="180">
        <f>G11</f>
        <v>1659200</v>
      </c>
      <c r="H10" s="148"/>
      <c r="I10" s="180">
        <f>I11</f>
        <v>1659200</v>
      </c>
      <c r="J10" s="224"/>
      <c r="K10" s="180">
        <f>K11</f>
        <v>1659200</v>
      </c>
      <c r="L10" s="148"/>
      <c r="M10" s="180">
        <f>M11</f>
        <v>1659200</v>
      </c>
      <c r="N10" s="148"/>
      <c r="O10" s="180">
        <f>O11</f>
        <v>2052200</v>
      </c>
      <c r="P10" s="148"/>
      <c r="Q10" s="180">
        <f>Q11</f>
        <v>2040010</v>
      </c>
    </row>
    <row r="11" spans="1:17" ht="27.75" customHeight="1">
      <c r="A11" s="17" t="s">
        <v>168</v>
      </c>
      <c r="B11" s="57" t="s">
        <v>365</v>
      </c>
      <c r="C11" s="57" t="s">
        <v>248</v>
      </c>
      <c r="D11" s="57" t="s">
        <v>167</v>
      </c>
      <c r="E11" s="100">
        <v>1659200</v>
      </c>
      <c r="F11" s="148"/>
      <c r="G11" s="180">
        <f>E11+F11</f>
        <v>1659200</v>
      </c>
      <c r="H11" s="148"/>
      <c r="I11" s="180">
        <f>G11+H11</f>
        <v>1659200</v>
      </c>
      <c r="J11" s="224"/>
      <c r="K11" s="180">
        <f>I11+J11</f>
        <v>1659200</v>
      </c>
      <c r="L11" s="148"/>
      <c r="M11" s="180">
        <f>K11+L11</f>
        <v>1659200</v>
      </c>
      <c r="N11" s="148">
        <v>393000</v>
      </c>
      <c r="O11" s="180">
        <f>M11+N11</f>
        <v>2052200</v>
      </c>
      <c r="P11" s="148">
        <v>-12190</v>
      </c>
      <c r="Q11" s="180">
        <f>O11+P11</f>
        <v>2040010</v>
      </c>
    </row>
    <row r="12" spans="1:17" ht="18" customHeight="1">
      <c r="A12" s="17" t="s">
        <v>162</v>
      </c>
      <c r="B12" s="56" t="s">
        <v>366</v>
      </c>
      <c r="C12" s="57" t="s">
        <v>249</v>
      </c>
      <c r="D12" s="55"/>
      <c r="E12" s="100" t="e">
        <f>#REF!+E16</f>
        <v>#REF!</v>
      </c>
      <c r="F12" s="148"/>
      <c r="G12" s="180" t="e">
        <f>#REF!+G16</f>
        <v>#REF!</v>
      </c>
      <c r="H12" s="148"/>
      <c r="I12" s="180" t="e">
        <f>#REF!+I16</f>
        <v>#REF!</v>
      </c>
      <c r="J12" s="224"/>
      <c r="K12" s="180" t="e">
        <f>#REF!+K16</f>
        <v>#REF!</v>
      </c>
      <c r="L12" s="148"/>
      <c r="M12" s="180">
        <f>M13+M16</f>
        <v>1894100</v>
      </c>
      <c r="N12" s="148"/>
      <c r="O12" s="180">
        <f>O13+O16</f>
        <v>1894100</v>
      </c>
      <c r="P12" s="148"/>
      <c r="Q12" s="180">
        <f>Q13+Q16</f>
        <v>1581194</v>
      </c>
    </row>
    <row r="13" spans="1:17" ht="36.75" customHeight="1">
      <c r="A13" s="243" t="s">
        <v>600</v>
      </c>
      <c r="B13" s="56" t="s">
        <v>366</v>
      </c>
      <c r="C13" s="57" t="s">
        <v>250</v>
      </c>
      <c r="D13" s="56"/>
      <c r="E13" s="100">
        <f>E14+E15</f>
        <v>2230900</v>
      </c>
      <c r="F13" s="148"/>
      <c r="G13" s="180">
        <f>G14+G15</f>
        <v>1970900</v>
      </c>
      <c r="H13" s="148"/>
      <c r="I13" s="180">
        <f>I14+I15</f>
        <v>1970900</v>
      </c>
      <c r="J13" s="224"/>
      <c r="K13" s="180">
        <f>K14+K15</f>
        <v>1970900</v>
      </c>
      <c r="L13" s="148"/>
      <c r="M13" s="180">
        <f>M14+M15</f>
        <v>1738900</v>
      </c>
      <c r="N13" s="148"/>
      <c r="O13" s="180">
        <f>O14+O15</f>
        <v>1738900</v>
      </c>
      <c r="P13" s="148"/>
      <c r="Q13" s="180">
        <f>Q14+Q15</f>
        <v>1559266</v>
      </c>
    </row>
    <row r="14" spans="1:17" ht="32.25" customHeight="1">
      <c r="A14" s="17" t="s">
        <v>168</v>
      </c>
      <c r="B14" s="56" t="s">
        <v>366</v>
      </c>
      <c r="C14" s="57" t="s">
        <v>250</v>
      </c>
      <c r="D14" s="57" t="s">
        <v>167</v>
      </c>
      <c r="E14" s="100">
        <v>1807100</v>
      </c>
      <c r="F14" s="148"/>
      <c r="G14" s="180">
        <f>E14+F14</f>
        <v>1807100</v>
      </c>
      <c r="H14" s="148"/>
      <c r="I14" s="180">
        <f>G14+H14</f>
        <v>1807100</v>
      </c>
      <c r="J14" s="224"/>
      <c r="K14" s="180">
        <f>I14+J14</f>
        <v>1807100</v>
      </c>
      <c r="L14" s="148">
        <v>-305000</v>
      </c>
      <c r="M14" s="180">
        <f>K14+L14</f>
        <v>1502100</v>
      </c>
      <c r="N14" s="148"/>
      <c r="O14" s="180">
        <f>M14+N14</f>
        <v>1502100</v>
      </c>
      <c r="P14" s="148">
        <f>-215470+72450</f>
        <v>-143020</v>
      </c>
      <c r="Q14" s="180">
        <f>O14+P14</f>
        <v>1359080</v>
      </c>
    </row>
    <row r="15" spans="1:17" ht="32.25" customHeight="1">
      <c r="A15" s="13" t="s">
        <v>169</v>
      </c>
      <c r="B15" s="57" t="s">
        <v>366</v>
      </c>
      <c r="C15" s="57" t="s">
        <v>250</v>
      </c>
      <c r="D15" s="57" t="s">
        <v>170</v>
      </c>
      <c r="E15" s="104">
        <v>423800</v>
      </c>
      <c r="F15" s="148">
        <v>-260000</v>
      </c>
      <c r="G15" s="181">
        <f>E15+F15</f>
        <v>163800</v>
      </c>
      <c r="H15" s="148"/>
      <c r="I15" s="181">
        <f>G15+H15</f>
        <v>163800</v>
      </c>
      <c r="J15" s="224"/>
      <c r="K15" s="181">
        <f>I15+J15</f>
        <v>163800</v>
      </c>
      <c r="L15" s="148">
        <v>73000</v>
      </c>
      <c r="M15" s="181">
        <f>K15+L15</f>
        <v>236800</v>
      </c>
      <c r="N15" s="148"/>
      <c r="O15" s="181">
        <f>M15+N15</f>
        <v>236800</v>
      </c>
      <c r="P15" s="148">
        <v>-36614</v>
      </c>
      <c r="Q15" s="181">
        <f>O15+P15</f>
        <v>200186</v>
      </c>
    </row>
    <row r="16" spans="1:17" ht="43.5" customHeight="1">
      <c r="A16" s="243" t="s">
        <v>601</v>
      </c>
      <c r="B16" s="56" t="s">
        <v>366</v>
      </c>
      <c r="C16" s="57" t="s">
        <v>251</v>
      </c>
      <c r="D16" s="56"/>
      <c r="E16" s="104">
        <f>E17</f>
        <v>155200</v>
      </c>
      <c r="F16" s="148"/>
      <c r="G16" s="181">
        <f>G17</f>
        <v>155200</v>
      </c>
      <c r="H16" s="148"/>
      <c r="I16" s="181">
        <f>I17</f>
        <v>155200</v>
      </c>
      <c r="J16" s="224"/>
      <c r="K16" s="181">
        <f>K17</f>
        <v>155200</v>
      </c>
      <c r="L16" s="148"/>
      <c r="M16" s="181">
        <f>M17</f>
        <v>155200</v>
      </c>
      <c r="N16" s="148"/>
      <c r="O16" s="181">
        <f>O17</f>
        <v>155200</v>
      </c>
      <c r="P16" s="148"/>
      <c r="Q16" s="181">
        <f>Q17</f>
        <v>21928</v>
      </c>
    </row>
    <row r="17" spans="1:17" ht="33" customHeight="1">
      <c r="A17" s="17" t="s">
        <v>168</v>
      </c>
      <c r="B17" s="56" t="s">
        <v>366</v>
      </c>
      <c r="C17" s="57" t="s">
        <v>251</v>
      </c>
      <c r="D17" s="57" t="s">
        <v>167</v>
      </c>
      <c r="E17" s="104">
        <v>155200</v>
      </c>
      <c r="F17" s="148"/>
      <c r="G17" s="181">
        <f>E17+F17</f>
        <v>155200</v>
      </c>
      <c r="H17" s="148"/>
      <c r="I17" s="181">
        <f>G17+H17</f>
        <v>155200</v>
      </c>
      <c r="J17" s="224"/>
      <c r="K17" s="181">
        <f>I17+J17</f>
        <v>155200</v>
      </c>
      <c r="L17" s="148"/>
      <c r="M17" s="181">
        <f>K17+L17</f>
        <v>155200</v>
      </c>
      <c r="N17" s="148"/>
      <c r="O17" s="181">
        <f>M17+N17</f>
        <v>155200</v>
      </c>
      <c r="P17" s="148">
        <v>-133272</v>
      </c>
      <c r="Q17" s="181">
        <f>O17+P17</f>
        <v>21928</v>
      </c>
    </row>
    <row r="18" spans="1:17" ht="66" customHeight="1">
      <c r="A18" s="11" t="s">
        <v>207</v>
      </c>
      <c r="B18" s="57" t="s">
        <v>367</v>
      </c>
      <c r="C18" s="56"/>
      <c r="D18" s="56"/>
      <c r="E18" s="100">
        <f>E19</f>
        <v>30478300</v>
      </c>
      <c r="F18" s="148"/>
      <c r="G18" s="180">
        <f>G19</f>
        <v>30478300</v>
      </c>
      <c r="H18" s="148"/>
      <c r="I18" s="180">
        <f>I19</f>
        <v>30478300</v>
      </c>
      <c r="J18" s="224"/>
      <c r="K18" s="180">
        <f>K19</f>
        <v>28989836</v>
      </c>
      <c r="L18" s="148"/>
      <c r="M18" s="180">
        <f>M19</f>
        <v>28525556</v>
      </c>
      <c r="N18" s="148"/>
      <c r="O18" s="180">
        <f>O19</f>
        <v>28132810.880000003</v>
      </c>
      <c r="P18" s="148"/>
      <c r="Q18" s="180">
        <f>Q19</f>
        <v>27912463.880000003</v>
      </c>
    </row>
    <row r="19" spans="1:17" ht="63" customHeight="1">
      <c r="A19" s="11" t="s">
        <v>149</v>
      </c>
      <c r="B19" s="56" t="s">
        <v>367</v>
      </c>
      <c r="C19" s="57" t="s">
        <v>252</v>
      </c>
      <c r="D19" s="56"/>
      <c r="E19" s="100">
        <f>E20+E31</f>
        <v>30478300</v>
      </c>
      <c r="F19" s="148"/>
      <c r="G19" s="180">
        <f>G20+G31</f>
        <v>30478300</v>
      </c>
      <c r="H19" s="148"/>
      <c r="I19" s="180">
        <f>I20+I31</f>
        <v>30478300</v>
      </c>
      <c r="J19" s="224"/>
      <c r="K19" s="180">
        <f>K20+K31</f>
        <v>28989836</v>
      </c>
      <c r="L19" s="148"/>
      <c r="M19" s="180">
        <f>M20+M31</f>
        <v>28525556</v>
      </c>
      <c r="N19" s="148"/>
      <c r="O19" s="180">
        <f>O20+O31</f>
        <v>28132810.880000003</v>
      </c>
      <c r="P19" s="148"/>
      <c r="Q19" s="180">
        <f>Q20+Q31</f>
        <v>27912463.880000003</v>
      </c>
    </row>
    <row r="20" spans="1:17" ht="61.5" customHeight="1">
      <c r="A20" s="13" t="s">
        <v>150</v>
      </c>
      <c r="B20" s="56" t="s">
        <v>367</v>
      </c>
      <c r="C20" s="57" t="s">
        <v>253</v>
      </c>
      <c r="D20" s="56"/>
      <c r="E20" s="100">
        <f>E21+E27+E25</f>
        <v>30433300</v>
      </c>
      <c r="F20" s="148"/>
      <c r="G20" s="180">
        <f>G21+G27+G25</f>
        <v>30433300</v>
      </c>
      <c r="H20" s="148"/>
      <c r="I20" s="180">
        <f>I21+I27+I25</f>
        <v>30433300</v>
      </c>
      <c r="J20" s="224"/>
      <c r="K20" s="180">
        <f>K21+K27+K25</f>
        <v>28944836</v>
      </c>
      <c r="L20" s="148"/>
      <c r="M20" s="180">
        <f>M21+M27+M25</f>
        <v>28480556</v>
      </c>
      <c r="N20" s="148"/>
      <c r="O20" s="180">
        <f>O21+O27+O25</f>
        <v>28087810.880000003</v>
      </c>
      <c r="P20" s="148"/>
      <c r="Q20" s="180">
        <f>Q21+Q27+Q25</f>
        <v>27882463.880000003</v>
      </c>
    </row>
    <row r="21" spans="1:17" ht="34.5" customHeight="1">
      <c r="A21" s="26" t="s">
        <v>492</v>
      </c>
      <c r="B21" s="57" t="s">
        <v>367</v>
      </c>
      <c r="C21" s="57" t="s">
        <v>254</v>
      </c>
      <c r="D21" s="56"/>
      <c r="E21" s="100">
        <f>E22+E23+E24</f>
        <v>11768268</v>
      </c>
      <c r="F21" s="148"/>
      <c r="G21" s="180">
        <f>G22+G23+G24</f>
        <v>11768268</v>
      </c>
      <c r="H21" s="148"/>
      <c r="I21" s="180">
        <f>I22+I23+I24</f>
        <v>11768268</v>
      </c>
      <c r="J21" s="224"/>
      <c r="K21" s="180">
        <f>K22+K23+K24</f>
        <v>11768268</v>
      </c>
      <c r="L21" s="148"/>
      <c r="M21" s="180">
        <f>M22+M23+M24</f>
        <v>11768268</v>
      </c>
      <c r="N21" s="148"/>
      <c r="O21" s="180">
        <f>O22+O23+O24</f>
        <v>11268522.88</v>
      </c>
      <c r="P21" s="148"/>
      <c r="Q21" s="180">
        <f>Q22+Q23+Q24</f>
        <v>11263455.88</v>
      </c>
    </row>
    <row r="22" spans="1:17" ht="36" customHeight="1">
      <c r="A22" s="17" t="s">
        <v>168</v>
      </c>
      <c r="B22" s="56" t="s">
        <v>367</v>
      </c>
      <c r="C22" s="57" t="s">
        <v>254</v>
      </c>
      <c r="D22" s="57" t="s">
        <v>167</v>
      </c>
      <c r="E22" s="100">
        <v>10768370</v>
      </c>
      <c r="F22" s="148"/>
      <c r="G22" s="180">
        <f>E22+F22</f>
        <v>10768370</v>
      </c>
      <c r="H22" s="148"/>
      <c r="I22" s="180">
        <f>G22+H22</f>
        <v>10768370</v>
      </c>
      <c r="J22" s="224"/>
      <c r="K22" s="180">
        <f>I22+J22</f>
        <v>10768370</v>
      </c>
      <c r="L22" s="148"/>
      <c r="M22" s="180">
        <f>K22+L22</f>
        <v>10768370</v>
      </c>
      <c r="N22" s="148">
        <v>-500000</v>
      </c>
      <c r="O22" s="180">
        <f>M22+N22</f>
        <v>10268370</v>
      </c>
      <c r="P22" s="148">
        <f>29092</f>
        <v>29092</v>
      </c>
      <c r="Q22" s="180">
        <f>O22+P22</f>
        <v>10297462</v>
      </c>
    </row>
    <row r="23" spans="1:17" ht="29.25" customHeight="1">
      <c r="A23" s="13" t="s">
        <v>169</v>
      </c>
      <c r="B23" s="56" t="s">
        <v>367</v>
      </c>
      <c r="C23" s="57" t="s">
        <v>254</v>
      </c>
      <c r="D23" s="57" t="s">
        <v>170</v>
      </c>
      <c r="E23" s="100">
        <v>997898</v>
      </c>
      <c r="F23" s="148"/>
      <c r="G23" s="180">
        <f>E23+F23</f>
        <v>997898</v>
      </c>
      <c r="H23" s="148"/>
      <c r="I23" s="180">
        <f>G23+H23</f>
        <v>997898</v>
      </c>
      <c r="J23" s="224"/>
      <c r="K23" s="180">
        <f>I23+J23</f>
        <v>997898</v>
      </c>
      <c r="L23" s="148"/>
      <c r="M23" s="180">
        <f>K23+L23</f>
        <v>997898</v>
      </c>
      <c r="N23" s="148">
        <f>-24745.12+25000</f>
        <v>254.88000000000102</v>
      </c>
      <c r="O23" s="180">
        <f>M23+N23</f>
        <v>998152.88</v>
      </c>
      <c r="P23" s="148">
        <f>-34097-62</f>
        <v>-34159</v>
      </c>
      <c r="Q23" s="180">
        <f>O23+P23</f>
        <v>963993.88</v>
      </c>
    </row>
    <row r="24" spans="1:17" ht="19.5" customHeight="1">
      <c r="A24" s="13" t="s">
        <v>172</v>
      </c>
      <c r="B24" s="56" t="s">
        <v>367</v>
      </c>
      <c r="C24" s="57" t="s">
        <v>254</v>
      </c>
      <c r="D24" s="57" t="s">
        <v>171</v>
      </c>
      <c r="E24" s="100">
        <v>2000</v>
      </c>
      <c r="F24" s="148"/>
      <c r="G24" s="180">
        <f>E24+F24</f>
        <v>2000</v>
      </c>
      <c r="H24" s="148"/>
      <c r="I24" s="180">
        <f>G24+H24</f>
        <v>2000</v>
      </c>
      <c r="J24" s="224"/>
      <c r="K24" s="180">
        <f>I24+J24</f>
        <v>2000</v>
      </c>
      <c r="L24" s="148"/>
      <c r="M24" s="180">
        <f>K24+L24</f>
        <v>2000</v>
      </c>
      <c r="N24" s="148"/>
      <c r="O24" s="180">
        <f>M24+N24</f>
        <v>2000</v>
      </c>
      <c r="P24" s="148"/>
      <c r="Q24" s="180">
        <f>O24+P24</f>
        <v>2000</v>
      </c>
    </row>
    <row r="25" spans="1:17" ht="36" customHeight="1">
      <c r="A25" s="26" t="s">
        <v>325</v>
      </c>
      <c r="B25" s="57" t="s">
        <v>367</v>
      </c>
      <c r="C25" s="57" t="s">
        <v>255</v>
      </c>
      <c r="D25" s="56"/>
      <c r="E25" s="104">
        <f>E26</f>
        <v>1124532</v>
      </c>
      <c r="F25" s="148"/>
      <c r="G25" s="181">
        <f>G26</f>
        <v>1124532</v>
      </c>
      <c r="H25" s="148"/>
      <c r="I25" s="181">
        <f>I26</f>
        <v>1124532</v>
      </c>
      <c r="J25" s="224"/>
      <c r="K25" s="181">
        <f>K26</f>
        <v>1124532</v>
      </c>
      <c r="L25" s="148"/>
      <c r="M25" s="181">
        <f>M26</f>
        <v>1124532</v>
      </c>
      <c r="N25" s="148"/>
      <c r="O25" s="181">
        <f>O26</f>
        <v>1439532</v>
      </c>
      <c r="P25" s="148"/>
      <c r="Q25" s="181">
        <f>Q26</f>
        <v>1497379</v>
      </c>
    </row>
    <row r="26" spans="1:17" ht="36" customHeight="1">
      <c r="A26" s="17" t="s">
        <v>168</v>
      </c>
      <c r="B26" s="57" t="s">
        <v>367</v>
      </c>
      <c r="C26" s="57" t="s">
        <v>255</v>
      </c>
      <c r="D26" s="57" t="s">
        <v>167</v>
      </c>
      <c r="E26" s="104">
        <v>1124532</v>
      </c>
      <c r="F26" s="148"/>
      <c r="G26" s="181">
        <f>E26+F26</f>
        <v>1124532</v>
      </c>
      <c r="H26" s="148"/>
      <c r="I26" s="181">
        <f>G26+H26</f>
        <v>1124532</v>
      </c>
      <c r="J26" s="224"/>
      <c r="K26" s="181">
        <f>I26+J26</f>
        <v>1124532</v>
      </c>
      <c r="L26" s="148"/>
      <c r="M26" s="181">
        <f>K26+L26</f>
        <v>1124532</v>
      </c>
      <c r="N26" s="148">
        <v>315000</v>
      </c>
      <c r="O26" s="181">
        <f>M26+N26</f>
        <v>1439532</v>
      </c>
      <c r="P26" s="148">
        <v>57847</v>
      </c>
      <c r="Q26" s="181">
        <f>O26+P26</f>
        <v>1497379</v>
      </c>
    </row>
    <row r="27" spans="1:17" ht="33.75" customHeight="1">
      <c r="A27" s="11" t="s">
        <v>151</v>
      </c>
      <c r="B27" s="56" t="s">
        <v>367</v>
      </c>
      <c r="C27" s="57" t="s">
        <v>256</v>
      </c>
      <c r="D27" s="56"/>
      <c r="E27" s="100">
        <f>E28+E29</f>
        <v>17540500</v>
      </c>
      <c r="F27" s="148"/>
      <c r="G27" s="180">
        <f>G28+G29</f>
        <v>17540500</v>
      </c>
      <c r="H27" s="148"/>
      <c r="I27" s="180">
        <f>I28+I29+I30</f>
        <v>17540500</v>
      </c>
      <c r="J27" s="224"/>
      <c r="K27" s="180">
        <f>K28+K29+K30</f>
        <v>16052036</v>
      </c>
      <c r="L27" s="148"/>
      <c r="M27" s="180">
        <f>M28+M29+M30</f>
        <v>15587756</v>
      </c>
      <c r="N27" s="148"/>
      <c r="O27" s="180">
        <f>O28+O29+O30</f>
        <v>15379756</v>
      </c>
      <c r="P27" s="148"/>
      <c r="Q27" s="180">
        <f>Q28+Q29+Q30</f>
        <v>15121629</v>
      </c>
    </row>
    <row r="28" spans="1:17" ht="33.75" customHeight="1">
      <c r="A28" s="17" t="s">
        <v>168</v>
      </c>
      <c r="B28" s="56" t="s">
        <v>367</v>
      </c>
      <c r="C28" s="57" t="s">
        <v>256</v>
      </c>
      <c r="D28" s="57" t="s">
        <v>167</v>
      </c>
      <c r="E28" s="100">
        <v>16919350</v>
      </c>
      <c r="F28" s="148"/>
      <c r="G28" s="180">
        <f>E28+F28</f>
        <v>16919350</v>
      </c>
      <c r="H28" s="148">
        <v>400</v>
      </c>
      <c r="I28" s="180">
        <f>G28+H28</f>
        <v>16919750</v>
      </c>
      <c r="J28" s="224">
        <v>-1584058</v>
      </c>
      <c r="K28" s="180">
        <f>I28+J28</f>
        <v>15335692</v>
      </c>
      <c r="L28" s="148">
        <v>-464280</v>
      </c>
      <c r="M28" s="180">
        <f>K28+L28</f>
        <v>14871412</v>
      </c>
      <c r="N28" s="148">
        <v>-208000</v>
      </c>
      <c r="O28" s="180">
        <f>M28+N28</f>
        <v>14663412</v>
      </c>
      <c r="P28" s="148">
        <f>-137339-72450-25652</f>
        <v>-235441</v>
      </c>
      <c r="Q28" s="180">
        <f>O28+P28</f>
        <v>14427971</v>
      </c>
    </row>
    <row r="29" spans="1:17" ht="34.5" customHeight="1">
      <c r="A29" s="13" t="s">
        <v>169</v>
      </c>
      <c r="B29" s="56" t="s">
        <v>367</v>
      </c>
      <c r="C29" s="57" t="s">
        <v>256</v>
      </c>
      <c r="D29" s="57" t="s">
        <v>170</v>
      </c>
      <c r="E29" s="100">
        <v>621150</v>
      </c>
      <c r="F29" s="148"/>
      <c r="G29" s="180">
        <f>E29+F29</f>
        <v>621150</v>
      </c>
      <c r="H29" s="148">
        <v>-3798.2</v>
      </c>
      <c r="I29" s="180">
        <f>G29+H29</f>
        <v>617351.8</v>
      </c>
      <c r="J29" s="224">
        <v>91994</v>
      </c>
      <c r="K29" s="180">
        <f>I29+J29</f>
        <v>709345.8</v>
      </c>
      <c r="L29" s="148"/>
      <c r="M29" s="180">
        <f>K29+L29</f>
        <v>709345.8</v>
      </c>
      <c r="N29" s="148"/>
      <c r="O29" s="180">
        <f>M29+N29</f>
        <v>709345.8</v>
      </c>
      <c r="P29" s="148">
        <v>-23086</v>
      </c>
      <c r="Q29" s="180">
        <f>O29+P29</f>
        <v>686259.8</v>
      </c>
    </row>
    <row r="30" spans="1:17" ht="20.25" customHeight="1">
      <c r="A30" s="13" t="s">
        <v>172</v>
      </c>
      <c r="B30" s="56" t="s">
        <v>367</v>
      </c>
      <c r="C30" s="57" t="s">
        <v>256</v>
      </c>
      <c r="D30" s="57" t="s">
        <v>171</v>
      </c>
      <c r="E30" s="100"/>
      <c r="F30" s="148"/>
      <c r="G30" s="180"/>
      <c r="H30" s="148">
        <v>3398.2</v>
      </c>
      <c r="I30" s="180">
        <f>G30+H30</f>
        <v>3398.2</v>
      </c>
      <c r="J30" s="224">
        <v>3600</v>
      </c>
      <c r="K30" s="180">
        <f>I30+J30</f>
        <v>6998.2</v>
      </c>
      <c r="L30" s="148"/>
      <c r="M30" s="180">
        <f>K30+L30</f>
        <v>6998.2</v>
      </c>
      <c r="N30" s="148"/>
      <c r="O30" s="180">
        <f>M30+N30</f>
        <v>6998.2</v>
      </c>
      <c r="P30" s="148">
        <v>400</v>
      </c>
      <c r="Q30" s="180">
        <f>O30+P30</f>
        <v>7398.2</v>
      </c>
    </row>
    <row r="31" spans="1:17" ht="51.75" customHeight="1">
      <c r="A31" s="11" t="s">
        <v>155</v>
      </c>
      <c r="B31" s="57" t="s">
        <v>367</v>
      </c>
      <c r="C31" s="57" t="s">
        <v>258</v>
      </c>
      <c r="D31" s="56"/>
      <c r="E31" s="100">
        <f>E32</f>
        <v>45000</v>
      </c>
      <c r="F31" s="148"/>
      <c r="G31" s="180">
        <f>G32</f>
        <v>45000</v>
      </c>
      <c r="H31" s="148"/>
      <c r="I31" s="180">
        <f>I32</f>
        <v>45000</v>
      </c>
      <c r="J31" s="224"/>
      <c r="K31" s="180">
        <f>K32</f>
        <v>45000</v>
      </c>
      <c r="L31" s="148"/>
      <c r="M31" s="180">
        <f>M32</f>
        <v>45000</v>
      </c>
      <c r="N31" s="148"/>
      <c r="O31" s="180">
        <f>O32</f>
        <v>45000</v>
      </c>
      <c r="P31" s="148"/>
      <c r="Q31" s="180">
        <f>Q32</f>
        <v>30000</v>
      </c>
    </row>
    <row r="32" spans="1:17" ht="36.75" customHeight="1">
      <c r="A32" s="82" t="s">
        <v>156</v>
      </c>
      <c r="B32" s="57" t="s">
        <v>367</v>
      </c>
      <c r="C32" s="57" t="s">
        <v>257</v>
      </c>
      <c r="D32" s="56"/>
      <c r="E32" s="100">
        <f>E33</f>
        <v>45000</v>
      </c>
      <c r="F32" s="148"/>
      <c r="G32" s="180">
        <f>G33</f>
        <v>45000</v>
      </c>
      <c r="H32" s="148"/>
      <c r="I32" s="180">
        <f>I33</f>
        <v>45000</v>
      </c>
      <c r="J32" s="224"/>
      <c r="K32" s="180">
        <f>K33</f>
        <v>45000</v>
      </c>
      <c r="L32" s="148"/>
      <c r="M32" s="180">
        <f>M33</f>
        <v>45000</v>
      </c>
      <c r="N32" s="148"/>
      <c r="O32" s="180">
        <f>O33</f>
        <v>45000</v>
      </c>
      <c r="P32" s="148"/>
      <c r="Q32" s="180">
        <f>Q33</f>
        <v>30000</v>
      </c>
    </row>
    <row r="33" spans="1:17" ht="31.5">
      <c r="A33" s="13" t="s">
        <v>169</v>
      </c>
      <c r="B33" s="57" t="s">
        <v>367</v>
      </c>
      <c r="C33" s="57" t="s">
        <v>257</v>
      </c>
      <c r="D33" s="57" t="s">
        <v>170</v>
      </c>
      <c r="E33" s="104">
        <v>45000</v>
      </c>
      <c r="F33" s="148"/>
      <c r="G33" s="181">
        <f>E33+F33</f>
        <v>45000</v>
      </c>
      <c r="H33" s="148"/>
      <c r="I33" s="181">
        <f>G33+H33</f>
        <v>45000</v>
      </c>
      <c r="J33" s="224"/>
      <c r="K33" s="181">
        <f>I33+J33</f>
        <v>45000</v>
      </c>
      <c r="L33" s="148"/>
      <c r="M33" s="181">
        <f>K33+L33</f>
        <v>45000</v>
      </c>
      <c r="N33" s="148"/>
      <c r="O33" s="181">
        <f>M33+N33</f>
        <v>45000</v>
      </c>
      <c r="P33" s="148">
        <v>-15000</v>
      </c>
      <c r="Q33" s="181">
        <f>O33+P33</f>
        <v>30000</v>
      </c>
    </row>
    <row r="34" spans="1:17" ht="65.25" customHeight="1">
      <c r="A34" s="17" t="s">
        <v>415</v>
      </c>
      <c r="B34" s="56" t="s">
        <v>368</v>
      </c>
      <c r="C34" s="56"/>
      <c r="D34" s="56"/>
      <c r="E34" s="100">
        <f>E35+E43</f>
        <v>9100700</v>
      </c>
      <c r="F34" s="148"/>
      <c r="G34" s="180">
        <f>G35+G43</f>
        <v>9427700</v>
      </c>
      <c r="H34" s="148"/>
      <c r="I34" s="180">
        <f>I35+I43</f>
        <v>9427700</v>
      </c>
      <c r="J34" s="224"/>
      <c r="K34" s="180">
        <f>K35+K43</f>
        <v>9427700</v>
      </c>
      <c r="L34" s="148"/>
      <c r="M34" s="180">
        <f>M35+M43</f>
        <v>9427700</v>
      </c>
      <c r="N34" s="148"/>
      <c r="O34" s="180">
        <f>O35+O43</f>
        <v>9427700</v>
      </c>
      <c r="P34" s="148"/>
      <c r="Q34" s="180">
        <f>Q35+Q43</f>
        <v>9203296</v>
      </c>
    </row>
    <row r="35" spans="1:17" ht="66" customHeight="1">
      <c r="A35" s="82" t="s">
        <v>467</v>
      </c>
      <c r="B35" s="56" t="s">
        <v>368</v>
      </c>
      <c r="C35" s="57" t="s">
        <v>259</v>
      </c>
      <c r="D35" s="56"/>
      <c r="E35" s="100">
        <f>E36</f>
        <v>7217300</v>
      </c>
      <c r="F35" s="148"/>
      <c r="G35" s="180">
        <f>G36</f>
        <v>7554300</v>
      </c>
      <c r="H35" s="148"/>
      <c r="I35" s="180">
        <f>I36</f>
        <v>7554300</v>
      </c>
      <c r="J35" s="224"/>
      <c r="K35" s="180">
        <f>K36</f>
        <v>7554300</v>
      </c>
      <c r="L35" s="148"/>
      <c r="M35" s="180">
        <f>M36</f>
        <v>7554300</v>
      </c>
      <c r="N35" s="148"/>
      <c r="O35" s="180">
        <f>O36</f>
        <v>7554300</v>
      </c>
      <c r="P35" s="148"/>
      <c r="Q35" s="180">
        <f>Q36</f>
        <v>7333998</v>
      </c>
    </row>
    <row r="36" spans="1:17" ht="63">
      <c r="A36" s="13" t="s">
        <v>602</v>
      </c>
      <c r="B36" s="57" t="s">
        <v>368</v>
      </c>
      <c r="C36" s="57" t="s">
        <v>260</v>
      </c>
      <c r="D36" s="57"/>
      <c r="E36" s="100">
        <f>E37+E41</f>
        <v>7217300</v>
      </c>
      <c r="F36" s="148"/>
      <c r="G36" s="180">
        <f>G37+G41</f>
        <v>7554300</v>
      </c>
      <c r="H36" s="148"/>
      <c r="I36" s="180">
        <f>I37+I41</f>
        <v>7554300</v>
      </c>
      <c r="J36" s="224"/>
      <c r="K36" s="180">
        <f>K37+K41</f>
        <v>7554300</v>
      </c>
      <c r="L36" s="148"/>
      <c r="M36" s="180">
        <f>M37+M41</f>
        <v>7554300</v>
      </c>
      <c r="N36" s="148"/>
      <c r="O36" s="180">
        <f>O37+O41</f>
        <v>7554300</v>
      </c>
      <c r="P36" s="148"/>
      <c r="Q36" s="180">
        <f>Q37+Q41</f>
        <v>7333998</v>
      </c>
    </row>
    <row r="37" spans="1:17" ht="33.75" customHeight="1">
      <c r="A37" s="13" t="s">
        <v>333</v>
      </c>
      <c r="B37" s="56" t="s">
        <v>368</v>
      </c>
      <c r="C37" s="57" t="s">
        <v>261</v>
      </c>
      <c r="D37" s="57"/>
      <c r="E37" s="100">
        <f>E38+E39+E40</f>
        <v>7062867</v>
      </c>
      <c r="F37" s="148"/>
      <c r="G37" s="180">
        <f>G38+G39+G40</f>
        <v>7399867</v>
      </c>
      <c r="H37" s="148"/>
      <c r="I37" s="180">
        <f>I38+I39+I40</f>
        <v>7399867</v>
      </c>
      <c r="J37" s="224"/>
      <c r="K37" s="180">
        <f>K38+K39+K40</f>
        <v>7399867</v>
      </c>
      <c r="L37" s="148"/>
      <c r="M37" s="180">
        <f>M38+M39+M40</f>
        <v>7399867</v>
      </c>
      <c r="N37" s="148"/>
      <c r="O37" s="180">
        <f>O38+O39+O40</f>
        <v>7399867</v>
      </c>
      <c r="P37" s="148"/>
      <c r="Q37" s="180">
        <f>Q38+Q39+Q40</f>
        <v>7333998</v>
      </c>
    </row>
    <row r="38" spans="1:17" ht="33.75" customHeight="1">
      <c r="A38" s="17" t="s">
        <v>168</v>
      </c>
      <c r="B38" s="56" t="s">
        <v>368</v>
      </c>
      <c r="C38" s="57" t="s">
        <v>261</v>
      </c>
      <c r="D38" s="57" t="s">
        <v>167</v>
      </c>
      <c r="E38" s="100">
        <v>5268155</v>
      </c>
      <c r="F38" s="148"/>
      <c r="G38" s="180">
        <f>E38+F38</f>
        <v>5268155</v>
      </c>
      <c r="H38" s="148"/>
      <c r="I38" s="180">
        <f>G38+H38</f>
        <v>5268155</v>
      </c>
      <c r="J38" s="224"/>
      <c r="K38" s="180">
        <f>I38+J38</f>
        <v>5268155</v>
      </c>
      <c r="L38" s="148"/>
      <c r="M38" s="180">
        <f>K38+L38</f>
        <v>5268155</v>
      </c>
      <c r="N38" s="148"/>
      <c r="O38" s="180">
        <f>M38+N38</f>
        <v>5268155</v>
      </c>
      <c r="P38" s="148">
        <f>-17000+154433</f>
        <v>137433</v>
      </c>
      <c r="Q38" s="180">
        <f>O38+P38</f>
        <v>5405588</v>
      </c>
    </row>
    <row r="39" spans="1:17" ht="36" customHeight="1">
      <c r="A39" s="13" t="s">
        <v>169</v>
      </c>
      <c r="B39" s="56" t="s">
        <v>368</v>
      </c>
      <c r="C39" s="57" t="s">
        <v>261</v>
      </c>
      <c r="D39" s="57" t="s">
        <v>170</v>
      </c>
      <c r="E39" s="100">
        <v>1794112</v>
      </c>
      <c r="F39" s="148">
        <v>337000</v>
      </c>
      <c r="G39" s="180">
        <f>E39+F39</f>
        <v>2131112</v>
      </c>
      <c r="H39" s="148"/>
      <c r="I39" s="180">
        <f>G39+H39</f>
        <v>2131112</v>
      </c>
      <c r="J39" s="224"/>
      <c r="K39" s="180">
        <f>I39+J39</f>
        <v>2131112</v>
      </c>
      <c r="L39" s="148"/>
      <c r="M39" s="180">
        <f>K39+L39</f>
        <v>2131112</v>
      </c>
      <c r="N39" s="148"/>
      <c r="O39" s="180">
        <f>M39+N39</f>
        <v>2131112</v>
      </c>
      <c r="P39" s="148">
        <v>-203302</v>
      </c>
      <c r="Q39" s="180">
        <f>O39+P39</f>
        <v>1927810</v>
      </c>
    </row>
    <row r="40" spans="1:17" ht="16.5" customHeight="1">
      <c r="A40" s="13" t="s">
        <v>172</v>
      </c>
      <c r="B40" s="56" t="s">
        <v>368</v>
      </c>
      <c r="C40" s="57" t="s">
        <v>261</v>
      </c>
      <c r="D40" s="57" t="s">
        <v>171</v>
      </c>
      <c r="E40" s="100">
        <v>600</v>
      </c>
      <c r="F40" s="148"/>
      <c r="G40" s="180">
        <f>E40+F40</f>
        <v>600</v>
      </c>
      <c r="H40" s="148"/>
      <c r="I40" s="180">
        <f>G40+H40</f>
        <v>600</v>
      </c>
      <c r="J40" s="224"/>
      <c r="K40" s="180">
        <f>I40+J40</f>
        <v>600</v>
      </c>
      <c r="L40" s="148"/>
      <c r="M40" s="180">
        <f>K40+L40</f>
        <v>600</v>
      </c>
      <c r="N40" s="148"/>
      <c r="O40" s="180">
        <f>M40+N40</f>
        <v>600</v>
      </c>
      <c r="P40" s="148"/>
      <c r="Q40" s="180">
        <f>O40+P40</f>
        <v>600</v>
      </c>
    </row>
    <row r="41" spans="1:17" ht="36" customHeight="1">
      <c r="A41" s="13" t="s">
        <v>332</v>
      </c>
      <c r="B41" s="57" t="s">
        <v>368</v>
      </c>
      <c r="C41" s="57" t="s">
        <v>262</v>
      </c>
      <c r="D41" s="56"/>
      <c r="E41" s="104">
        <f>E42</f>
        <v>154433</v>
      </c>
      <c r="F41" s="148"/>
      <c r="G41" s="181">
        <f>G42</f>
        <v>154433</v>
      </c>
      <c r="H41" s="148"/>
      <c r="I41" s="181">
        <f>I42</f>
        <v>154433</v>
      </c>
      <c r="J41" s="224"/>
      <c r="K41" s="181">
        <f>K42</f>
        <v>154433</v>
      </c>
      <c r="L41" s="148"/>
      <c r="M41" s="181">
        <f>M42</f>
        <v>154433</v>
      </c>
      <c r="N41" s="148"/>
      <c r="O41" s="181">
        <f>O42</f>
        <v>154433</v>
      </c>
      <c r="P41" s="148"/>
      <c r="Q41" s="181">
        <f>Q42</f>
        <v>0</v>
      </c>
    </row>
    <row r="42" spans="1:17" ht="30" customHeight="1">
      <c r="A42" s="17" t="s">
        <v>168</v>
      </c>
      <c r="B42" s="57" t="s">
        <v>368</v>
      </c>
      <c r="C42" s="57" t="s">
        <v>262</v>
      </c>
      <c r="D42" s="57" t="s">
        <v>167</v>
      </c>
      <c r="E42" s="104">
        <v>154433</v>
      </c>
      <c r="F42" s="148"/>
      <c r="G42" s="181">
        <f>E42+F42</f>
        <v>154433</v>
      </c>
      <c r="H42" s="148"/>
      <c r="I42" s="181">
        <f>G42+H42</f>
        <v>154433</v>
      </c>
      <c r="J42" s="224"/>
      <c r="K42" s="181">
        <f>I42+J42</f>
        <v>154433</v>
      </c>
      <c r="L42" s="148"/>
      <c r="M42" s="181">
        <f>K42+L42</f>
        <v>154433</v>
      </c>
      <c r="N42" s="148"/>
      <c r="O42" s="181">
        <f>M42+N42</f>
        <v>154433</v>
      </c>
      <c r="P42" s="148">
        <v>-154433</v>
      </c>
      <c r="Q42" s="180">
        <f>O42+P42</f>
        <v>0</v>
      </c>
    </row>
    <row r="43" spans="1:17" ht="15" customHeight="1">
      <c r="A43" s="9" t="s">
        <v>466</v>
      </c>
      <c r="B43" s="56" t="s">
        <v>368</v>
      </c>
      <c r="C43" s="57" t="s">
        <v>249</v>
      </c>
      <c r="D43" s="56"/>
      <c r="E43" s="100">
        <f>E44+E47</f>
        <v>1883400</v>
      </c>
      <c r="F43" s="148"/>
      <c r="G43" s="180">
        <f>G44+G47</f>
        <v>1873400</v>
      </c>
      <c r="H43" s="148"/>
      <c r="I43" s="180">
        <f>I44+I47</f>
        <v>1873400</v>
      </c>
      <c r="J43" s="224"/>
      <c r="K43" s="180">
        <f>K44+K47</f>
        <v>1873400</v>
      </c>
      <c r="L43" s="148"/>
      <c r="M43" s="180">
        <f>M44+M47</f>
        <v>1873400</v>
      </c>
      <c r="N43" s="148"/>
      <c r="O43" s="180">
        <f>O44+O47</f>
        <v>1873400</v>
      </c>
      <c r="P43" s="148"/>
      <c r="Q43" s="180">
        <f>Q44+Q47</f>
        <v>1869298</v>
      </c>
    </row>
    <row r="44" spans="1:17" ht="36" customHeight="1">
      <c r="A44" s="243" t="s">
        <v>600</v>
      </c>
      <c r="B44" s="56" t="s">
        <v>368</v>
      </c>
      <c r="C44" s="57" t="s">
        <v>250</v>
      </c>
      <c r="D44" s="56"/>
      <c r="E44" s="100">
        <f>E45+E46</f>
        <v>1119866</v>
      </c>
      <c r="F44" s="148"/>
      <c r="G44" s="180">
        <f>G45+G46</f>
        <v>1109866</v>
      </c>
      <c r="H44" s="148"/>
      <c r="I44" s="180">
        <f>I45+I46</f>
        <v>1109866</v>
      </c>
      <c r="J44" s="224"/>
      <c r="K44" s="180">
        <f>K45+K46</f>
        <v>1109866</v>
      </c>
      <c r="L44" s="148"/>
      <c r="M44" s="180">
        <f>M45+M46</f>
        <v>1109866</v>
      </c>
      <c r="N44" s="148"/>
      <c r="O44" s="180">
        <f>O45+O46</f>
        <v>1109866</v>
      </c>
      <c r="P44" s="148"/>
      <c r="Q44" s="180">
        <f>Q45+Q46</f>
        <v>1105764</v>
      </c>
    </row>
    <row r="45" spans="1:17" ht="37.5" customHeight="1">
      <c r="A45" s="17" t="s">
        <v>168</v>
      </c>
      <c r="B45" s="56" t="s">
        <v>368</v>
      </c>
      <c r="C45" s="57" t="s">
        <v>250</v>
      </c>
      <c r="D45" s="57" t="s">
        <v>167</v>
      </c>
      <c r="E45" s="100">
        <v>1050117</v>
      </c>
      <c r="F45" s="148"/>
      <c r="G45" s="180">
        <f>E45+F45</f>
        <v>1050117</v>
      </c>
      <c r="H45" s="148"/>
      <c r="I45" s="180">
        <f>G45+H45</f>
        <v>1050117</v>
      </c>
      <c r="J45" s="224"/>
      <c r="K45" s="180">
        <f>I45+J45</f>
        <v>1050117</v>
      </c>
      <c r="L45" s="148"/>
      <c r="M45" s="180">
        <f>K45+L45</f>
        <v>1050117</v>
      </c>
      <c r="N45" s="148"/>
      <c r="O45" s="180">
        <f>M45+N45</f>
        <v>1050117</v>
      </c>
      <c r="P45" s="148">
        <v>-3400</v>
      </c>
      <c r="Q45" s="180">
        <f>O45+P45</f>
        <v>1046717</v>
      </c>
    </row>
    <row r="46" spans="1:17" ht="33.75" customHeight="1">
      <c r="A46" s="13" t="s">
        <v>169</v>
      </c>
      <c r="B46" s="56" t="s">
        <v>368</v>
      </c>
      <c r="C46" s="57" t="s">
        <v>250</v>
      </c>
      <c r="D46" s="57" t="s">
        <v>170</v>
      </c>
      <c r="E46" s="100">
        <v>69749</v>
      </c>
      <c r="F46" s="148">
        <v>-10000</v>
      </c>
      <c r="G46" s="180">
        <f>E46+F46</f>
        <v>59749</v>
      </c>
      <c r="H46" s="148"/>
      <c r="I46" s="180">
        <f>G46+H46</f>
        <v>59749</v>
      </c>
      <c r="J46" s="224"/>
      <c r="K46" s="180">
        <f>I46+J46</f>
        <v>59749</v>
      </c>
      <c r="L46" s="148"/>
      <c r="M46" s="180">
        <f>K46+L46</f>
        <v>59749</v>
      </c>
      <c r="N46" s="148"/>
      <c r="O46" s="180">
        <f>M46+N46</f>
        <v>59749</v>
      </c>
      <c r="P46" s="148">
        <v>-702</v>
      </c>
      <c r="Q46" s="180">
        <f>O46+P46</f>
        <v>59047</v>
      </c>
    </row>
    <row r="47" spans="1:17" ht="46.5" customHeight="1">
      <c r="A47" s="17" t="s">
        <v>416</v>
      </c>
      <c r="B47" s="56" t="s">
        <v>368</v>
      </c>
      <c r="C47" s="57" t="s">
        <v>263</v>
      </c>
      <c r="D47" s="56"/>
      <c r="E47" s="100">
        <f>E48</f>
        <v>763534</v>
      </c>
      <c r="F47" s="148"/>
      <c r="G47" s="180">
        <f>G48</f>
        <v>763534</v>
      </c>
      <c r="H47" s="148"/>
      <c r="I47" s="180">
        <f>I48</f>
        <v>763534</v>
      </c>
      <c r="J47" s="224"/>
      <c r="K47" s="180">
        <f>K48</f>
        <v>763534</v>
      </c>
      <c r="L47" s="148"/>
      <c r="M47" s="180">
        <f>M48</f>
        <v>763534</v>
      </c>
      <c r="N47" s="148"/>
      <c r="O47" s="180">
        <f>O48</f>
        <v>763534</v>
      </c>
      <c r="P47" s="148"/>
      <c r="Q47" s="180">
        <f>Q48</f>
        <v>763534</v>
      </c>
    </row>
    <row r="48" spans="1:17" ht="33" customHeight="1">
      <c r="A48" s="17" t="s">
        <v>168</v>
      </c>
      <c r="B48" s="56" t="s">
        <v>368</v>
      </c>
      <c r="C48" s="57" t="s">
        <v>263</v>
      </c>
      <c r="D48" s="57" t="s">
        <v>167</v>
      </c>
      <c r="E48" s="100">
        <v>763534</v>
      </c>
      <c r="F48" s="148"/>
      <c r="G48" s="180">
        <f>E48+F48</f>
        <v>763534</v>
      </c>
      <c r="H48" s="148"/>
      <c r="I48" s="180">
        <f>G48+H48</f>
        <v>763534</v>
      </c>
      <c r="J48" s="224"/>
      <c r="K48" s="180">
        <f>I48+J48</f>
        <v>763534</v>
      </c>
      <c r="L48" s="148"/>
      <c r="M48" s="180">
        <f>K48+L48</f>
        <v>763534</v>
      </c>
      <c r="N48" s="148"/>
      <c r="O48" s="180">
        <f>M48+N48</f>
        <v>763534</v>
      </c>
      <c r="P48" s="148"/>
      <c r="Q48" s="180">
        <f>O48+P48</f>
        <v>763534</v>
      </c>
    </row>
    <row r="49" spans="1:17" ht="21.75" customHeight="1">
      <c r="A49" s="21" t="s">
        <v>320</v>
      </c>
      <c r="B49" s="58" t="s">
        <v>36</v>
      </c>
      <c r="C49" s="159" t="s">
        <v>249</v>
      </c>
      <c r="D49" s="57"/>
      <c r="E49" s="100" t="e">
        <f>#REF!</f>
        <v>#REF!</v>
      </c>
      <c r="F49" s="148"/>
      <c r="G49" s="180" t="e">
        <f>#REF!</f>
        <v>#REF!</v>
      </c>
      <c r="H49" s="148"/>
      <c r="I49" s="180" t="e">
        <f>#REF!</f>
        <v>#REF!</v>
      </c>
      <c r="J49" s="224"/>
      <c r="K49" s="180" t="e">
        <f>#REF!</f>
        <v>#REF!</v>
      </c>
      <c r="L49" s="148"/>
      <c r="M49" s="180">
        <f>M50</f>
        <v>5122200</v>
      </c>
      <c r="N49" s="148"/>
      <c r="O49" s="180">
        <f>O50</f>
        <v>4518842.08</v>
      </c>
      <c r="P49" s="148"/>
      <c r="Q49" s="180">
        <f>Q50</f>
        <v>4518842.08</v>
      </c>
    </row>
    <row r="50" spans="1:17" ht="22.5" customHeight="1">
      <c r="A50" s="111" t="s">
        <v>33</v>
      </c>
      <c r="B50" s="71" t="s">
        <v>36</v>
      </c>
      <c r="C50" s="159" t="s">
        <v>37</v>
      </c>
      <c r="D50" s="57"/>
      <c r="E50" s="100">
        <f>E51</f>
        <v>6622200</v>
      </c>
      <c r="F50" s="148"/>
      <c r="G50" s="180">
        <f>G51</f>
        <v>6622200</v>
      </c>
      <c r="H50" s="148"/>
      <c r="I50" s="180">
        <f>I51</f>
        <v>6622200</v>
      </c>
      <c r="J50" s="224"/>
      <c r="K50" s="180">
        <f>K51</f>
        <v>5122200</v>
      </c>
      <c r="L50" s="148"/>
      <c r="M50" s="180">
        <f>M51</f>
        <v>5122200</v>
      </c>
      <c r="N50" s="148"/>
      <c r="O50" s="180">
        <f>O51</f>
        <v>4518842.08</v>
      </c>
      <c r="P50" s="148"/>
      <c r="Q50" s="180">
        <f>Q51</f>
        <v>4518842.08</v>
      </c>
    </row>
    <row r="51" spans="1:17" ht="33" customHeight="1">
      <c r="A51" s="111" t="s">
        <v>34</v>
      </c>
      <c r="B51" s="71" t="s">
        <v>36</v>
      </c>
      <c r="C51" s="159" t="s">
        <v>37</v>
      </c>
      <c r="D51" s="57"/>
      <c r="E51" s="100">
        <f>E52</f>
        <v>6622200</v>
      </c>
      <c r="F51" s="148"/>
      <c r="G51" s="180">
        <f>G52</f>
        <v>6622200</v>
      </c>
      <c r="H51" s="148"/>
      <c r="I51" s="180">
        <f>I52</f>
        <v>6622200</v>
      </c>
      <c r="J51" s="224"/>
      <c r="K51" s="180">
        <f>K52</f>
        <v>5122200</v>
      </c>
      <c r="L51" s="148"/>
      <c r="M51" s="180">
        <f>M52</f>
        <v>5122200</v>
      </c>
      <c r="N51" s="148"/>
      <c r="O51" s="180">
        <f>O52</f>
        <v>4518842.08</v>
      </c>
      <c r="P51" s="148"/>
      <c r="Q51" s="180">
        <f>Q52</f>
        <v>4518842.08</v>
      </c>
    </row>
    <row r="52" spans="1:17" ht="21" customHeight="1">
      <c r="A52" s="111" t="s">
        <v>451</v>
      </c>
      <c r="B52" s="71" t="s">
        <v>36</v>
      </c>
      <c r="C52" s="159" t="s">
        <v>37</v>
      </c>
      <c r="D52" s="57" t="s">
        <v>452</v>
      </c>
      <c r="E52" s="100">
        <v>6622200</v>
      </c>
      <c r="F52" s="148"/>
      <c r="G52" s="180">
        <f>E52+F52</f>
        <v>6622200</v>
      </c>
      <c r="H52" s="148"/>
      <c r="I52" s="180">
        <f>G52+H52</f>
        <v>6622200</v>
      </c>
      <c r="J52" s="224">
        <v>-1500000</v>
      </c>
      <c r="K52" s="180">
        <f>I52+J52</f>
        <v>5122200</v>
      </c>
      <c r="L52" s="148"/>
      <c r="M52" s="180">
        <f>K52+L52</f>
        <v>5122200</v>
      </c>
      <c r="N52" s="148">
        <v>-603357.92</v>
      </c>
      <c r="O52" s="180">
        <f>M52+N52</f>
        <v>4518842.08</v>
      </c>
      <c r="P52" s="148"/>
      <c r="Q52" s="180">
        <f>O52+P52</f>
        <v>4518842.08</v>
      </c>
    </row>
    <row r="53" spans="1:17" ht="18.75" customHeight="1">
      <c r="A53" s="21" t="s">
        <v>162</v>
      </c>
      <c r="B53" s="57" t="s">
        <v>417</v>
      </c>
      <c r="C53" s="57" t="s">
        <v>249</v>
      </c>
      <c r="D53" s="59"/>
      <c r="E53" s="104">
        <f>E54</f>
        <v>200000</v>
      </c>
      <c r="F53" s="148"/>
      <c r="G53" s="181">
        <f>G54</f>
        <v>100000</v>
      </c>
      <c r="H53" s="148"/>
      <c r="I53" s="181">
        <f>I54</f>
        <v>100000</v>
      </c>
      <c r="J53" s="224"/>
      <c r="K53" s="181">
        <f>K54</f>
        <v>100000</v>
      </c>
      <c r="L53" s="148"/>
      <c r="M53" s="181">
        <f>M54</f>
        <v>100000</v>
      </c>
      <c r="N53" s="148"/>
      <c r="O53" s="181">
        <f>O54</f>
        <v>100000</v>
      </c>
      <c r="P53" s="148"/>
      <c r="Q53" s="181">
        <f>Q54</f>
        <v>100000</v>
      </c>
    </row>
    <row r="54" spans="1:17" ht="18.75" customHeight="1">
      <c r="A54" s="24" t="s">
        <v>448</v>
      </c>
      <c r="B54" s="58" t="s">
        <v>417</v>
      </c>
      <c r="C54" s="57" t="s">
        <v>264</v>
      </c>
      <c r="D54" s="58"/>
      <c r="E54" s="104">
        <f>E55</f>
        <v>200000</v>
      </c>
      <c r="F54" s="148"/>
      <c r="G54" s="181">
        <f>G55</f>
        <v>100000</v>
      </c>
      <c r="H54" s="148"/>
      <c r="I54" s="181">
        <f>I55</f>
        <v>100000</v>
      </c>
      <c r="J54" s="224"/>
      <c r="K54" s="181">
        <f>K55</f>
        <v>100000</v>
      </c>
      <c r="L54" s="148"/>
      <c r="M54" s="181">
        <f>M55</f>
        <v>100000</v>
      </c>
      <c r="N54" s="148"/>
      <c r="O54" s="181">
        <f>O55</f>
        <v>100000</v>
      </c>
      <c r="P54" s="148"/>
      <c r="Q54" s="181">
        <f>Q55</f>
        <v>100000</v>
      </c>
    </row>
    <row r="55" spans="1:17" ht="18.75" customHeight="1">
      <c r="A55" s="21" t="s">
        <v>146</v>
      </c>
      <c r="B55" s="58" t="s">
        <v>417</v>
      </c>
      <c r="C55" s="57" t="s">
        <v>264</v>
      </c>
      <c r="D55" s="58" t="s">
        <v>454</v>
      </c>
      <c r="E55" s="104">
        <v>200000</v>
      </c>
      <c r="F55" s="148">
        <v>-100000</v>
      </c>
      <c r="G55" s="181">
        <f>E55+F55</f>
        <v>100000</v>
      </c>
      <c r="H55" s="148"/>
      <c r="I55" s="181">
        <f>G55+H55</f>
        <v>100000</v>
      </c>
      <c r="J55" s="224"/>
      <c r="K55" s="181">
        <f>I55+J55</f>
        <v>100000</v>
      </c>
      <c r="L55" s="148"/>
      <c r="M55" s="181">
        <f>K55+L55</f>
        <v>100000</v>
      </c>
      <c r="N55" s="148"/>
      <c r="O55" s="181">
        <f>M55+N55</f>
        <v>100000</v>
      </c>
      <c r="P55" s="148"/>
      <c r="Q55" s="181">
        <f>O55+P55</f>
        <v>100000</v>
      </c>
    </row>
    <row r="56" spans="1:17" ht="18" customHeight="1">
      <c r="A56" s="17" t="s">
        <v>369</v>
      </c>
      <c r="B56" s="57" t="s">
        <v>434</v>
      </c>
      <c r="C56" s="57"/>
      <c r="D56" s="57"/>
      <c r="E56" s="100">
        <f>E57+E79+E100+E76</f>
        <v>43245600</v>
      </c>
      <c r="F56" s="148"/>
      <c r="G56" s="180">
        <f>G57+G79+G100+G76</f>
        <v>43542600</v>
      </c>
      <c r="H56" s="148"/>
      <c r="I56" s="180">
        <f>I57+I79+I100+I76</f>
        <v>43520193.31</v>
      </c>
      <c r="J56" s="224"/>
      <c r="K56" s="180">
        <f>K57+K79+K100+K76</f>
        <v>45009207.31</v>
      </c>
      <c r="L56" s="148"/>
      <c r="M56" s="180">
        <f>M57+M79+M100+M76</f>
        <v>45520245.32</v>
      </c>
      <c r="N56" s="148"/>
      <c r="O56" s="180">
        <f>O57+O79+O100+O76+O108</f>
        <v>56021770.99</v>
      </c>
      <c r="P56" s="148"/>
      <c r="Q56" s="180">
        <f>Q57+Q79+Q100+Q76+Q108</f>
        <v>56081624.49</v>
      </c>
    </row>
    <row r="57" spans="1:18" ht="81" customHeight="1">
      <c r="A57" s="17" t="s">
        <v>160</v>
      </c>
      <c r="B57" s="57" t="s">
        <v>434</v>
      </c>
      <c r="C57" s="57" t="s">
        <v>265</v>
      </c>
      <c r="D57" s="57"/>
      <c r="E57" s="100">
        <f>E58+E63</f>
        <v>3353800</v>
      </c>
      <c r="F57" s="148"/>
      <c r="G57" s="180">
        <f>G58+G63</f>
        <v>4235800</v>
      </c>
      <c r="H57" s="148"/>
      <c r="I57" s="180">
        <f>I58+I63</f>
        <v>4221535</v>
      </c>
      <c r="J57" s="224"/>
      <c r="K57" s="180">
        <f>K58+K63</f>
        <v>5546535</v>
      </c>
      <c r="L57" s="148"/>
      <c r="M57" s="180">
        <f>M58+M63</f>
        <v>5546535</v>
      </c>
      <c r="N57" s="148"/>
      <c r="O57" s="180">
        <f>O58+O63</f>
        <v>5313060.67</v>
      </c>
      <c r="P57" s="148"/>
      <c r="Q57" s="180">
        <f>Q58+Q63</f>
        <v>5268139.67</v>
      </c>
      <c r="R57" s="202">
        <f>Q57-O57</f>
        <v>-44921</v>
      </c>
    </row>
    <row r="58" spans="1:17" ht="48" customHeight="1">
      <c r="A58" s="11" t="s">
        <v>494</v>
      </c>
      <c r="B58" s="57" t="s">
        <v>434</v>
      </c>
      <c r="C58" s="57" t="s">
        <v>266</v>
      </c>
      <c r="D58" s="57"/>
      <c r="E58" s="100">
        <f>E59</f>
        <v>62000</v>
      </c>
      <c r="F58" s="148"/>
      <c r="G58" s="180">
        <f>G59+G61</f>
        <v>1013000</v>
      </c>
      <c r="H58" s="148"/>
      <c r="I58" s="180">
        <f>I59+I61</f>
        <v>998735</v>
      </c>
      <c r="J58" s="224"/>
      <c r="K58" s="180">
        <f>K59+K61</f>
        <v>2323735</v>
      </c>
      <c r="L58" s="148"/>
      <c r="M58" s="180">
        <f>M59+M61</f>
        <v>2323735</v>
      </c>
      <c r="N58" s="148"/>
      <c r="O58" s="180">
        <f>O59+O61</f>
        <v>2330586.67</v>
      </c>
      <c r="P58" s="148"/>
      <c r="Q58" s="180">
        <f>Q59+Q61</f>
        <v>2323703.67</v>
      </c>
    </row>
    <row r="59" spans="1:17" ht="48" customHeight="1">
      <c r="A59" s="17" t="s">
        <v>206</v>
      </c>
      <c r="B59" s="57" t="s">
        <v>434</v>
      </c>
      <c r="C59" s="57" t="s">
        <v>267</v>
      </c>
      <c r="D59" s="57"/>
      <c r="E59" s="100">
        <f>E60</f>
        <v>62000</v>
      </c>
      <c r="F59" s="148"/>
      <c r="G59" s="180">
        <f>G60</f>
        <v>62000</v>
      </c>
      <c r="H59" s="148"/>
      <c r="I59" s="180">
        <f>I60</f>
        <v>62000</v>
      </c>
      <c r="J59" s="224"/>
      <c r="K59" s="180">
        <f>K60</f>
        <v>62000</v>
      </c>
      <c r="L59" s="148"/>
      <c r="M59" s="180">
        <f>M60</f>
        <v>62000</v>
      </c>
      <c r="N59" s="148"/>
      <c r="O59" s="180">
        <f>O60</f>
        <v>72000</v>
      </c>
      <c r="P59" s="148"/>
      <c r="Q59" s="180">
        <f>Q60</f>
        <v>73050</v>
      </c>
    </row>
    <row r="60" spans="1:17" ht="34.5" customHeight="1">
      <c r="A60" s="13" t="s">
        <v>169</v>
      </c>
      <c r="B60" s="57" t="s">
        <v>434</v>
      </c>
      <c r="C60" s="57" t="s">
        <v>267</v>
      </c>
      <c r="D60" s="57" t="s">
        <v>170</v>
      </c>
      <c r="E60" s="100">
        <f>20000+42000</f>
        <v>62000</v>
      </c>
      <c r="F60" s="148"/>
      <c r="G60" s="180">
        <f>E60+F60</f>
        <v>62000</v>
      </c>
      <c r="H60" s="148"/>
      <c r="I60" s="180">
        <f>G60+H60</f>
        <v>62000</v>
      </c>
      <c r="J60" s="224"/>
      <c r="K60" s="180">
        <f>I60+J60</f>
        <v>62000</v>
      </c>
      <c r="L60" s="148"/>
      <c r="M60" s="180">
        <f>K60+L60</f>
        <v>62000</v>
      </c>
      <c r="N60" s="148">
        <v>10000</v>
      </c>
      <c r="O60" s="180">
        <f>M60+N60</f>
        <v>72000</v>
      </c>
      <c r="P60" s="148">
        <f>2300-1250</f>
        <v>1050</v>
      </c>
      <c r="Q60" s="180">
        <f>O60+P60</f>
        <v>73050</v>
      </c>
    </row>
    <row r="61" spans="1:17" ht="33" customHeight="1">
      <c r="A61" s="167" t="s">
        <v>515</v>
      </c>
      <c r="B61" s="57" t="s">
        <v>434</v>
      </c>
      <c r="C61" s="57" t="s">
        <v>514</v>
      </c>
      <c r="D61" s="57"/>
      <c r="E61" s="100"/>
      <c r="F61" s="148"/>
      <c r="G61" s="180">
        <f>G62</f>
        <v>951000</v>
      </c>
      <c r="H61" s="148"/>
      <c r="I61" s="180">
        <f>I62</f>
        <v>936735</v>
      </c>
      <c r="J61" s="224"/>
      <c r="K61" s="180">
        <f>K62</f>
        <v>2261735</v>
      </c>
      <c r="L61" s="148"/>
      <c r="M61" s="180">
        <f>M62</f>
        <v>2261735</v>
      </c>
      <c r="N61" s="148"/>
      <c r="O61" s="180">
        <f>O62</f>
        <v>2258586.67</v>
      </c>
      <c r="P61" s="148"/>
      <c r="Q61" s="180">
        <f>Q62</f>
        <v>2250653.67</v>
      </c>
    </row>
    <row r="62" spans="1:17" ht="34.5" customHeight="1">
      <c r="A62" s="13" t="s">
        <v>169</v>
      </c>
      <c r="B62" s="57" t="s">
        <v>434</v>
      </c>
      <c r="C62" s="57" t="s">
        <v>514</v>
      </c>
      <c r="D62" s="57" t="s">
        <v>170</v>
      </c>
      <c r="E62" s="100"/>
      <c r="F62" s="148">
        <v>951000</v>
      </c>
      <c r="G62" s="180">
        <f>E62+F62</f>
        <v>951000</v>
      </c>
      <c r="H62" s="148">
        <v>-14265</v>
      </c>
      <c r="I62" s="180">
        <f>G62+H62</f>
        <v>936735</v>
      </c>
      <c r="J62" s="224">
        <v>1325000</v>
      </c>
      <c r="K62" s="180">
        <f>I62+J62</f>
        <v>2261735</v>
      </c>
      <c r="L62" s="148"/>
      <c r="M62" s="180">
        <f>K62+L62</f>
        <v>2261735</v>
      </c>
      <c r="N62" s="148">
        <v>-3148.33</v>
      </c>
      <c r="O62" s="180">
        <f>M62+N62</f>
        <v>2258586.67</v>
      </c>
      <c r="P62" s="148">
        <v>-7933</v>
      </c>
      <c r="Q62" s="180">
        <f>O62+P62</f>
        <v>2250653.67</v>
      </c>
    </row>
    <row r="63" spans="1:17" ht="79.5" customHeight="1">
      <c r="A63" s="11" t="s">
        <v>493</v>
      </c>
      <c r="B63" s="57" t="s">
        <v>434</v>
      </c>
      <c r="C63" s="57" t="s">
        <v>268</v>
      </c>
      <c r="D63" s="57"/>
      <c r="E63" s="100">
        <f>E64+E67+E70+E72</f>
        <v>3291800</v>
      </c>
      <c r="F63" s="148"/>
      <c r="G63" s="180">
        <f>G64+G67+G70+G72</f>
        <v>3222800</v>
      </c>
      <c r="H63" s="148"/>
      <c r="I63" s="180">
        <f>I64+I67+I70+I72+I74</f>
        <v>3222800</v>
      </c>
      <c r="J63" s="224"/>
      <c r="K63" s="180">
        <f>K64+K67+K70+K72+K74</f>
        <v>3222800</v>
      </c>
      <c r="L63" s="148"/>
      <c r="M63" s="180">
        <f>M64+M67+M70+M72+M74</f>
        <v>3222800</v>
      </c>
      <c r="N63" s="148"/>
      <c r="O63" s="180">
        <f>O64+O67+O70+O72+O74</f>
        <v>2982474</v>
      </c>
      <c r="P63" s="148"/>
      <c r="Q63" s="180">
        <f>Q64+Q67+Q70+Q72+Q74</f>
        <v>2944436</v>
      </c>
    </row>
    <row r="64" spans="1:17" ht="33.75" customHeight="1">
      <c r="A64" s="17" t="s">
        <v>492</v>
      </c>
      <c r="B64" s="57" t="s">
        <v>434</v>
      </c>
      <c r="C64" s="57" t="s">
        <v>269</v>
      </c>
      <c r="D64" s="57"/>
      <c r="E64" s="100">
        <f>E65+E66</f>
        <v>2179500</v>
      </c>
      <c r="F64" s="148"/>
      <c r="G64" s="180">
        <f>G65+G66</f>
        <v>2187500</v>
      </c>
      <c r="H64" s="148"/>
      <c r="I64" s="180">
        <f>I65+I66</f>
        <v>2187500</v>
      </c>
      <c r="J64" s="224"/>
      <c r="K64" s="180">
        <f>K65+K66</f>
        <v>2187500</v>
      </c>
      <c r="L64" s="148"/>
      <c r="M64" s="180">
        <f>M65+M66</f>
        <v>2187500</v>
      </c>
      <c r="N64" s="148"/>
      <c r="O64" s="180">
        <f>O65+O66</f>
        <v>1910174</v>
      </c>
      <c r="P64" s="148"/>
      <c r="Q64" s="180">
        <f>Q65+Q66</f>
        <v>1873865</v>
      </c>
    </row>
    <row r="65" spans="1:17" ht="33.75" customHeight="1">
      <c r="A65" s="17" t="s">
        <v>168</v>
      </c>
      <c r="B65" s="57" t="s">
        <v>434</v>
      </c>
      <c r="C65" s="57" t="s">
        <v>269</v>
      </c>
      <c r="D65" s="57" t="s">
        <v>167</v>
      </c>
      <c r="E65" s="100">
        <v>2048666</v>
      </c>
      <c r="F65" s="148"/>
      <c r="G65" s="180">
        <f>E65+F65</f>
        <v>2048666</v>
      </c>
      <c r="H65" s="148"/>
      <c r="I65" s="180">
        <f>G65+H65</f>
        <v>2048666</v>
      </c>
      <c r="J65" s="224"/>
      <c r="K65" s="180">
        <f>I65+J65</f>
        <v>2048666</v>
      </c>
      <c r="L65" s="148"/>
      <c r="M65" s="180">
        <f>K65+L65</f>
        <v>2048666</v>
      </c>
      <c r="N65" s="148">
        <v>-277326</v>
      </c>
      <c r="O65" s="180">
        <f>M65+N65</f>
        <v>1771340</v>
      </c>
      <c r="P65" s="148">
        <f>-3800-8138</f>
        <v>-11938</v>
      </c>
      <c r="Q65" s="180">
        <f>O65+P65</f>
        <v>1759402</v>
      </c>
    </row>
    <row r="66" spans="1:17" ht="33.75" customHeight="1">
      <c r="A66" s="13" t="s">
        <v>169</v>
      </c>
      <c r="B66" s="57" t="s">
        <v>434</v>
      </c>
      <c r="C66" s="57" t="s">
        <v>269</v>
      </c>
      <c r="D66" s="57" t="s">
        <v>170</v>
      </c>
      <c r="E66" s="100">
        <v>130834</v>
      </c>
      <c r="F66" s="148">
        <v>8000</v>
      </c>
      <c r="G66" s="180">
        <f>E66+F66</f>
        <v>138834</v>
      </c>
      <c r="H66" s="148"/>
      <c r="I66" s="180">
        <f>G66+H66</f>
        <v>138834</v>
      </c>
      <c r="J66" s="224"/>
      <c r="K66" s="180">
        <f>I66+J66</f>
        <v>138834</v>
      </c>
      <c r="L66" s="148"/>
      <c r="M66" s="180">
        <f>K66+L66</f>
        <v>138834</v>
      </c>
      <c r="N66" s="148"/>
      <c r="O66" s="180">
        <f>M66+N66</f>
        <v>138834</v>
      </c>
      <c r="P66" s="148">
        <f>-24378+7</f>
        <v>-24371</v>
      </c>
      <c r="Q66" s="180">
        <f>O66+P66</f>
        <v>114463</v>
      </c>
    </row>
    <row r="67" spans="1:17" ht="34.5" customHeight="1">
      <c r="A67" s="17" t="s">
        <v>432</v>
      </c>
      <c r="B67" s="57" t="s">
        <v>434</v>
      </c>
      <c r="C67" s="57" t="s">
        <v>270</v>
      </c>
      <c r="D67" s="57"/>
      <c r="E67" s="100">
        <f>E68+E69</f>
        <v>969300</v>
      </c>
      <c r="F67" s="148"/>
      <c r="G67" s="180">
        <f>G68+G69</f>
        <v>977300</v>
      </c>
      <c r="H67" s="148"/>
      <c r="I67" s="180">
        <f>I68+I69</f>
        <v>977300</v>
      </c>
      <c r="J67" s="224"/>
      <c r="K67" s="180">
        <f>K68+K69</f>
        <v>977300</v>
      </c>
      <c r="L67" s="148"/>
      <c r="M67" s="180">
        <f>M68+M69</f>
        <v>977300</v>
      </c>
      <c r="N67" s="148"/>
      <c r="O67" s="180">
        <f>O68+O69</f>
        <v>977300</v>
      </c>
      <c r="P67" s="148"/>
      <c r="Q67" s="180">
        <f>Q68+Q69</f>
        <v>971496</v>
      </c>
    </row>
    <row r="68" spans="1:17" ht="34.5" customHeight="1">
      <c r="A68" s="17" t="s">
        <v>174</v>
      </c>
      <c r="B68" s="57" t="s">
        <v>434</v>
      </c>
      <c r="C68" s="57" t="s">
        <v>270</v>
      </c>
      <c r="D68" s="57" t="s">
        <v>173</v>
      </c>
      <c r="E68" s="100">
        <v>806385</v>
      </c>
      <c r="F68" s="148"/>
      <c r="G68" s="180">
        <f>E68+F68</f>
        <v>806385</v>
      </c>
      <c r="H68" s="148"/>
      <c r="I68" s="180">
        <f>G68+H68</f>
        <v>806385</v>
      </c>
      <c r="J68" s="224"/>
      <c r="K68" s="180">
        <f>I68+J68</f>
        <v>806385</v>
      </c>
      <c r="L68" s="148"/>
      <c r="M68" s="180">
        <f>K68+L68</f>
        <v>806385</v>
      </c>
      <c r="N68" s="148"/>
      <c r="O68" s="180">
        <f>M68+N68</f>
        <v>806385</v>
      </c>
      <c r="P68" s="148">
        <f>-684-1619</f>
        <v>-2303</v>
      </c>
      <c r="Q68" s="180">
        <f>O68+P68</f>
        <v>804082</v>
      </c>
    </row>
    <row r="69" spans="1:17" ht="37.5" customHeight="1">
      <c r="A69" s="13" t="s">
        <v>169</v>
      </c>
      <c r="B69" s="57" t="s">
        <v>434</v>
      </c>
      <c r="C69" s="57" t="s">
        <v>270</v>
      </c>
      <c r="D69" s="57" t="s">
        <v>170</v>
      </c>
      <c r="E69" s="100">
        <v>162915</v>
      </c>
      <c r="F69" s="148">
        <v>8000</v>
      </c>
      <c r="G69" s="180">
        <f>E69+F69</f>
        <v>170915</v>
      </c>
      <c r="H69" s="148"/>
      <c r="I69" s="180">
        <f>G69+H69</f>
        <v>170915</v>
      </c>
      <c r="J69" s="224"/>
      <c r="K69" s="180">
        <f>I69+J69</f>
        <v>170915</v>
      </c>
      <c r="L69" s="148"/>
      <c r="M69" s="180">
        <f>K69+L69</f>
        <v>170915</v>
      </c>
      <c r="N69" s="148"/>
      <c r="O69" s="180">
        <f>M69+N69</f>
        <v>170915</v>
      </c>
      <c r="P69" s="148">
        <v>-3501</v>
      </c>
      <c r="Q69" s="180">
        <f>O69+P69</f>
        <v>167414</v>
      </c>
    </row>
    <row r="70" spans="1:17" ht="15" customHeight="1">
      <c r="A70" s="13" t="s">
        <v>161</v>
      </c>
      <c r="B70" s="57" t="s">
        <v>434</v>
      </c>
      <c r="C70" s="57" t="s">
        <v>271</v>
      </c>
      <c r="D70" s="60"/>
      <c r="E70" s="102">
        <f>E71</f>
        <v>58000</v>
      </c>
      <c r="F70" s="148"/>
      <c r="G70" s="147">
        <f>G71</f>
        <v>58000</v>
      </c>
      <c r="H70" s="148"/>
      <c r="I70" s="147">
        <f>I71</f>
        <v>58000</v>
      </c>
      <c r="J70" s="224"/>
      <c r="K70" s="147">
        <f>K71</f>
        <v>58000</v>
      </c>
      <c r="L70" s="148"/>
      <c r="M70" s="147">
        <f>M71</f>
        <v>58000</v>
      </c>
      <c r="N70" s="148"/>
      <c r="O70" s="147">
        <f>O71</f>
        <v>95000</v>
      </c>
      <c r="P70" s="148"/>
      <c r="Q70" s="147">
        <f>Q71</f>
        <v>99075</v>
      </c>
    </row>
    <row r="71" spans="1:17" ht="36" customHeight="1">
      <c r="A71" s="13" t="s">
        <v>169</v>
      </c>
      <c r="B71" s="57" t="s">
        <v>434</v>
      </c>
      <c r="C71" s="57" t="s">
        <v>271</v>
      </c>
      <c r="D71" s="60" t="s">
        <v>170</v>
      </c>
      <c r="E71" s="102">
        <v>58000</v>
      </c>
      <c r="F71" s="148"/>
      <c r="G71" s="147">
        <f>E71+F71</f>
        <v>58000</v>
      </c>
      <c r="H71" s="148"/>
      <c r="I71" s="147">
        <f>G71+H71</f>
        <v>58000</v>
      </c>
      <c r="J71" s="224"/>
      <c r="K71" s="147">
        <f>I71+J71</f>
        <v>58000</v>
      </c>
      <c r="L71" s="148"/>
      <c r="M71" s="147">
        <f>K71+L71</f>
        <v>58000</v>
      </c>
      <c r="N71" s="148">
        <v>37000</v>
      </c>
      <c r="O71" s="147">
        <f>M71+N71</f>
        <v>95000</v>
      </c>
      <c r="P71" s="148">
        <f>-6925+11000</f>
        <v>4075</v>
      </c>
      <c r="Q71" s="147">
        <f>O71+P71</f>
        <v>99075</v>
      </c>
    </row>
    <row r="72" spans="1:17" ht="30" customHeight="1">
      <c r="A72" s="13" t="s">
        <v>330</v>
      </c>
      <c r="B72" s="57" t="s">
        <v>434</v>
      </c>
      <c r="C72" s="57" t="s">
        <v>331</v>
      </c>
      <c r="D72" s="60"/>
      <c r="E72" s="102">
        <f>E73</f>
        <v>85000</v>
      </c>
      <c r="F72" s="148"/>
      <c r="G72" s="147">
        <f>G73</f>
        <v>0</v>
      </c>
      <c r="H72" s="148"/>
      <c r="I72" s="147">
        <f>I73</f>
        <v>0</v>
      </c>
      <c r="J72" s="224"/>
      <c r="K72" s="147">
        <f>K73</f>
        <v>0</v>
      </c>
      <c r="L72" s="148"/>
      <c r="M72" s="147">
        <f>M73</f>
        <v>0</v>
      </c>
      <c r="N72" s="148"/>
      <c r="O72" s="147">
        <f>O73</f>
        <v>0</v>
      </c>
      <c r="P72" s="148"/>
      <c r="Q72" s="147">
        <f>Q73</f>
        <v>0</v>
      </c>
    </row>
    <row r="73" spans="1:17" ht="30" customHeight="1">
      <c r="A73" s="13" t="s">
        <v>169</v>
      </c>
      <c r="B73" s="57" t="s">
        <v>434</v>
      </c>
      <c r="C73" s="57" t="s">
        <v>331</v>
      </c>
      <c r="D73" s="60" t="s">
        <v>170</v>
      </c>
      <c r="E73" s="100">
        <v>85000</v>
      </c>
      <c r="F73" s="148">
        <v>-85000</v>
      </c>
      <c r="G73" s="180">
        <f>E73+F73</f>
        <v>0</v>
      </c>
      <c r="H73" s="148"/>
      <c r="I73" s="180">
        <f>G73+H73</f>
        <v>0</v>
      </c>
      <c r="J73" s="224"/>
      <c r="K73" s="180">
        <f>I73+J73</f>
        <v>0</v>
      </c>
      <c r="L73" s="148"/>
      <c r="M73" s="180">
        <f>K73+L73</f>
        <v>0</v>
      </c>
      <c r="N73" s="148"/>
      <c r="O73" s="180">
        <f>M73+N73</f>
        <v>0</v>
      </c>
      <c r="P73" s="148"/>
      <c r="Q73" s="180">
        <f>O73+P73</f>
        <v>0</v>
      </c>
    </row>
    <row r="74" spans="1:17" ht="36" customHeight="1">
      <c r="A74" s="167" t="s">
        <v>532</v>
      </c>
      <c r="B74" s="57" t="s">
        <v>434</v>
      </c>
      <c r="C74" s="57" t="s">
        <v>533</v>
      </c>
      <c r="D74" s="60"/>
      <c r="E74" s="100"/>
      <c r="F74" s="148"/>
      <c r="G74" s="180"/>
      <c r="H74" s="148"/>
      <c r="I74" s="180">
        <f>I75</f>
        <v>0</v>
      </c>
      <c r="J74" s="224"/>
      <c r="K74" s="180">
        <f>K75</f>
        <v>0</v>
      </c>
      <c r="L74" s="148"/>
      <c r="M74" s="180">
        <f>M75</f>
        <v>0</v>
      </c>
      <c r="N74" s="148"/>
      <c r="O74" s="180">
        <f>O75</f>
        <v>0</v>
      </c>
      <c r="P74" s="148"/>
      <c r="Q74" s="180">
        <f>Q75</f>
        <v>0</v>
      </c>
    </row>
    <row r="75" spans="1:17" ht="31.5" customHeight="1">
      <c r="A75" s="13" t="s">
        <v>169</v>
      </c>
      <c r="B75" s="57" t="s">
        <v>434</v>
      </c>
      <c r="C75" s="57" t="s">
        <v>533</v>
      </c>
      <c r="D75" s="60" t="s">
        <v>170</v>
      </c>
      <c r="E75" s="100"/>
      <c r="F75" s="148"/>
      <c r="G75" s="180"/>
      <c r="H75" s="148"/>
      <c r="I75" s="180">
        <f>G75+H75</f>
        <v>0</v>
      </c>
      <c r="J75" s="224"/>
      <c r="K75" s="180">
        <f>I75+J75</f>
        <v>0</v>
      </c>
      <c r="L75" s="148"/>
      <c r="M75" s="180">
        <f>K75+L75</f>
        <v>0</v>
      </c>
      <c r="N75" s="148"/>
      <c r="O75" s="180">
        <f>M75+N75</f>
        <v>0</v>
      </c>
      <c r="P75" s="148"/>
      <c r="Q75" s="180">
        <f>O75+P75</f>
        <v>0</v>
      </c>
    </row>
    <row r="76" spans="1:17" ht="123.75" customHeight="1">
      <c r="A76" s="14" t="s">
        <v>144</v>
      </c>
      <c r="B76" s="57" t="s">
        <v>434</v>
      </c>
      <c r="C76" s="57" t="s">
        <v>272</v>
      </c>
      <c r="D76" s="60"/>
      <c r="E76" s="100">
        <f>E77</f>
        <v>50000</v>
      </c>
      <c r="F76" s="148"/>
      <c r="G76" s="180">
        <f>G77</f>
        <v>50000</v>
      </c>
      <c r="H76" s="148"/>
      <c r="I76" s="180">
        <f>I77</f>
        <v>50000</v>
      </c>
      <c r="J76" s="224"/>
      <c r="K76" s="180">
        <f>K77</f>
        <v>50000</v>
      </c>
      <c r="L76" s="148"/>
      <c r="M76" s="180">
        <f>M77</f>
        <v>50000</v>
      </c>
      <c r="N76" s="148"/>
      <c r="O76" s="180">
        <f>O77</f>
        <v>50000</v>
      </c>
      <c r="P76" s="148"/>
      <c r="Q76" s="180">
        <f>Q77</f>
        <v>32030</v>
      </c>
    </row>
    <row r="77" spans="1:17" ht="33" customHeight="1">
      <c r="A77" s="13" t="s">
        <v>84</v>
      </c>
      <c r="B77" s="57" t="s">
        <v>434</v>
      </c>
      <c r="C77" s="57" t="s">
        <v>86</v>
      </c>
      <c r="D77" s="60"/>
      <c r="E77" s="100">
        <f>E78</f>
        <v>50000</v>
      </c>
      <c r="F77" s="148"/>
      <c r="G77" s="180">
        <f>G78</f>
        <v>50000</v>
      </c>
      <c r="H77" s="148"/>
      <c r="I77" s="180">
        <f>I78</f>
        <v>50000</v>
      </c>
      <c r="J77" s="224"/>
      <c r="K77" s="180">
        <f>K78</f>
        <v>50000</v>
      </c>
      <c r="L77" s="148"/>
      <c r="M77" s="180">
        <f>M78</f>
        <v>50000</v>
      </c>
      <c r="N77" s="148"/>
      <c r="O77" s="180">
        <f>O78</f>
        <v>50000</v>
      </c>
      <c r="P77" s="148"/>
      <c r="Q77" s="180">
        <f>Q78</f>
        <v>32030</v>
      </c>
    </row>
    <row r="78" spans="1:17" ht="30" customHeight="1">
      <c r="A78" s="13" t="s">
        <v>459</v>
      </c>
      <c r="B78" s="57" t="s">
        <v>434</v>
      </c>
      <c r="C78" s="57" t="s">
        <v>85</v>
      </c>
      <c r="D78" s="60" t="s">
        <v>170</v>
      </c>
      <c r="E78" s="100">
        <v>50000</v>
      </c>
      <c r="F78" s="148"/>
      <c r="G78" s="180">
        <f>E78+F78</f>
        <v>50000</v>
      </c>
      <c r="H78" s="148"/>
      <c r="I78" s="180">
        <f>G78+H78</f>
        <v>50000</v>
      </c>
      <c r="J78" s="224"/>
      <c r="K78" s="180">
        <f>I78+J78</f>
        <v>50000</v>
      </c>
      <c r="L78" s="148"/>
      <c r="M78" s="180">
        <f>K78+L78</f>
        <v>50000</v>
      </c>
      <c r="N78" s="148"/>
      <c r="O78" s="180">
        <f>M78+N78</f>
        <v>50000</v>
      </c>
      <c r="P78" s="148">
        <v>-17970</v>
      </c>
      <c r="Q78" s="180">
        <f>O78+P78</f>
        <v>32030</v>
      </c>
    </row>
    <row r="79" spans="1:17" ht="60" customHeight="1">
      <c r="A79" s="11" t="s">
        <v>149</v>
      </c>
      <c r="B79" s="57" t="s">
        <v>434</v>
      </c>
      <c r="C79" s="57" t="s">
        <v>252</v>
      </c>
      <c r="D79" s="57"/>
      <c r="E79" s="100">
        <f>E80+E92+E95</f>
        <v>36741200</v>
      </c>
      <c r="F79" s="148"/>
      <c r="G79" s="180">
        <f>G80+G92+G95</f>
        <v>36156200</v>
      </c>
      <c r="H79" s="148"/>
      <c r="I79" s="180">
        <f>I80+I92+I95</f>
        <v>36148058.31</v>
      </c>
      <c r="J79" s="224"/>
      <c r="K79" s="180">
        <f>K80+K92+K95</f>
        <v>36312072.31</v>
      </c>
      <c r="L79" s="148"/>
      <c r="M79" s="180">
        <f>M80+M92+M95</f>
        <v>36823110.32</v>
      </c>
      <c r="N79" s="148"/>
      <c r="O79" s="180">
        <f>O80+O92+O95</f>
        <v>38058110.32</v>
      </c>
      <c r="P79" s="148"/>
      <c r="Q79" s="180">
        <f>Q80+Q92+Q95</f>
        <v>38058354.82</v>
      </c>
    </row>
    <row r="80" spans="1:17" ht="62.25" customHeight="1">
      <c r="A80" s="11" t="s">
        <v>153</v>
      </c>
      <c r="B80" s="57" t="s">
        <v>434</v>
      </c>
      <c r="C80" s="57" t="s">
        <v>273</v>
      </c>
      <c r="D80" s="57"/>
      <c r="E80" s="102">
        <f>E81+E83+E85+E87+E89</f>
        <v>1469400</v>
      </c>
      <c r="F80" s="148"/>
      <c r="G80" s="147">
        <f>G81+G83+G85+G87+G89</f>
        <v>884400</v>
      </c>
      <c r="H80" s="148"/>
      <c r="I80" s="147">
        <f>I81+I83+I85+I87+I89</f>
        <v>884400</v>
      </c>
      <c r="J80" s="224"/>
      <c r="K80" s="147">
        <f>K81+K83+K85+K87+K89</f>
        <v>884950</v>
      </c>
      <c r="L80" s="148"/>
      <c r="M80" s="147">
        <f>M81+M83+M85+M87+M89</f>
        <v>884950</v>
      </c>
      <c r="N80" s="148"/>
      <c r="O80" s="147">
        <f>O81+O83+O85+O87+O89</f>
        <v>619950</v>
      </c>
      <c r="P80" s="148"/>
      <c r="Q80" s="147">
        <f>Q81+Q83+Q85+Q87+Q89</f>
        <v>475452</v>
      </c>
    </row>
    <row r="81" spans="1:17" ht="50.25" customHeight="1">
      <c r="A81" s="29" t="s">
        <v>464</v>
      </c>
      <c r="B81" s="57" t="s">
        <v>434</v>
      </c>
      <c r="C81" s="57" t="s">
        <v>274</v>
      </c>
      <c r="D81" s="57"/>
      <c r="E81" s="102">
        <f>E82</f>
        <v>182000</v>
      </c>
      <c r="F81" s="148"/>
      <c r="G81" s="147">
        <f>G82</f>
        <v>182000</v>
      </c>
      <c r="H81" s="148"/>
      <c r="I81" s="147">
        <f>I82</f>
        <v>182000</v>
      </c>
      <c r="J81" s="224"/>
      <c r="K81" s="147">
        <f>K82</f>
        <v>182550</v>
      </c>
      <c r="L81" s="148"/>
      <c r="M81" s="147">
        <f>M82</f>
        <v>182550</v>
      </c>
      <c r="N81" s="148"/>
      <c r="O81" s="147">
        <f>O82</f>
        <v>182550</v>
      </c>
      <c r="P81" s="148"/>
      <c r="Q81" s="147">
        <f>Q82</f>
        <v>181789</v>
      </c>
    </row>
    <row r="82" spans="1:17" ht="30.75" customHeight="1">
      <c r="A82" s="13" t="s">
        <v>169</v>
      </c>
      <c r="B82" s="57" t="s">
        <v>434</v>
      </c>
      <c r="C82" s="57" t="s">
        <v>274</v>
      </c>
      <c r="D82" s="57" t="s">
        <v>170</v>
      </c>
      <c r="E82" s="102">
        <v>182000</v>
      </c>
      <c r="F82" s="148"/>
      <c r="G82" s="147">
        <f>E82+F82</f>
        <v>182000</v>
      </c>
      <c r="H82" s="148"/>
      <c r="I82" s="147">
        <f>G82+H82</f>
        <v>182000</v>
      </c>
      <c r="J82" s="224">
        <v>550</v>
      </c>
      <c r="K82" s="147">
        <f>I82+J82</f>
        <v>182550</v>
      </c>
      <c r="L82" s="148"/>
      <c r="M82" s="147">
        <f>K82+L82</f>
        <v>182550</v>
      </c>
      <c r="N82" s="148"/>
      <c r="O82" s="147">
        <f>M82+N82</f>
        <v>182550</v>
      </c>
      <c r="P82" s="148">
        <v>-761</v>
      </c>
      <c r="Q82" s="147">
        <f>O82+P82</f>
        <v>181789</v>
      </c>
    </row>
    <row r="83" spans="1:17" ht="34.5" customHeight="1">
      <c r="A83" s="82" t="s">
        <v>154</v>
      </c>
      <c r="B83" s="57" t="s">
        <v>434</v>
      </c>
      <c r="C83" s="57" t="s">
        <v>275</v>
      </c>
      <c r="D83" s="57"/>
      <c r="E83" s="102">
        <f>E84</f>
        <v>600000</v>
      </c>
      <c r="F83" s="148"/>
      <c r="G83" s="147">
        <f>G84</f>
        <v>600000</v>
      </c>
      <c r="H83" s="148"/>
      <c r="I83" s="147">
        <f>I84</f>
        <v>600000</v>
      </c>
      <c r="J83" s="224"/>
      <c r="K83" s="147">
        <f>K84</f>
        <v>600000</v>
      </c>
      <c r="L83" s="148"/>
      <c r="M83" s="147">
        <f>M84</f>
        <v>600000</v>
      </c>
      <c r="N83" s="148"/>
      <c r="O83" s="147">
        <f>O84</f>
        <v>335000</v>
      </c>
      <c r="P83" s="148"/>
      <c r="Q83" s="147">
        <f>Q84</f>
        <v>191263</v>
      </c>
    </row>
    <row r="84" spans="1:17" ht="15.75" customHeight="1">
      <c r="A84" s="13" t="s">
        <v>172</v>
      </c>
      <c r="B84" s="57" t="s">
        <v>434</v>
      </c>
      <c r="C84" s="57" t="s">
        <v>275</v>
      </c>
      <c r="D84" s="57" t="s">
        <v>171</v>
      </c>
      <c r="E84" s="102">
        <v>600000</v>
      </c>
      <c r="F84" s="148"/>
      <c r="G84" s="147">
        <f>E84+F84</f>
        <v>600000</v>
      </c>
      <c r="H84" s="148"/>
      <c r="I84" s="147">
        <f>G84+H84</f>
        <v>600000</v>
      </c>
      <c r="J84" s="224"/>
      <c r="K84" s="147">
        <f>I84+J84</f>
        <v>600000</v>
      </c>
      <c r="L84" s="148"/>
      <c r="M84" s="147">
        <f>K84+L84</f>
        <v>600000</v>
      </c>
      <c r="N84" s="148">
        <f>-240000-25000</f>
        <v>-265000</v>
      </c>
      <c r="O84" s="147">
        <f>M84+N84</f>
        <v>335000</v>
      </c>
      <c r="P84" s="148">
        <v>-143737</v>
      </c>
      <c r="Q84" s="147">
        <f>O84+P84</f>
        <v>191263</v>
      </c>
    </row>
    <row r="85" spans="1:17" ht="63.75" customHeight="1">
      <c r="A85" s="96" t="s">
        <v>277</v>
      </c>
      <c r="B85" s="57" t="s">
        <v>434</v>
      </c>
      <c r="C85" s="57" t="s">
        <v>276</v>
      </c>
      <c r="D85" s="57"/>
      <c r="E85" s="102">
        <f>E86</f>
        <v>585000</v>
      </c>
      <c r="F85" s="148"/>
      <c r="G85" s="147">
        <f>G86</f>
        <v>0</v>
      </c>
      <c r="H85" s="148"/>
      <c r="I85" s="147">
        <f>I86</f>
        <v>0</v>
      </c>
      <c r="J85" s="224"/>
      <c r="K85" s="147">
        <f>K86</f>
        <v>0</v>
      </c>
      <c r="L85" s="148"/>
      <c r="M85" s="147">
        <f>M86</f>
        <v>0</v>
      </c>
      <c r="N85" s="148"/>
      <c r="O85" s="147">
        <f>O86</f>
        <v>0</v>
      </c>
      <c r="P85" s="148"/>
      <c r="Q85" s="147">
        <f>Q86</f>
        <v>0</v>
      </c>
    </row>
    <row r="86" spans="1:17" ht="33.75" customHeight="1">
      <c r="A86" s="13" t="s">
        <v>169</v>
      </c>
      <c r="B86" s="57" t="s">
        <v>434</v>
      </c>
      <c r="C86" s="57" t="s">
        <v>276</v>
      </c>
      <c r="D86" s="57" t="s">
        <v>170</v>
      </c>
      <c r="E86" s="102">
        <v>585000</v>
      </c>
      <c r="F86" s="148">
        <v>-585000</v>
      </c>
      <c r="G86" s="147">
        <f>E86+F86</f>
        <v>0</v>
      </c>
      <c r="H86" s="148"/>
      <c r="I86" s="147">
        <f>G86+H86</f>
        <v>0</v>
      </c>
      <c r="J86" s="224"/>
      <c r="K86" s="147">
        <f>I86+J86</f>
        <v>0</v>
      </c>
      <c r="L86" s="148"/>
      <c r="M86" s="147">
        <f>K86+L86</f>
        <v>0</v>
      </c>
      <c r="N86" s="148"/>
      <c r="O86" s="147">
        <f>M86+N86</f>
        <v>0</v>
      </c>
      <c r="P86" s="148"/>
      <c r="Q86" s="147">
        <f>O86+P86</f>
        <v>0</v>
      </c>
    </row>
    <row r="87" spans="1:17" ht="92.25" customHeight="1">
      <c r="A87" s="13" t="s">
        <v>447</v>
      </c>
      <c r="B87" s="57" t="s">
        <v>434</v>
      </c>
      <c r="C87" s="57" t="s">
        <v>278</v>
      </c>
      <c r="D87" s="57"/>
      <c r="E87" s="100">
        <f>E88</f>
        <v>100</v>
      </c>
      <c r="F87" s="148"/>
      <c r="G87" s="180">
        <f>G88</f>
        <v>100</v>
      </c>
      <c r="H87" s="148"/>
      <c r="I87" s="180">
        <f>I88</f>
        <v>100</v>
      </c>
      <c r="J87" s="224"/>
      <c r="K87" s="180">
        <f>K88</f>
        <v>100</v>
      </c>
      <c r="L87" s="148"/>
      <c r="M87" s="180">
        <f>M88</f>
        <v>100</v>
      </c>
      <c r="N87" s="148"/>
      <c r="O87" s="180">
        <f>O88</f>
        <v>100</v>
      </c>
      <c r="P87" s="148"/>
      <c r="Q87" s="180">
        <f>Q88</f>
        <v>100</v>
      </c>
    </row>
    <row r="88" spans="1:17" ht="34.5" customHeight="1">
      <c r="A88" s="13" t="s">
        <v>169</v>
      </c>
      <c r="B88" s="57" t="s">
        <v>434</v>
      </c>
      <c r="C88" s="57" t="s">
        <v>278</v>
      </c>
      <c r="D88" s="57" t="s">
        <v>170</v>
      </c>
      <c r="E88" s="100">
        <v>100</v>
      </c>
      <c r="F88" s="148"/>
      <c r="G88" s="180">
        <f>E88+F88</f>
        <v>100</v>
      </c>
      <c r="H88" s="148"/>
      <c r="I88" s="180">
        <f>G88+H88</f>
        <v>100</v>
      </c>
      <c r="J88" s="224"/>
      <c r="K88" s="180">
        <f>I88+J88</f>
        <v>100</v>
      </c>
      <c r="L88" s="148"/>
      <c r="M88" s="180">
        <f>K88+L88</f>
        <v>100</v>
      </c>
      <c r="N88" s="148"/>
      <c r="O88" s="180">
        <f>M88+N88</f>
        <v>100</v>
      </c>
      <c r="P88" s="148"/>
      <c r="Q88" s="180">
        <f>O88+P88</f>
        <v>100</v>
      </c>
    </row>
    <row r="89" spans="1:17" ht="47.25" customHeight="1">
      <c r="A89" s="40" t="s">
        <v>446</v>
      </c>
      <c r="B89" s="61" t="s">
        <v>434</v>
      </c>
      <c r="C89" s="57" t="s">
        <v>279</v>
      </c>
      <c r="D89" s="61"/>
      <c r="E89" s="100">
        <f>E90+E91</f>
        <v>102300</v>
      </c>
      <c r="F89" s="148"/>
      <c r="G89" s="180">
        <f>G90+G91</f>
        <v>102300</v>
      </c>
      <c r="H89" s="148"/>
      <c r="I89" s="180">
        <f>I90+I91</f>
        <v>102300</v>
      </c>
      <c r="J89" s="224"/>
      <c r="K89" s="180">
        <f>K90+K91</f>
        <v>102300</v>
      </c>
      <c r="L89" s="148"/>
      <c r="M89" s="180">
        <f>M90+M91</f>
        <v>102300</v>
      </c>
      <c r="N89" s="148"/>
      <c r="O89" s="180">
        <f>O90+O91</f>
        <v>102300</v>
      </c>
      <c r="P89" s="148"/>
      <c r="Q89" s="180">
        <f>Q90+Q91</f>
        <v>102300</v>
      </c>
    </row>
    <row r="90" spans="1:17" ht="33.75" customHeight="1">
      <c r="A90" s="13" t="s">
        <v>168</v>
      </c>
      <c r="B90" s="61" t="s">
        <v>434</v>
      </c>
      <c r="C90" s="57" t="s">
        <v>279</v>
      </c>
      <c r="D90" s="57" t="s">
        <v>167</v>
      </c>
      <c r="E90" s="100">
        <v>89610</v>
      </c>
      <c r="F90" s="148"/>
      <c r="G90" s="180">
        <f>E90+F90</f>
        <v>89610</v>
      </c>
      <c r="H90" s="148"/>
      <c r="I90" s="180">
        <f>G90+H90</f>
        <v>89610</v>
      </c>
      <c r="J90" s="224"/>
      <c r="K90" s="180">
        <f>I90+J90</f>
        <v>89610</v>
      </c>
      <c r="L90" s="148"/>
      <c r="M90" s="180">
        <f>K90+L90</f>
        <v>89610</v>
      </c>
      <c r="N90" s="148"/>
      <c r="O90" s="180">
        <f>M90+N90</f>
        <v>89610</v>
      </c>
      <c r="P90" s="148">
        <v>8539.34</v>
      </c>
      <c r="Q90" s="180">
        <f>O90+P90</f>
        <v>98149.34</v>
      </c>
    </row>
    <row r="91" spans="1:17" ht="36.75" customHeight="1">
      <c r="A91" s="13" t="s">
        <v>169</v>
      </c>
      <c r="B91" s="61" t="s">
        <v>434</v>
      </c>
      <c r="C91" s="57" t="s">
        <v>279</v>
      </c>
      <c r="D91" s="57" t="s">
        <v>170</v>
      </c>
      <c r="E91" s="100">
        <v>12690</v>
      </c>
      <c r="F91" s="148"/>
      <c r="G91" s="180">
        <f>E91+F91</f>
        <v>12690</v>
      </c>
      <c r="H91" s="148"/>
      <c r="I91" s="180">
        <f>G91+H91</f>
        <v>12690</v>
      </c>
      <c r="J91" s="224"/>
      <c r="K91" s="180">
        <f>I91+J91</f>
        <v>12690</v>
      </c>
      <c r="L91" s="148"/>
      <c r="M91" s="180">
        <f>K91+L91</f>
        <v>12690</v>
      </c>
      <c r="N91" s="148"/>
      <c r="O91" s="180">
        <f>M91+N91</f>
        <v>12690</v>
      </c>
      <c r="P91" s="148">
        <v>-8539.34</v>
      </c>
      <c r="Q91" s="180">
        <f>O91+P91</f>
        <v>4150.66</v>
      </c>
    </row>
    <row r="92" spans="1:17" ht="91.5" customHeight="1">
      <c r="A92" s="11" t="s">
        <v>157</v>
      </c>
      <c r="B92" s="57" t="s">
        <v>434</v>
      </c>
      <c r="C92" s="57" t="s">
        <v>166</v>
      </c>
      <c r="D92" s="57"/>
      <c r="E92" s="100">
        <f>E93</f>
        <v>244000</v>
      </c>
      <c r="F92" s="148"/>
      <c r="G92" s="180">
        <f>G93</f>
        <v>244000</v>
      </c>
      <c r="H92" s="148"/>
      <c r="I92" s="180">
        <f>I93</f>
        <v>244000</v>
      </c>
      <c r="J92" s="224"/>
      <c r="K92" s="180">
        <f>K93</f>
        <v>244000</v>
      </c>
      <c r="L92" s="148"/>
      <c r="M92" s="180">
        <f>M93</f>
        <v>244000</v>
      </c>
      <c r="N92" s="148"/>
      <c r="O92" s="180">
        <f>O93</f>
        <v>244000</v>
      </c>
      <c r="P92" s="148"/>
      <c r="Q92" s="180">
        <f>Q93</f>
        <v>244000</v>
      </c>
    </row>
    <row r="93" spans="1:17" ht="73.5" customHeight="1">
      <c r="A93" s="17" t="s">
        <v>431</v>
      </c>
      <c r="B93" s="57" t="s">
        <v>434</v>
      </c>
      <c r="C93" s="57" t="s">
        <v>280</v>
      </c>
      <c r="D93" s="57"/>
      <c r="E93" s="100">
        <f>E94</f>
        <v>244000</v>
      </c>
      <c r="F93" s="148"/>
      <c r="G93" s="180">
        <f>G94</f>
        <v>244000</v>
      </c>
      <c r="H93" s="148"/>
      <c r="I93" s="180">
        <f>I94</f>
        <v>244000</v>
      </c>
      <c r="J93" s="224"/>
      <c r="K93" s="180">
        <f>K94</f>
        <v>244000</v>
      </c>
      <c r="L93" s="148"/>
      <c r="M93" s="180">
        <f>M94</f>
        <v>244000</v>
      </c>
      <c r="N93" s="148"/>
      <c r="O93" s="180">
        <f>O94</f>
        <v>244000</v>
      </c>
      <c r="P93" s="148"/>
      <c r="Q93" s="180">
        <f>Q94</f>
        <v>244000</v>
      </c>
    </row>
    <row r="94" spans="1:17" ht="33" customHeight="1">
      <c r="A94" s="13" t="s">
        <v>169</v>
      </c>
      <c r="B94" s="57" t="s">
        <v>434</v>
      </c>
      <c r="C94" s="57" t="s">
        <v>280</v>
      </c>
      <c r="D94" s="57" t="s">
        <v>170</v>
      </c>
      <c r="E94" s="100">
        <v>244000</v>
      </c>
      <c r="F94" s="148"/>
      <c r="G94" s="180">
        <f>E94+F94</f>
        <v>244000</v>
      </c>
      <c r="H94" s="148"/>
      <c r="I94" s="180">
        <f>G94+H94</f>
        <v>244000</v>
      </c>
      <c r="J94" s="224"/>
      <c r="K94" s="180">
        <f>I94+J94</f>
        <v>244000</v>
      </c>
      <c r="L94" s="148"/>
      <c r="M94" s="180">
        <f>K94+L94</f>
        <v>244000</v>
      </c>
      <c r="N94" s="148"/>
      <c r="O94" s="180">
        <f>M94+N94</f>
        <v>244000</v>
      </c>
      <c r="P94" s="148"/>
      <c r="Q94" s="180">
        <f>O94+P94</f>
        <v>244000</v>
      </c>
    </row>
    <row r="95" spans="1:17" ht="83.25" customHeight="1">
      <c r="A95" s="13" t="s">
        <v>152</v>
      </c>
      <c r="B95" s="57" t="s">
        <v>434</v>
      </c>
      <c r="C95" s="57" t="s">
        <v>281</v>
      </c>
      <c r="D95" s="57"/>
      <c r="E95" s="100">
        <f>E96</f>
        <v>35027800</v>
      </c>
      <c r="F95" s="148"/>
      <c r="G95" s="180">
        <f>G96</f>
        <v>35027800</v>
      </c>
      <c r="H95" s="148"/>
      <c r="I95" s="180">
        <f>I96</f>
        <v>35019658.31</v>
      </c>
      <c r="J95" s="224"/>
      <c r="K95" s="180">
        <f>K96</f>
        <v>35183122.31</v>
      </c>
      <c r="L95" s="148"/>
      <c r="M95" s="180">
        <f>M96</f>
        <v>35694160.32</v>
      </c>
      <c r="N95" s="148"/>
      <c r="O95" s="180">
        <f>O96</f>
        <v>37194160.32</v>
      </c>
      <c r="P95" s="148"/>
      <c r="Q95" s="180">
        <f>Q96</f>
        <v>37338902.82</v>
      </c>
    </row>
    <row r="96" spans="1:17" ht="57" customHeight="1">
      <c r="A96" s="13" t="s">
        <v>603</v>
      </c>
      <c r="B96" s="57" t="s">
        <v>434</v>
      </c>
      <c r="C96" s="57" t="s">
        <v>282</v>
      </c>
      <c r="D96" s="57"/>
      <c r="E96" s="100">
        <f>E97+E98+E99</f>
        <v>35027800</v>
      </c>
      <c r="F96" s="148"/>
      <c r="G96" s="180">
        <f>G97+G98+G99</f>
        <v>35027800</v>
      </c>
      <c r="H96" s="148"/>
      <c r="I96" s="180">
        <f>I97+I98+I99</f>
        <v>35019658.31</v>
      </c>
      <c r="J96" s="224"/>
      <c r="K96" s="180">
        <f>K97+K98+K99</f>
        <v>35183122.31</v>
      </c>
      <c r="L96" s="148"/>
      <c r="M96" s="180">
        <f>M97+M98+M99</f>
        <v>35694160.32</v>
      </c>
      <c r="N96" s="148"/>
      <c r="O96" s="180">
        <f>O97+O98+O99</f>
        <v>37194160.32</v>
      </c>
      <c r="P96" s="148"/>
      <c r="Q96" s="180">
        <f>Q97+Q98+Q99</f>
        <v>37338902.82</v>
      </c>
    </row>
    <row r="97" spans="1:17" ht="31.5" customHeight="1">
      <c r="A97" s="17" t="s">
        <v>174</v>
      </c>
      <c r="B97" s="57" t="s">
        <v>434</v>
      </c>
      <c r="C97" s="57" t="s">
        <v>282</v>
      </c>
      <c r="D97" s="57" t="s">
        <v>173</v>
      </c>
      <c r="E97" s="100">
        <v>24655939</v>
      </c>
      <c r="F97" s="148"/>
      <c r="G97" s="180">
        <f>E97+F97</f>
        <v>24655939</v>
      </c>
      <c r="H97" s="148">
        <v>-400</v>
      </c>
      <c r="I97" s="180">
        <f>G97+H97</f>
        <v>24655539</v>
      </c>
      <c r="J97" s="224"/>
      <c r="K97" s="180">
        <f>I97+J97</f>
        <v>24655539</v>
      </c>
      <c r="L97" s="148">
        <v>7850</v>
      </c>
      <c r="M97" s="180">
        <f>K97+L97</f>
        <v>24663389</v>
      </c>
      <c r="N97" s="148">
        <v>1500000</v>
      </c>
      <c r="O97" s="180">
        <f>M97+N97</f>
        <v>26163389</v>
      </c>
      <c r="P97" s="148">
        <f>463823+25062+210140-42500</f>
        <v>656525</v>
      </c>
      <c r="Q97" s="180">
        <f>O97+P97</f>
        <v>26819914</v>
      </c>
    </row>
    <row r="98" spans="1:17" ht="35.25" customHeight="1">
      <c r="A98" s="13" t="s">
        <v>169</v>
      </c>
      <c r="B98" s="57" t="s">
        <v>434</v>
      </c>
      <c r="C98" s="57" t="s">
        <v>282</v>
      </c>
      <c r="D98" s="57" t="s">
        <v>170</v>
      </c>
      <c r="E98" s="100">
        <v>10103195</v>
      </c>
      <c r="F98" s="148"/>
      <c r="G98" s="180">
        <f>E98+F98</f>
        <v>10103195</v>
      </c>
      <c r="H98" s="148">
        <f>-741.69-7000</f>
        <v>-7741.6900000000005</v>
      </c>
      <c r="I98" s="180">
        <f>G98+H98</f>
        <v>10095453.31</v>
      </c>
      <c r="J98" s="224">
        <v>163464</v>
      </c>
      <c r="K98" s="180">
        <f>I98+J98</f>
        <v>10258917.31</v>
      </c>
      <c r="L98" s="148">
        <v>503188.01</v>
      </c>
      <c r="M98" s="180">
        <f>K98+L98</f>
        <v>10762105.32</v>
      </c>
      <c r="N98" s="148"/>
      <c r="O98" s="180">
        <f>M98+N98</f>
        <v>10762105.32</v>
      </c>
      <c r="P98" s="148">
        <f>-483166.5-25062</f>
        <v>-508228.5</v>
      </c>
      <c r="Q98" s="180">
        <f>O98+P98</f>
        <v>10253876.82</v>
      </c>
    </row>
    <row r="99" spans="1:17" ht="21.75" customHeight="1">
      <c r="A99" s="13" t="s">
        <v>172</v>
      </c>
      <c r="B99" s="57" t="s">
        <v>434</v>
      </c>
      <c r="C99" s="57" t="s">
        <v>282</v>
      </c>
      <c r="D99" s="57" t="s">
        <v>171</v>
      </c>
      <c r="E99" s="100">
        <v>268666</v>
      </c>
      <c r="F99" s="148"/>
      <c r="G99" s="180">
        <f>E99+F99</f>
        <v>268666</v>
      </c>
      <c r="H99" s="148"/>
      <c r="I99" s="180">
        <f>G99+H99</f>
        <v>268666</v>
      </c>
      <c r="J99" s="224"/>
      <c r="K99" s="180">
        <f>I99+J99</f>
        <v>268666</v>
      </c>
      <c r="L99" s="148"/>
      <c r="M99" s="180">
        <f>K99+L99</f>
        <v>268666</v>
      </c>
      <c r="N99" s="148"/>
      <c r="O99" s="180">
        <f>M99+N99</f>
        <v>268666</v>
      </c>
      <c r="P99" s="148">
        <v>-3554</v>
      </c>
      <c r="Q99" s="180">
        <f>O99+P99</f>
        <v>265112</v>
      </c>
    </row>
    <row r="100" spans="1:17" ht="96" customHeight="1">
      <c r="A100" s="83" t="s">
        <v>12</v>
      </c>
      <c r="B100" s="61" t="s">
        <v>434</v>
      </c>
      <c r="C100" s="57" t="s">
        <v>283</v>
      </c>
      <c r="D100" s="61"/>
      <c r="E100" s="101">
        <f>E101</f>
        <v>3100600</v>
      </c>
      <c r="F100" s="148"/>
      <c r="G100" s="182">
        <f>G101</f>
        <v>3100600</v>
      </c>
      <c r="H100" s="148"/>
      <c r="I100" s="182">
        <f>I101</f>
        <v>3100600</v>
      </c>
      <c r="J100" s="224"/>
      <c r="K100" s="182">
        <f>K101</f>
        <v>3100600</v>
      </c>
      <c r="L100" s="148"/>
      <c r="M100" s="182">
        <f>M101</f>
        <v>3100600</v>
      </c>
      <c r="N100" s="148"/>
      <c r="O100" s="182">
        <f>O101</f>
        <v>3100600</v>
      </c>
      <c r="P100" s="148"/>
      <c r="Q100" s="182">
        <f>Q101</f>
        <v>3223100</v>
      </c>
    </row>
    <row r="101" spans="1:17" ht="94.5" customHeight="1">
      <c r="A101" s="19" t="s">
        <v>433</v>
      </c>
      <c r="B101" s="61" t="s">
        <v>434</v>
      </c>
      <c r="C101" s="57" t="s">
        <v>284</v>
      </c>
      <c r="D101" s="61"/>
      <c r="E101" s="101">
        <f>E102</f>
        <v>3100600</v>
      </c>
      <c r="F101" s="148"/>
      <c r="G101" s="182">
        <f>G102</f>
        <v>3100600</v>
      </c>
      <c r="H101" s="148"/>
      <c r="I101" s="182">
        <f>I102+I105</f>
        <v>3100600</v>
      </c>
      <c r="J101" s="224"/>
      <c r="K101" s="182">
        <f>K102+K105</f>
        <v>3100600</v>
      </c>
      <c r="L101" s="148"/>
      <c r="M101" s="182">
        <f>M102+M105</f>
        <v>3100600</v>
      </c>
      <c r="N101" s="148"/>
      <c r="O101" s="182">
        <f>O102+O105</f>
        <v>3100600</v>
      </c>
      <c r="P101" s="148"/>
      <c r="Q101" s="182">
        <f>Q102+Q105</f>
        <v>3223100</v>
      </c>
    </row>
    <row r="102" spans="1:17" ht="18.75" customHeight="1">
      <c r="A102" s="19" t="s">
        <v>204</v>
      </c>
      <c r="B102" s="61" t="s">
        <v>434</v>
      </c>
      <c r="C102" s="57" t="s">
        <v>285</v>
      </c>
      <c r="D102" s="61"/>
      <c r="E102" s="101">
        <f>E103+E104</f>
        <v>3100600</v>
      </c>
      <c r="F102" s="148"/>
      <c r="G102" s="182">
        <f>G103+G104</f>
        <v>3100600</v>
      </c>
      <c r="H102" s="148"/>
      <c r="I102" s="182">
        <f>I103+I104</f>
        <v>0</v>
      </c>
      <c r="J102" s="224"/>
      <c r="K102" s="182">
        <f>K103+K104</f>
        <v>0</v>
      </c>
      <c r="L102" s="148"/>
      <c r="M102" s="182">
        <f>M103+M104</f>
        <v>0</v>
      </c>
      <c r="N102" s="148"/>
      <c r="O102" s="182">
        <f>O103+O104</f>
        <v>0</v>
      </c>
      <c r="P102" s="148"/>
      <c r="Q102" s="182">
        <f>Q103+Q104</f>
        <v>0</v>
      </c>
    </row>
    <row r="103" spans="1:17" ht="33" customHeight="1">
      <c r="A103" s="17" t="s">
        <v>174</v>
      </c>
      <c r="B103" s="61" t="s">
        <v>434</v>
      </c>
      <c r="C103" s="57" t="s">
        <v>285</v>
      </c>
      <c r="D103" s="57" t="s">
        <v>173</v>
      </c>
      <c r="E103" s="101">
        <v>2601000</v>
      </c>
      <c r="F103" s="148"/>
      <c r="G103" s="182">
        <f>E103+F103</f>
        <v>2601000</v>
      </c>
      <c r="H103" s="148">
        <v>-2601000</v>
      </c>
      <c r="I103" s="182">
        <f>G103+H103</f>
        <v>0</v>
      </c>
      <c r="J103" s="224"/>
      <c r="K103" s="182">
        <f>I103+J103</f>
        <v>0</v>
      </c>
      <c r="L103" s="148"/>
      <c r="M103" s="182">
        <f>K103+L103</f>
        <v>0</v>
      </c>
      <c r="N103" s="148"/>
      <c r="O103" s="182">
        <f>M103+N103</f>
        <v>0</v>
      </c>
      <c r="P103" s="148"/>
      <c r="Q103" s="182">
        <f>O103+P103</f>
        <v>0</v>
      </c>
    </row>
    <row r="104" spans="1:17" ht="34.5" customHeight="1">
      <c r="A104" s="13" t="s">
        <v>169</v>
      </c>
      <c r="B104" s="61" t="s">
        <v>434</v>
      </c>
      <c r="C104" s="57" t="s">
        <v>285</v>
      </c>
      <c r="D104" s="57" t="s">
        <v>170</v>
      </c>
      <c r="E104" s="101">
        <v>499600</v>
      </c>
      <c r="F104" s="148"/>
      <c r="G104" s="182">
        <f>E104+F104</f>
        <v>499600</v>
      </c>
      <c r="H104" s="148">
        <v>-499600</v>
      </c>
      <c r="I104" s="182">
        <f>G104+H104</f>
        <v>0</v>
      </c>
      <c r="J104" s="224"/>
      <c r="K104" s="182">
        <f>I104+J104</f>
        <v>0</v>
      </c>
      <c r="L104" s="148"/>
      <c r="M104" s="182">
        <f>K104+L104</f>
        <v>0</v>
      </c>
      <c r="N104" s="148"/>
      <c r="O104" s="182">
        <f>M104+N104</f>
        <v>0</v>
      </c>
      <c r="P104" s="148"/>
      <c r="Q104" s="182">
        <f>O104+P104</f>
        <v>0</v>
      </c>
    </row>
    <row r="105" spans="1:17" ht="21.75" customHeight="1">
      <c r="A105" s="19" t="s">
        <v>204</v>
      </c>
      <c r="B105" s="61" t="s">
        <v>434</v>
      </c>
      <c r="C105" s="122" t="s">
        <v>522</v>
      </c>
      <c r="D105" s="57"/>
      <c r="E105" s="101"/>
      <c r="F105" s="148"/>
      <c r="G105" s="182"/>
      <c r="H105" s="148"/>
      <c r="I105" s="182">
        <f>I106+I107</f>
        <v>3100600</v>
      </c>
      <c r="J105" s="224"/>
      <c r="K105" s="182">
        <f>K106+K107</f>
        <v>3100600</v>
      </c>
      <c r="L105" s="148"/>
      <c r="M105" s="182">
        <f>M106+M107</f>
        <v>3100600</v>
      </c>
      <c r="N105" s="148"/>
      <c r="O105" s="182">
        <f>O106+O107</f>
        <v>3100600</v>
      </c>
      <c r="P105" s="148"/>
      <c r="Q105" s="182">
        <f>Q106+Q107</f>
        <v>3223100</v>
      </c>
    </row>
    <row r="106" spans="1:17" ht="34.5" customHeight="1">
      <c r="A106" s="17" t="s">
        <v>168</v>
      </c>
      <c r="B106" s="61" t="s">
        <v>434</v>
      </c>
      <c r="C106" s="122" t="s">
        <v>522</v>
      </c>
      <c r="D106" s="57" t="s">
        <v>167</v>
      </c>
      <c r="E106" s="101"/>
      <c r="F106" s="148"/>
      <c r="G106" s="182"/>
      <c r="H106" s="148">
        <v>2601000</v>
      </c>
      <c r="I106" s="182">
        <f>G106+H106</f>
        <v>2601000</v>
      </c>
      <c r="J106" s="224"/>
      <c r="K106" s="182">
        <f>I106+J106</f>
        <v>2601000</v>
      </c>
      <c r="L106" s="148">
        <v>7000</v>
      </c>
      <c r="M106" s="182">
        <f>K106+L106</f>
        <v>2608000</v>
      </c>
      <c r="N106" s="148"/>
      <c r="O106" s="182">
        <f>M106+N106</f>
        <v>2608000</v>
      </c>
      <c r="P106" s="148">
        <f>65000+57500</f>
        <v>122500</v>
      </c>
      <c r="Q106" s="182">
        <f>O106+P106</f>
        <v>2730500</v>
      </c>
    </row>
    <row r="107" spans="1:17" ht="34.5" customHeight="1">
      <c r="A107" s="13" t="s">
        <v>169</v>
      </c>
      <c r="B107" s="61" t="s">
        <v>434</v>
      </c>
      <c r="C107" s="122" t="s">
        <v>522</v>
      </c>
      <c r="D107" s="57" t="s">
        <v>170</v>
      </c>
      <c r="E107" s="101"/>
      <c r="F107" s="148"/>
      <c r="G107" s="182"/>
      <c r="H107" s="148">
        <v>499600</v>
      </c>
      <c r="I107" s="182">
        <f>G107+H107</f>
        <v>499600</v>
      </c>
      <c r="J107" s="224"/>
      <c r="K107" s="182">
        <f>I107+J107</f>
        <v>499600</v>
      </c>
      <c r="L107" s="148">
        <v>-7000</v>
      </c>
      <c r="M107" s="182">
        <f>K107+L107</f>
        <v>492600</v>
      </c>
      <c r="N107" s="148"/>
      <c r="O107" s="182">
        <f>M107+N107</f>
        <v>492600</v>
      </c>
      <c r="P107" s="148"/>
      <c r="Q107" s="182">
        <f>O107+P107</f>
        <v>492600</v>
      </c>
    </row>
    <row r="108" spans="1:17" ht="18" customHeight="1">
      <c r="A108" s="244" t="s">
        <v>162</v>
      </c>
      <c r="B108" s="61" t="s">
        <v>434</v>
      </c>
      <c r="C108" s="57" t="s">
        <v>249</v>
      </c>
      <c r="D108" s="57"/>
      <c r="E108" s="101"/>
      <c r="F108" s="148"/>
      <c r="G108" s="182"/>
      <c r="H108" s="148"/>
      <c r="I108" s="182"/>
      <c r="J108" s="224"/>
      <c r="K108" s="182"/>
      <c r="L108" s="148"/>
      <c r="M108" s="182"/>
      <c r="N108" s="148"/>
      <c r="O108" s="182">
        <f>O109</f>
        <v>9500000</v>
      </c>
      <c r="P108" s="148"/>
      <c r="Q108" s="182">
        <f>Q109</f>
        <v>9500000</v>
      </c>
    </row>
    <row r="109" spans="1:17" ht="45" customHeight="1">
      <c r="A109" s="13" t="s">
        <v>592</v>
      </c>
      <c r="B109" s="57" t="s">
        <v>434</v>
      </c>
      <c r="C109" s="57" t="s">
        <v>594</v>
      </c>
      <c r="D109" s="57"/>
      <c r="E109" s="101"/>
      <c r="F109" s="148"/>
      <c r="G109" s="182"/>
      <c r="H109" s="148"/>
      <c r="I109" s="182"/>
      <c r="J109" s="224"/>
      <c r="K109" s="182"/>
      <c r="L109" s="148"/>
      <c r="M109" s="182"/>
      <c r="N109" s="148"/>
      <c r="O109" s="182">
        <f>O110</f>
        <v>9500000</v>
      </c>
      <c r="P109" s="148"/>
      <c r="Q109" s="182">
        <f>Q110</f>
        <v>9500000</v>
      </c>
    </row>
    <row r="110" spans="1:17" ht="34.5" customHeight="1">
      <c r="A110" s="241" t="s">
        <v>593</v>
      </c>
      <c r="B110" s="57" t="s">
        <v>434</v>
      </c>
      <c r="C110" s="57" t="s">
        <v>594</v>
      </c>
      <c r="D110" s="57" t="s">
        <v>595</v>
      </c>
      <c r="E110" s="101"/>
      <c r="F110" s="148"/>
      <c r="G110" s="182"/>
      <c r="H110" s="148"/>
      <c r="I110" s="182"/>
      <c r="J110" s="224"/>
      <c r="K110" s="182"/>
      <c r="L110" s="148"/>
      <c r="M110" s="182"/>
      <c r="N110" s="148">
        <v>9500000</v>
      </c>
      <c r="O110" s="182">
        <f>N110+M110</f>
        <v>9500000</v>
      </c>
      <c r="P110" s="148"/>
      <c r="Q110" s="182">
        <f>P110+O110</f>
        <v>9500000</v>
      </c>
    </row>
    <row r="111" spans="1:17" ht="15.75" customHeight="1">
      <c r="A111" s="18" t="s">
        <v>370</v>
      </c>
      <c r="B111" s="55" t="s">
        <v>371</v>
      </c>
      <c r="C111" s="63"/>
      <c r="D111" s="55"/>
      <c r="E111" s="103">
        <f>E112</f>
        <v>1378900</v>
      </c>
      <c r="F111" s="148"/>
      <c r="G111" s="179">
        <f>G112</f>
        <v>1378900</v>
      </c>
      <c r="H111" s="148"/>
      <c r="I111" s="179">
        <f>I112</f>
        <v>1378900</v>
      </c>
      <c r="J111" s="224"/>
      <c r="K111" s="179">
        <f>K112</f>
        <v>1378900</v>
      </c>
      <c r="L111" s="148"/>
      <c r="M111" s="179">
        <f>M112</f>
        <v>1378900</v>
      </c>
      <c r="N111" s="148"/>
      <c r="O111" s="179">
        <f>O112</f>
        <v>1378900</v>
      </c>
      <c r="P111" s="148"/>
      <c r="Q111" s="179">
        <f>Q112</f>
        <v>1378900</v>
      </c>
    </row>
    <row r="112" spans="1:17" ht="62.25" customHeight="1">
      <c r="A112" s="11" t="s">
        <v>322</v>
      </c>
      <c r="B112" s="61" t="s">
        <v>371</v>
      </c>
      <c r="C112" s="122" t="s">
        <v>297</v>
      </c>
      <c r="D112" s="61"/>
      <c r="E112" s="99">
        <f>E113</f>
        <v>1378900</v>
      </c>
      <c r="F112" s="148"/>
      <c r="G112" s="183">
        <f>G113</f>
        <v>1378900</v>
      </c>
      <c r="H112" s="148"/>
      <c r="I112" s="183">
        <f>I113</f>
        <v>1378900</v>
      </c>
      <c r="J112" s="224"/>
      <c r="K112" s="183">
        <f>K113</f>
        <v>1378900</v>
      </c>
      <c r="L112" s="148"/>
      <c r="M112" s="183">
        <f>M113</f>
        <v>1378900</v>
      </c>
      <c r="N112" s="148"/>
      <c r="O112" s="183">
        <f>O113</f>
        <v>1378900</v>
      </c>
      <c r="P112" s="148"/>
      <c r="Q112" s="183">
        <f>Q113</f>
        <v>1378900</v>
      </c>
    </row>
    <row r="113" spans="1:17" ht="78" customHeight="1">
      <c r="A113" s="42" t="s">
        <v>495</v>
      </c>
      <c r="B113" s="61" t="s">
        <v>418</v>
      </c>
      <c r="C113" s="113" t="s">
        <v>60</v>
      </c>
      <c r="D113" s="61"/>
      <c r="E113" s="99">
        <f>E114</f>
        <v>1378900</v>
      </c>
      <c r="F113" s="148"/>
      <c r="G113" s="183">
        <f>G114</f>
        <v>1378900</v>
      </c>
      <c r="H113" s="148"/>
      <c r="I113" s="183">
        <f>I114</f>
        <v>1378900</v>
      </c>
      <c r="J113" s="224"/>
      <c r="K113" s="183">
        <f>K114</f>
        <v>1378900</v>
      </c>
      <c r="L113" s="148"/>
      <c r="M113" s="183">
        <f>M114</f>
        <v>1378900</v>
      </c>
      <c r="N113" s="148"/>
      <c r="O113" s="183">
        <f>O114</f>
        <v>1378900</v>
      </c>
      <c r="P113" s="148"/>
      <c r="Q113" s="183">
        <f>Q114</f>
        <v>1378900</v>
      </c>
    </row>
    <row r="114" spans="1:17" ht="48.75" customHeight="1">
      <c r="A114" s="12" t="s">
        <v>10</v>
      </c>
      <c r="B114" s="57" t="s">
        <v>418</v>
      </c>
      <c r="C114" s="113" t="s">
        <v>61</v>
      </c>
      <c r="D114" s="61"/>
      <c r="E114" s="99">
        <f>E115+E116</f>
        <v>1378900</v>
      </c>
      <c r="F114" s="148"/>
      <c r="G114" s="183">
        <f>G115+G116</f>
        <v>1378900</v>
      </c>
      <c r="H114" s="148"/>
      <c r="I114" s="183">
        <f>I115+I116</f>
        <v>1378900</v>
      </c>
      <c r="J114" s="224"/>
      <c r="K114" s="183">
        <f>K115+K116</f>
        <v>1378900</v>
      </c>
      <c r="L114" s="148"/>
      <c r="M114" s="183">
        <f>M115+M116</f>
        <v>1378900</v>
      </c>
      <c r="N114" s="148"/>
      <c r="O114" s="183">
        <f>O115+O116</f>
        <v>1378900</v>
      </c>
      <c r="P114" s="148"/>
      <c r="Q114" s="183">
        <f>Q115+Q116</f>
        <v>1378900</v>
      </c>
    </row>
    <row r="115" spans="1:17" ht="36.75" customHeight="1">
      <c r="A115" s="17" t="s">
        <v>168</v>
      </c>
      <c r="B115" s="61" t="s">
        <v>418</v>
      </c>
      <c r="C115" s="122" t="s">
        <v>61</v>
      </c>
      <c r="D115" s="57" t="s">
        <v>167</v>
      </c>
      <c r="E115" s="99">
        <v>1251341</v>
      </c>
      <c r="F115" s="148"/>
      <c r="G115" s="183">
        <f>E115+F115</f>
        <v>1251341</v>
      </c>
      <c r="H115" s="148"/>
      <c r="I115" s="183">
        <f>G115+H115</f>
        <v>1251341</v>
      </c>
      <c r="J115" s="224"/>
      <c r="K115" s="183">
        <f>I115+J115</f>
        <v>1251341</v>
      </c>
      <c r="L115" s="148"/>
      <c r="M115" s="183">
        <f>K115+L115</f>
        <v>1251341</v>
      </c>
      <c r="N115" s="148"/>
      <c r="O115" s="183">
        <f>M115+N115</f>
        <v>1251341</v>
      </c>
      <c r="P115" s="148">
        <f>-6848-2.55</f>
        <v>-6850.55</v>
      </c>
      <c r="Q115" s="183">
        <f>O115+P115</f>
        <v>1244490.45</v>
      </c>
    </row>
    <row r="116" spans="1:17" ht="31.5" customHeight="1">
      <c r="A116" s="13" t="s">
        <v>169</v>
      </c>
      <c r="B116" s="61" t="s">
        <v>418</v>
      </c>
      <c r="C116" s="122" t="s">
        <v>61</v>
      </c>
      <c r="D116" s="57" t="s">
        <v>170</v>
      </c>
      <c r="E116" s="99">
        <v>127559</v>
      </c>
      <c r="F116" s="148"/>
      <c r="G116" s="183">
        <f>E116+F116</f>
        <v>127559</v>
      </c>
      <c r="H116" s="148"/>
      <c r="I116" s="183">
        <f>G116+H116</f>
        <v>127559</v>
      </c>
      <c r="J116" s="224"/>
      <c r="K116" s="183">
        <f>I116+J116</f>
        <v>127559</v>
      </c>
      <c r="L116" s="148"/>
      <c r="M116" s="183">
        <f>K116+L116</f>
        <v>127559</v>
      </c>
      <c r="N116" s="148"/>
      <c r="O116" s="183">
        <f>M116+N116</f>
        <v>127559</v>
      </c>
      <c r="P116" s="148">
        <f>6848+2.55</f>
        <v>6850.55</v>
      </c>
      <c r="Q116" s="183">
        <f>O116+P116</f>
        <v>134409.55</v>
      </c>
    </row>
    <row r="117" spans="1:18" ht="36" customHeight="1">
      <c r="A117" s="28" t="s">
        <v>420</v>
      </c>
      <c r="B117" s="65" t="s">
        <v>372</v>
      </c>
      <c r="C117" s="65"/>
      <c r="D117" s="65"/>
      <c r="E117" s="103">
        <f>E118+E128+E137</f>
        <v>3890700</v>
      </c>
      <c r="F117" s="148"/>
      <c r="G117" s="179">
        <f>G118+G128+G137</f>
        <v>3840900</v>
      </c>
      <c r="H117" s="148"/>
      <c r="I117" s="179">
        <f>I118+I128+I137</f>
        <v>3797321.89</v>
      </c>
      <c r="J117" s="224"/>
      <c r="K117" s="179">
        <f>K118+K128+K137</f>
        <v>3797321.89</v>
      </c>
      <c r="L117" s="148"/>
      <c r="M117" s="179">
        <f>M118+M128+M137</f>
        <v>3767321.89</v>
      </c>
      <c r="N117" s="148"/>
      <c r="O117" s="179">
        <f>O118+O128+O137</f>
        <v>4014647.89</v>
      </c>
      <c r="P117" s="148"/>
      <c r="Q117" s="179">
        <f>Q118+Q128+Q137</f>
        <v>3879663.89</v>
      </c>
      <c r="R117" s="202"/>
    </row>
    <row r="118" spans="1:18" ht="63" customHeight="1">
      <c r="A118" s="43" t="s">
        <v>465</v>
      </c>
      <c r="B118" s="67" t="s">
        <v>373</v>
      </c>
      <c r="C118" s="67"/>
      <c r="D118" s="67"/>
      <c r="E118" s="99">
        <f>E119+E123</f>
        <v>2320700</v>
      </c>
      <c r="F118" s="148"/>
      <c r="G118" s="183">
        <f>G119+G123</f>
        <v>2320700</v>
      </c>
      <c r="H118" s="148"/>
      <c r="I118" s="183">
        <f>I119+I123</f>
        <v>2277121.89</v>
      </c>
      <c r="J118" s="224"/>
      <c r="K118" s="183">
        <f>K119+K123</f>
        <v>2277121.89</v>
      </c>
      <c r="L118" s="148"/>
      <c r="M118" s="183">
        <f>M119+M123</f>
        <v>2256756.89</v>
      </c>
      <c r="N118" s="148"/>
      <c r="O118" s="183">
        <f>O119+O123</f>
        <v>2534082.89</v>
      </c>
      <c r="P118" s="148"/>
      <c r="Q118" s="183">
        <f>Q119+Q123</f>
        <v>2500650.89</v>
      </c>
      <c r="R118" s="202"/>
    </row>
    <row r="119" spans="1:17" ht="66" customHeight="1">
      <c r="A119" s="97" t="s">
        <v>190</v>
      </c>
      <c r="B119" s="61" t="s">
        <v>373</v>
      </c>
      <c r="C119" s="57" t="s">
        <v>297</v>
      </c>
      <c r="D119" s="61"/>
      <c r="E119" s="101">
        <f>E120</f>
        <v>400000</v>
      </c>
      <c r="F119" s="148"/>
      <c r="G119" s="182">
        <f>G120</f>
        <v>400000</v>
      </c>
      <c r="H119" s="148"/>
      <c r="I119" s="182">
        <f>I120</f>
        <v>356421.89</v>
      </c>
      <c r="J119" s="224"/>
      <c r="K119" s="182">
        <f>K120</f>
        <v>356421.89</v>
      </c>
      <c r="L119" s="148"/>
      <c r="M119" s="182">
        <f>M120</f>
        <v>336056.89</v>
      </c>
      <c r="N119" s="148"/>
      <c r="O119" s="182">
        <f>O120</f>
        <v>336056.89</v>
      </c>
      <c r="P119" s="148"/>
      <c r="Q119" s="182">
        <f>Q120</f>
        <v>167663.89</v>
      </c>
    </row>
    <row r="120" spans="1:17" ht="78" customHeight="1">
      <c r="A120" s="13" t="s">
        <v>295</v>
      </c>
      <c r="B120" s="61" t="s">
        <v>373</v>
      </c>
      <c r="C120" s="57" t="s">
        <v>298</v>
      </c>
      <c r="D120" s="61"/>
      <c r="E120" s="101">
        <f>E121</f>
        <v>400000</v>
      </c>
      <c r="F120" s="148"/>
      <c r="G120" s="182">
        <f>G121</f>
        <v>400000</v>
      </c>
      <c r="H120" s="148"/>
      <c r="I120" s="182">
        <f>I121</f>
        <v>356421.89</v>
      </c>
      <c r="J120" s="224"/>
      <c r="K120" s="182">
        <f>K121</f>
        <v>356421.89</v>
      </c>
      <c r="L120" s="148"/>
      <c r="M120" s="182">
        <f>M121</f>
        <v>336056.89</v>
      </c>
      <c r="N120" s="148"/>
      <c r="O120" s="182">
        <f>O121</f>
        <v>336056.89</v>
      </c>
      <c r="P120" s="148"/>
      <c r="Q120" s="182">
        <f>Q121</f>
        <v>167663.89</v>
      </c>
    </row>
    <row r="121" spans="1:17" ht="63" customHeight="1">
      <c r="A121" s="13" t="s">
        <v>490</v>
      </c>
      <c r="B121" s="61" t="s">
        <v>373</v>
      </c>
      <c r="C121" s="57" t="s">
        <v>62</v>
      </c>
      <c r="D121" s="61"/>
      <c r="E121" s="101">
        <f>E122</f>
        <v>400000</v>
      </c>
      <c r="F121" s="148"/>
      <c r="G121" s="182">
        <f>G122</f>
        <v>400000</v>
      </c>
      <c r="H121" s="148"/>
      <c r="I121" s="182">
        <f>I122</f>
        <v>356421.89</v>
      </c>
      <c r="J121" s="224"/>
      <c r="K121" s="182">
        <f>K122</f>
        <v>356421.89</v>
      </c>
      <c r="L121" s="148"/>
      <c r="M121" s="182">
        <f>M122</f>
        <v>336056.89</v>
      </c>
      <c r="N121" s="148"/>
      <c r="O121" s="182">
        <f>O122</f>
        <v>336056.89</v>
      </c>
      <c r="P121" s="148"/>
      <c r="Q121" s="182">
        <f>Q122</f>
        <v>167663.89</v>
      </c>
    </row>
    <row r="122" spans="1:17" ht="33" customHeight="1">
      <c r="A122" s="13" t="s">
        <v>169</v>
      </c>
      <c r="B122" s="61" t="s">
        <v>373</v>
      </c>
      <c r="C122" s="57" t="s">
        <v>62</v>
      </c>
      <c r="D122" s="57" t="s">
        <v>170</v>
      </c>
      <c r="E122" s="101">
        <v>400000</v>
      </c>
      <c r="F122" s="148"/>
      <c r="G122" s="182">
        <f>E122+F122</f>
        <v>400000</v>
      </c>
      <c r="H122" s="148">
        <v>-43578.11</v>
      </c>
      <c r="I122" s="182">
        <f>G122+H122</f>
        <v>356421.89</v>
      </c>
      <c r="J122" s="224"/>
      <c r="K122" s="182">
        <f>I122+J122</f>
        <v>356421.89</v>
      </c>
      <c r="L122" s="148">
        <v>-20365</v>
      </c>
      <c r="M122" s="182">
        <f>K122+L122</f>
        <v>336056.89</v>
      </c>
      <c r="N122" s="148"/>
      <c r="O122" s="182">
        <f>M122+N122</f>
        <v>336056.89</v>
      </c>
      <c r="P122" s="148">
        <v>-168393</v>
      </c>
      <c r="Q122" s="182">
        <f>O122+P122</f>
        <v>167663.89</v>
      </c>
    </row>
    <row r="123" spans="1:17" ht="96.75" customHeight="1">
      <c r="A123" s="83" t="s">
        <v>12</v>
      </c>
      <c r="B123" s="61" t="s">
        <v>373</v>
      </c>
      <c r="C123" s="57" t="s">
        <v>283</v>
      </c>
      <c r="D123" s="61"/>
      <c r="E123" s="101">
        <f>E124</f>
        <v>1920700</v>
      </c>
      <c r="F123" s="148"/>
      <c r="G123" s="182">
        <f>G124</f>
        <v>1920700</v>
      </c>
      <c r="H123" s="148"/>
      <c r="I123" s="182">
        <f>I124</f>
        <v>1920700</v>
      </c>
      <c r="J123" s="224"/>
      <c r="K123" s="182">
        <f>K124</f>
        <v>1920700</v>
      </c>
      <c r="L123" s="148"/>
      <c r="M123" s="182">
        <f>M124</f>
        <v>1920700</v>
      </c>
      <c r="N123" s="148"/>
      <c r="O123" s="182">
        <f>O124</f>
        <v>2198026</v>
      </c>
      <c r="P123" s="148"/>
      <c r="Q123" s="182">
        <f>Q124</f>
        <v>2332987</v>
      </c>
    </row>
    <row r="124" spans="1:18" ht="98.25" customHeight="1">
      <c r="A124" s="19" t="s">
        <v>433</v>
      </c>
      <c r="B124" s="61" t="s">
        <v>373</v>
      </c>
      <c r="C124" s="57" t="s">
        <v>284</v>
      </c>
      <c r="D124" s="61"/>
      <c r="E124" s="101">
        <f>E125</f>
        <v>1920700</v>
      </c>
      <c r="F124" s="148"/>
      <c r="G124" s="182">
        <f>G125</f>
        <v>1920700</v>
      </c>
      <c r="H124" s="148"/>
      <c r="I124" s="182">
        <f>I125</f>
        <v>1920700</v>
      </c>
      <c r="J124" s="224"/>
      <c r="K124" s="182">
        <f>K125</f>
        <v>1920700</v>
      </c>
      <c r="L124" s="148"/>
      <c r="M124" s="182">
        <f>M125</f>
        <v>1920700</v>
      </c>
      <c r="N124" s="148"/>
      <c r="O124" s="182">
        <f>O125</f>
        <v>2198026</v>
      </c>
      <c r="P124" s="148"/>
      <c r="Q124" s="182">
        <f>Q125</f>
        <v>2332987</v>
      </c>
      <c r="R124" s="202"/>
    </row>
    <row r="125" spans="1:17" ht="18" customHeight="1">
      <c r="A125" s="45" t="s">
        <v>13</v>
      </c>
      <c r="B125" s="61" t="s">
        <v>373</v>
      </c>
      <c r="C125" s="57" t="s">
        <v>63</v>
      </c>
      <c r="D125" s="61"/>
      <c r="E125" s="101">
        <f>E126+E127</f>
        <v>1920700</v>
      </c>
      <c r="F125" s="148"/>
      <c r="G125" s="182">
        <f>G126+G127</f>
        <v>1920700</v>
      </c>
      <c r="H125" s="148"/>
      <c r="I125" s="182">
        <f>I126+I127</f>
        <v>1920700</v>
      </c>
      <c r="J125" s="224"/>
      <c r="K125" s="182">
        <f>K126+K127</f>
        <v>1920700</v>
      </c>
      <c r="L125" s="148"/>
      <c r="M125" s="182">
        <f>M126+M127</f>
        <v>1920700</v>
      </c>
      <c r="N125" s="148"/>
      <c r="O125" s="182">
        <f>O126+O127</f>
        <v>2198026</v>
      </c>
      <c r="P125" s="148"/>
      <c r="Q125" s="182">
        <f>Q126+Q127</f>
        <v>2332987</v>
      </c>
    </row>
    <row r="126" spans="1:17" ht="15.75" customHeight="1">
      <c r="A126" s="13" t="s">
        <v>246</v>
      </c>
      <c r="B126" s="61" t="s">
        <v>373</v>
      </c>
      <c r="C126" s="57" t="s">
        <v>63</v>
      </c>
      <c r="D126" s="57" t="s">
        <v>173</v>
      </c>
      <c r="E126" s="101">
        <v>1432835</v>
      </c>
      <c r="F126" s="148"/>
      <c r="G126" s="182">
        <f>E126+F126</f>
        <v>1432835</v>
      </c>
      <c r="H126" s="148"/>
      <c r="I126" s="182">
        <f>G126+H126</f>
        <v>1432835</v>
      </c>
      <c r="J126" s="224"/>
      <c r="K126" s="182">
        <f>I126+J126</f>
        <v>1432835</v>
      </c>
      <c r="L126" s="148"/>
      <c r="M126" s="182">
        <f>K126+L126</f>
        <v>1432835</v>
      </c>
      <c r="N126" s="148">
        <v>420508</v>
      </c>
      <c r="O126" s="182">
        <f>M126+N126</f>
        <v>1853343</v>
      </c>
      <c r="P126" s="148">
        <f>124360+25454+10407+419</f>
        <v>160640</v>
      </c>
      <c r="Q126" s="182">
        <f>O126+P126</f>
        <v>2013983</v>
      </c>
    </row>
    <row r="127" spans="1:17" ht="34.5" customHeight="1">
      <c r="A127" s="13" t="s">
        <v>169</v>
      </c>
      <c r="B127" s="61" t="s">
        <v>373</v>
      </c>
      <c r="C127" s="57" t="s">
        <v>63</v>
      </c>
      <c r="D127" s="57" t="s">
        <v>170</v>
      </c>
      <c r="E127" s="101">
        <v>487865</v>
      </c>
      <c r="F127" s="148"/>
      <c r="G127" s="182">
        <f>E127+F127</f>
        <v>487865</v>
      </c>
      <c r="H127" s="148"/>
      <c r="I127" s="182">
        <f>G127+H127</f>
        <v>487865</v>
      </c>
      <c r="J127" s="224"/>
      <c r="K127" s="182">
        <f>I127+J127</f>
        <v>487865</v>
      </c>
      <c r="L127" s="148"/>
      <c r="M127" s="182">
        <f>K127+L127</f>
        <v>487865</v>
      </c>
      <c r="N127" s="148">
        <v>-143182</v>
      </c>
      <c r="O127" s="182">
        <f>M127+N127</f>
        <v>344683</v>
      </c>
      <c r="P127" s="148">
        <f>-25260-419</f>
        <v>-25679</v>
      </c>
      <c r="Q127" s="182">
        <f>O127+P127</f>
        <v>319004</v>
      </c>
    </row>
    <row r="128" spans="1:18" ht="20.25" customHeight="1">
      <c r="A128" s="43" t="s">
        <v>421</v>
      </c>
      <c r="B128" s="67" t="s">
        <v>374</v>
      </c>
      <c r="C128" s="67"/>
      <c r="D128" s="67"/>
      <c r="E128" s="99">
        <f>E129</f>
        <v>1200000</v>
      </c>
      <c r="F128" s="148"/>
      <c r="G128" s="183">
        <f>G129</f>
        <v>1200000</v>
      </c>
      <c r="H128" s="148"/>
      <c r="I128" s="183">
        <f>I129</f>
        <v>1200000</v>
      </c>
      <c r="J128" s="224"/>
      <c r="K128" s="183">
        <f>K129</f>
        <v>1200000</v>
      </c>
      <c r="L128" s="148"/>
      <c r="M128" s="183">
        <f>M129</f>
        <v>1220365</v>
      </c>
      <c r="N128" s="148"/>
      <c r="O128" s="183">
        <f>O129</f>
        <v>1220365</v>
      </c>
      <c r="P128" s="148"/>
      <c r="Q128" s="183">
        <f>Q129</f>
        <v>1165864</v>
      </c>
      <c r="R128" s="202"/>
    </row>
    <row r="129" spans="1:17" ht="61.5" customHeight="1">
      <c r="A129" s="97" t="s">
        <v>190</v>
      </c>
      <c r="B129" s="67" t="s">
        <v>374</v>
      </c>
      <c r="C129" s="71" t="s">
        <v>297</v>
      </c>
      <c r="D129" s="67"/>
      <c r="E129" s="101">
        <f>E130</f>
        <v>1200000</v>
      </c>
      <c r="F129" s="148"/>
      <c r="G129" s="182">
        <f>G130</f>
        <v>1200000</v>
      </c>
      <c r="H129" s="148"/>
      <c r="I129" s="182">
        <f>I130</f>
        <v>1200000</v>
      </c>
      <c r="J129" s="224"/>
      <c r="K129" s="182">
        <f>K130</f>
        <v>1200000</v>
      </c>
      <c r="L129" s="148"/>
      <c r="M129" s="182">
        <f>M130</f>
        <v>1220365</v>
      </c>
      <c r="N129" s="148"/>
      <c r="O129" s="182">
        <f>O130</f>
        <v>1220365</v>
      </c>
      <c r="P129" s="148"/>
      <c r="Q129" s="182">
        <f>Q130</f>
        <v>1165864</v>
      </c>
    </row>
    <row r="130" spans="1:17" ht="47.25" customHeight="1">
      <c r="A130" s="42" t="s">
        <v>191</v>
      </c>
      <c r="B130" s="67" t="s">
        <v>374</v>
      </c>
      <c r="C130" s="71" t="s">
        <v>64</v>
      </c>
      <c r="D130" s="67"/>
      <c r="E130" s="101">
        <f>E131+E135</f>
        <v>1200000</v>
      </c>
      <c r="F130" s="148"/>
      <c r="G130" s="182">
        <f>G131+G135</f>
        <v>1200000</v>
      </c>
      <c r="H130" s="148"/>
      <c r="I130" s="182">
        <f>I131+I135</f>
        <v>1200000</v>
      </c>
      <c r="J130" s="224"/>
      <c r="K130" s="182">
        <f>K131+K135</f>
        <v>1200000</v>
      </c>
      <c r="L130" s="148"/>
      <c r="M130" s="182">
        <f>M131+M135</f>
        <v>1220365</v>
      </c>
      <c r="N130" s="148"/>
      <c r="O130" s="182">
        <f>O131+O135</f>
        <v>1220365</v>
      </c>
      <c r="P130" s="148"/>
      <c r="Q130" s="182">
        <f>Q131+Q135</f>
        <v>1165864</v>
      </c>
    </row>
    <row r="131" spans="1:17" ht="35.25" customHeight="1">
      <c r="A131" s="42" t="s">
        <v>192</v>
      </c>
      <c r="B131" s="67" t="s">
        <v>374</v>
      </c>
      <c r="C131" s="71" t="s">
        <v>65</v>
      </c>
      <c r="D131" s="67"/>
      <c r="E131" s="101">
        <f>E132+E134+E133</f>
        <v>602000</v>
      </c>
      <c r="F131" s="148"/>
      <c r="G131" s="182">
        <f>G132+G134+G133</f>
        <v>602000</v>
      </c>
      <c r="H131" s="148"/>
      <c r="I131" s="182">
        <f>I132+I134+I133</f>
        <v>602000</v>
      </c>
      <c r="J131" s="224"/>
      <c r="K131" s="182">
        <f>K132+K134+K133</f>
        <v>602000</v>
      </c>
      <c r="L131" s="148"/>
      <c r="M131" s="182">
        <f>M132+M134+M133</f>
        <v>622365</v>
      </c>
      <c r="N131" s="148"/>
      <c r="O131" s="182">
        <f>O132+O134+O133</f>
        <v>622365</v>
      </c>
      <c r="P131" s="148"/>
      <c r="Q131" s="182">
        <f>Q132+Q134+Q133</f>
        <v>567424</v>
      </c>
    </row>
    <row r="132" spans="1:17" s="112" customFormat="1" ht="35.25" customHeight="1">
      <c r="A132" s="13" t="s">
        <v>169</v>
      </c>
      <c r="B132" s="61" t="s">
        <v>374</v>
      </c>
      <c r="C132" s="57" t="s">
        <v>65</v>
      </c>
      <c r="D132" s="57" t="s">
        <v>170</v>
      </c>
      <c r="E132" s="99">
        <v>590500</v>
      </c>
      <c r="F132" s="204"/>
      <c r="G132" s="183">
        <f>E132+F132</f>
        <v>590500</v>
      </c>
      <c r="H132" s="204"/>
      <c r="I132" s="183">
        <f>G132+H132</f>
        <v>590500</v>
      </c>
      <c r="J132" s="224"/>
      <c r="K132" s="183">
        <f>I132+J132</f>
        <v>590500</v>
      </c>
      <c r="L132" s="204">
        <v>20365</v>
      </c>
      <c r="M132" s="183">
        <f>K132+L132</f>
        <v>610865</v>
      </c>
      <c r="N132" s="204"/>
      <c r="O132" s="183">
        <f>M132+N132</f>
        <v>610865</v>
      </c>
      <c r="P132" s="204">
        <f>-27571-15870</f>
        <v>-43441</v>
      </c>
      <c r="Q132" s="183">
        <f>O132+P132</f>
        <v>567424</v>
      </c>
    </row>
    <row r="133" spans="1:17" ht="48.75" customHeight="1">
      <c r="A133" s="12" t="s">
        <v>338</v>
      </c>
      <c r="B133" s="67" t="s">
        <v>374</v>
      </c>
      <c r="C133" s="71" t="s">
        <v>65</v>
      </c>
      <c r="D133" s="71" t="s">
        <v>337</v>
      </c>
      <c r="E133" s="99">
        <v>4000</v>
      </c>
      <c r="F133" s="148"/>
      <c r="G133" s="183">
        <f>E133+F133</f>
        <v>4000</v>
      </c>
      <c r="H133" s="148"/>
      <c r="I133" s="183">
        <f>G133+H133</f>
        <v>4000</v>
      </c>
      <c r="J133" s="224"/>
      <c r="K133" s="183">
        <f>I133+J133</f>
        <v>4000</v>
      </c>
      <c r="L133" s="148"/>
      <c r="M133" s="183">
        <f>K133+L133</f>
        <v>4000</v>
      </c>
      <c r="N133" s="148"/>
      <c r="O133" s="183">
        <f>M133+N133</f>
        <v>4000</v>
      </c>
      <c r="P133" s="148">
        <v>-4000</v>
      </c>
      <c r="Q133" s="183">
        <f>O133+P133</f>
        <v>0</v>
      </c>
    </row>
    <row r="134" spans="1:17" ht="20.25" customHeight="1">
      <c r="A134" s="12" t="s">
        <v>451</v>
      </c>
      <c r="B134" s="71" t="s">
        <v>374</v>
      </c>
      <c r="C134" s="71" t="s">
        <v>65</v>
      </c>
      <c r="D134" s="71" t="s">
        <v>452</v>
      </c>
      <c r="E134" s="99">
        <v>7500</v>
      </c>
      <c r="F134" s="148"/>
      <c r="G134" s="183">
        <f>E134+F134</f>
        <v>7500</v>
      </c>
      <c r="H134" s="148"/>
      <c r="I134" s="183">
        <f>G134+H134</f>
        <v>7500</v>
      </c>
      <c r="J134" s="224"/>
      <c r="K134" s="183">
        <f>I134+J134</f>
        <v>7500</v>
      </c>
      <c r="L134" s="148"/>
      <c r="M134" s="183">
        <f>K134+L134</f>
        <v>7500</v>
      </c>
      <c r="N134" s="148"/>
      <c r="O134" s="183">
        <f>M134+N134</f>
        <v>7500</v>
      </c>
      <c r="P134" s="148">
        <v>-7500</v>
      </c>
      <c r="Q134" s="183">
        <f>O134+P134</f>
        <v>0</v>
      </c>
    </row>
    <row r="135" spans="1:17" ht="49.5" customHeight="1">
      <c r="A135" s="85" t="s">
        <v>193</v>
      </c>
      <c r="B135" s="67" t="s">
        <v>374</v>
      </c>
      <c r="C135" s="71" t="s">
        <v>66</v>
      </c>
      <c r="D135" s="67"/>
      <c r="E135" s="99">
        <f>E136</f>
        <v>598000</v>
      </c>
      <c r="F135" s="148"/>
      <c r="G135" s="183">
        <f>G136</f>
        <v>598000</v>
      </c>
      <c r="H135" s="148"/>
      <c r="I135" s="183">
        <f>I136</f>
        <v>598000</v>
      </c>
      <c r="J135" s="224"/>
      <c r="K135" s="183">
        <f>K136</f>
        <v>598000</v>
      </c>
      <c r="L135" s="148"/>
      <c r="M135" s="183">
        <f>M136</f>
        <v>598000</v>
      </c>
      <c r="N135" s="148"/>
      <c r="O135" s="183">
        <f>O136</f>
        <v>598000</v>
      </c>
      <c r="P135" s="148"/>
      <c r="Q135" s="183">
        <f>Q136</f>
        <v>598440</v>
      </c>
    </row>
    <row r="136" spans="1:17" s="112" customFormat="1" ht="33" customHeight="1">
      <c r="A136" s="13" t="s">
        <v>169</v>
      </c>
      <c r="B136" s="61" t="s">
        <v>374</v>
      </c>
      <c r="C136" s="57" t="s">
        <v>66</v>
      </c>
      <c r="D136" s="57" t="s">
        <v>170</v>
      </c>
      <c r="E136" s="99">
        <v>598000</v>
      </c>
      <c r="F136" s="204"/>
      <c r="G136" s="183">
        <f>E136+F136</f>
        <v>598000</v>
      </c>
      <c r="H136" s="204"/>
      <c r="I136" s="183">
        <f>G136+H136</f>
        <v>598000</v>
      </c>
      <c r="J136" s="224"/>
      <c r="K136" s="183">
        <f>I136+J136</f>
        <v>598000</v>
      </c>
      <c r="L136" s="204"/>
      <c r="M136" s="183">
        <f>K136+L136</f>
        <v>598000</v>
      </c>
      <c r="N136" s="204"/>
      <c r="O136" s="183">
        <f>M136+N136</f>
        <v>598000</v>
      </c>
      <c r="P136" s="204">
        <v>440</v>
      </c>
      <c r="Q136" s="183">
        <f>O136+P136</f>
        <v>598440</v>
      </c>
    </row>
    <row r="137" spans="1:18" ht="33" customHeight="1">
      <c r="A137" s="42" t="s">
        <v>194</v>
      </c>
      <c r="B137" s="67" t="s">
        <v>199</v>
      </c>
      <c r="C137" s="67"/>
      <c r="D137" s="67"/>
      <c r="E137" s="99">
        <f>E138</f>
        <v>370000</v>
      </c>
      <c r="F137" s="148"/>
      <c r="G137" s="183">
        <f>G138</f>
        <v>320200</v>
      </c>
      <c r="H137" s="148"/>
      <c r="I137" s="183">
        <f>I138</f>
        <v>320200</v>
      </c>
      <c r="J137" s="224"/>
      <c r="K137" s="183">
        <f>K138</f>
        <v>320200</v>
      </c>
      <c r="L137" s="148"/>
      <c r="M137" s="183">
        <f>M138</f>
        <v>290200</v>
      </c>
      <c r="N137" s="148"/>
      <c r="O137" s="183">
        <f>O138</f>
        <v>260200</v>
      </c>
      <c r="P137" s="148"/>
      <c r="Q137" s="183">
        <f>Q138</f>
        <v>213149</v>
      </c>
      <c r="R137" s="202"/>
    </row>
    <row r="138" spans="1:17" ht="63" customHeight="1">
      <c r="A138" s="84" t="s">
        <v>190</v>
      </c>
      <c r="B138" s="67" t="s">
        <v>199</v>
      </c>
      <c r="C138" s="71" t="s">
        <v>297</v>
      </c>
      <c r="D138" s="67"/>
      <c r="E138" s="99">
        <f>E139+E143</f>
        <v>370000</v>
      </c>
      <c r="F138" s="148"/>
      <c r="G138" s="183">
        <f>G139+G143</f>
        <v>320200</v>
      </c>
      <c r="H138" s="148"/>
      <c r="I138" s="183">
        <f>I139+I143</f>
        <v>320200</v>
      </c>
      <c r="J138" s="224"/>
      <c r="K138" s="183">
        <f>K139+K143</f>
        <v>320200</v>
      </c>
      <c r="L138" s="148"/>
      <c r="M138" s="183">
        <f>M139+M143</f>
        <v>290200</v>
      </c>
      <c r="N138" s="148"/>
      <c r="O138" s="183">
        <f>O139+O143</f>
        <v>260200</v>
      </c>
      <c r="P138" s="148"/>
      <c r="Q138" s="183">
        <f>Q139+Q143</f>
        <v>213149</v>
      </c>
    </row>
    <row r="139" spans="1:17" ht="48.75" customHeight="1">
      <c r="A139" s="42" t="s">
        <v>195</v>
      </c>
      <c r="B139" s="67" t="s">
        <v>199</v>
      </c>
      <c r="C139" s="71" t="s">
        <v>67</v>
      </c>
      <c r="D139" s="67"/>
      <c r="E139" s="99">
        <f>E140</f>
        <v>210000</v>
      </c>
      <c r="F139" s="148"/>
      <c r="G139" s="183">
        <f>G140</f>
        <v>210000</v>
      </c>
      <c r="H139" s="148"/>
      <c r="I139" s="183">
        <f>I140</f>
        <v>210000</v>
      </c>
      <c r="J139" s="224"/>
      <c r="K139" s="183">
        <f>K140</f>
        <v>210000</v>
      </c>
      <c r="L139" s="148"/>
      <c r="M139" s="183">
        <f>M140</f>
        <v>210000</v>
      </c>
      <c r="N139" s="148"/>
      <c r="O139" s="183">
        <f>O140</f>
        <v>210000</v>
      </c>
      <c r="P139" s="148"/>
      <c r="Q139" s="183">
        <f>Q140</f>
        <v>179209</v>
      </c>
    </row>
    <row r="140" spans="1:17" ht="46.5" customHeight="1">
      <c r="A140" s="86" t="s">
        <v>196</v>
      </c>
      <c r="B140" s="67" t="s">
        <v>199</v>
      </c>
      <c r="C140" s="71" t="s">
        <v>68</v>
      </c>
      <c r="D140" s="67"/>
      <c r="E140" s="99">
        <f>E141+E142</f>
        <v>210000</v>
      </c>
      <c r="F140" s="148"/>
      <c r="G140" s="183">
        <f>G141+G142</f>
        <v>210000</v>
      </c>
      <c r="H140" s="148"/>
      <c r="I140" s="183">
        <f>I141+I142</f>
        <v>210000</v>
      </c>
      <c r="J140" s="224"/>
      <c r="K140" s="183">
        <f>K141+K142</f>
        <v>210000</v>
      </c>
      <c r="L140" s="148"/>
      <c r="M140" s="183">
        <f>M141+M142</f>
        <v>210000</v>
      </c>
      <c r="N140" s="148"/>
      <c r="O140" s="183">
        <f>O141+O142</f>
        <v>210000</v>
      </c>
      <c r="P140" s="148"/>
      <c r="Q140" s="183">
        <f>Q141+Q142</f>
        <v>179209</v>
      </c>
    </row>
    <row r="141" spans="1:17" s="112" customFormat="1" ht="33" customHeight="1">
      <c r="A141" s="13" t="s">
        <v>169</v>
      </c>
      <c r="B141" s="61" t="s">
        <v>199</v>
      </c>
      <c r="C141" s="57" t="s">
        <v>68</v>
      </c>
      <c r="D141" s="57" t="s">
        <v>170</v>
      </c>
      <c r="E141" s="99">
        <v>120000</v>
      </c>
      <c r="F141" s="204"/>
      <c r="G141" s="183">
        <f>E141+F141</f>
        <v>120000</v>
      </c>
      <c r="H141" s="204"/>
      <c r="I141" s="183">
        <f>G141+H141</f>
        <v>120000</v>
      </c>
      <c r="J141" s="224"/>
      <c r="K141" s="183">
        <f>I141+J141</f>
        <v>120000</v>
      </c>
      <c r="L141" s="204"/>
      <c r="M141" s="183">
        <f>K141+L141</f>
        <v>120000</v>
      </c>
      <c r="N141" s="204"/>
      <c r="O141" s="183">
        <f>M141+N141</f>
        <v>120000</v>
      </c>
      <c r="P141" s="204">
        <v>-30791</v>
      </c>
      <c r="Q141" s="183">
        <f>O141+P141</f>
        <v>89209</v>
      </c>
    </row>
    <row r="142" spans="1:17" ht="20.25" customHeight="1">
      <c r="A142" s="42" t="s">
        <v>451</v>
      </c>
      <c r="B142" s="67" t="s">
        <v>199</v>
      </c>
      <c r="C142" s="71" t="s">
        <v>68</v>
      </c>
      <c r="D142" s="67" t="s">
        <v>452</v>
      </c>
      <c r="E142" s="99">
        <v>90000</v>
      </c>
      <c r="F142" s="148"/>
      <c r="G142" s="183">
        <f>E142+F142</f>
        <v>90000</v>
      </c>
      <c r="H142" s="148"/>
      <c r="I142" s="183">
        <f>G142+H142</f>
        <v>90000</v>
      </c>
      <c r="J142" s="224"/>
      <c r="K142" s="183">
        <f>I142+J142</f>
        <v>90000</v>
      </c>
      <c r="L142" s="148"/>
      <c r="M142" s="183">
        <f>K142+L142</f>
        <v>90000</v>
      </c>
      <c r="N142" s="148"/>
      <c r="O142" s="183">
        <f>M142+N142</f>
        <v>90000</v>
      </c>
      <c r="P142" s="148"/>
      <c r="Q142" s="183">
        <f>O142+P142</f>
        <v>90000</v>
      </c>
    </row>
    <row r="143" spans="1:17" ht="97.5" customHeight="1">
      <c r="A143" s="42" t="s">
        <v>197</v>
      </c>
      <c r="B143" s="67" t="s">
        <v>199</v>
      </c>
      <c r="C143" s="71" t="s">
        <v>69</v>
      </c>
      <c r="D143" s="67"/>
      <c r="E143" s="99">
        <f>E144</f>
        <v>160000</v>
      </c>
      <c r="F143" s="148"/>
      <c r="G143" s="183">
        <f>G144</f>
        <v>110200</v>
      </c>
      <c r="H143" s="148"/>
      <c r="I143" s="183">
        <f>I144</f>
        <v>110200</v>
      </c>
      <c r="J143" s="224"/>
      <c r="K143" s="183">
        <f>K144</f>
        <v>110200</v>
      </c>
      <c r="L143" s="148"/>
      <c r="M143" s="183">
        <f>M144</f>
        <v>80200</v>
      </c>
      <c r="N143" s="148"/>
      <c r="O143" s="183">
        <f>O144</f>
        <v>50200</v>
      </c>
      <c r="P143" s="148"/>
      <c r="Q143" s="183">
        <f>Q144</f>
        <v>33940</v>
      </c>
    </row>
    <row r="144" spans="1:17" ht="76.5" customHeight="1">
      <c r="A144" s="42" t="s">
        <v>198</v>
      </c>
      <c r="B144" s="67" t="s">
        <v>199</v>
      </c>
      <c r="C144" s="71" t="s">
        <v>70</v>
      </c>
      <c r="D144" s="67"/>
      <c r="E144" s="99">
        <f>E145</f>
        <v>160000</v>
      </c>
      <c r="F144" s="148"/>
      <c r="G144" s="183">
        <f>G145</f>
        <v>110200</v>
      </c>
      <c r="H144" s="148"/>
      <c r="I144" s="183">
        <f>I145</f>
        <v>110200</v>
      </c>
      <c r="J144" s="224"/>
      <c r="K144" s="183">
        <f>K145</f>
        <v>110200</v>
      </c>
      <c r="L144" s="148"/>
      <c r="M144" s="183">
        <f>M145</f>
        <v>80200</v>
      </c>
      <c r="N144" s="148"/>
      <c r="O144" s="183">
        <f>O145</f>
        <v>50200</v>
      </c>
      <c r="P144" s="148"/>
      <c r="Q144" s="183">
        <f>Q145</f>
        <v>33940</v>
      </c>
    </row>
    <row r="145" spans="1:17" s="112" customFormat="1" ht="33" customHeight="1">
      <c r="A145" s="13" t="s">
        <v>169</v>
      </c>
      <c r="B145" s="61" t="s">
        <v>199</v>
      </c>
      <c r="C145" s="57" t="s">
        <v>70</v>
      </c>
      <c r="D145" s="57" t="s">
        <v>170</v>
      </c>
      <c r="E145" s="99">
        <v>160000</v>
      </c>
      <c r="F145" s="204">
        <v>-49800</v>
      </c>
      <c r="G145" s="183">
        <f>E145+F145</f>
        <v>110200</v>
      </c>
      <c r="H145" s="204"/>
      <c r="I145" s="183">
        <f>G145+H145</f>
        <v>110200</v>
      </c>
      <c r="J145" s="224"/>
      <c r="K145" s="183">
        <f>I145+J145</f>
        <v>110200</v>
      </c>
      <c r="L145" s="204">
        <v>-30000</v>
      </c>
      <c r="M145" s="183">
        <f>K145+L145</f>
        <v>80200</v>
      </c>
      <c r="N145" s="204">
        <f>-15000-15000</f>
        <v>-30000</v>
      </c>
      <c r="O145" s="183">
        <f>M145+N145</f>
        <v>50200</v>
      </c>
      <c r="P145" s="204">
        <v>-16260</v>
      </c>
      <c r="Q145" s="183">
        <f>O145+P145</f>
        <v>33940</v>
      </c>
    </row>
    <row r="146" spans="1:17" ht="17.25" customHeight="1">
      <c r="A146" s="28" t="s">
        <v>375</v>
      </c>
      <c r="B146" s="65" t="s">
        <v>376</v>
      </c>
      <c r="C146" s="65"/>
      <c r="D146" s="65"/>
      <c r="E146" s="66">
        <f>SUM(E147+E156+E164+E185+E180+E169)</f>
        <v>26401900</v>
      </c>
      <c r="F146" s="148"/>
      <c r="G146" s="184">
        <f>SUM(G147+G156+G164+G185+G180+G169)</f>
        <v>36494078</v>
      </c>
      <c r="H146" s="148"/>
      <c r="I146" s="184">
        <f>SUM(I147+I156+I164+I185+I180+I169)</f>
        <v>36917924.65</v>
      </c>
      <c r="J146" s="224"/>
      <c r="K146" s="184">
        <f>SUM(K147+K156+K164+K185+K180+K169)</f>
        <v>37007024.65</v>
      </c>
      <c r="L146" s="148"/>
      <c r="M146" s="184">
        <f>SUM(M147+M156+M164+M185+M180+M169)</f>
        <v>36789932.61</v>
      </c>
      <c r="N146" s="148"/>
      <c r="O146" s="184">
        <f>SUM(O147+O156+O164+O185+O180+O169)</f>
        <v>37815382.61</v>
      </c>
      <c r="P146" s="148"/>
      <c r="Q146" s="184">
        <f>SUM(Q147+Q156+Q164+Q185+Q180+Q169)</f>
        <v>37468174.730000004</v>
      </c>
    </row>
    <row r="147" spans="1:17" ht="19.5" customHeight="1">
      <c r="A147" s="43" t="s">
        <v>377</v>
      </c>
      <c r="B147" s="67" t="s">
        <v>378</v>
      </c>
      <c r="C147" s="67"/>
      <c r="D147" s="67"/>
      <c r="E147" s="68">
        <f>E148+E152</f>
        <v>696900</v>
      </c>
      <c r="F147" s="148"/>
      <c r="G147" s="185">
        <f>G148+G152</f>
        <v>696900</v>
      </c>
      <c r="H147" s="148"/>
      <c r="I147" s="185">
        <f>I148+I152</f>
        <v>687780</v>
      </c>
      <c r="J147" s="224"/>
      <c r="K147" s="185">
        <f>K148+K152</f>
        <v>687780</v>
      </c>
      <c r="L147" s="148"/>
      <c r="M147" s="185">
        <f>M148+M152</f>
        <v>687780</v>
      </c>
      <c r="N147" s="148"/>
      <c r="O147" s="185">
        <f>O148+O152</f>
        <v>722780</v>
      </c>
      <c r="P147" s="148"/>
      <c r="Q147" s="185">
        <f>Q148+Q152</f>
        <v>722780</v>
      </c>
    </row>
    <row r="148" spans="1:17" ht="126.75" customHeight="1">
      <c r="A148" s="12" t="s">
        <v>200</v>
      </c>
      <c r="B148" s="67" t="s">
        <v>378</v>
      </c>
      <c r="C148" s="57" t="s">
        <v>272</v>
      </c>
      <c r="D148" s="67"/>
      <c r="E148" s="69">
        <f>E149</f>
        <v>85500</v>
      </c>
      <c r="F148" s="148"/>
      <c r="G148" s="186">
        <f>G149</f>
        <v>85500</v>
      </c>
      <c r="H148" s="148"/>
      <c r="I148" s="186">
        <f>I149</f>
        <v>76380</v>
      </c>
      <c r="J148" s="224"/>
      <c r="K148" s="186">
        <f>K149</f>
        <v>76380</v>
      </c>
      <c r="L148" s="148"/>
      <c r="M148" s="186">
        <f>M149</f>
        <v>76380</v>
      </c>
      <c r="N148" s="148"/>
      <c r="O148" s="186">
        <f>O149</f>
        <v>111380</v>
      </c>
      <c r="P148" s="148"/>
      <c r="Q148" s="186">
        <f>Q149</f>
        <v>111380</v>
      </c>
    </row>
    <row r="149" spans="1:17" ht="81.75" customHeight="1">
      <c r="A149" s="42" t="s">
        <v>147</v>
      </c>
      <c r="B149" s="67" t="s">
        <v>378</v>
      </c>
      <c r="C149" s="57" t="s">
        <v>300</v>
      </c>
      <c r="D149" s="67"/>
      <c r="E149" s="69">
        <f>E150</f>
        <v>85500</v>
      </c>
      <c r="F149" s="148"/>
      <c r="G149" s="186">
        <f>G150</f>
        <v>85500</v>
      </c>
      <c r="H149" s="148"/>
      <c r="I149" s="186">
        <f>I150</f>
        <v>76380</v>
      </c>
      <c r="J149" s="224"/>
      <c r="K149" s="186">
        <f>K150</f>
        <v>76380</v>
      </c>
      <c r="L149" s="148"/>
      <c r="M149" s="186">
        <f>M150</f>
        <v>76380</v>
      </c>
      <c r="N149" s="148"/>
      <c r="O149" s="186">
        <f>O150</f>
        <v>111380</v>
      </c>
      <c r="P149" s="148"/>
      <c r="Q149" s="186">
        <f>Q150</f>
        <v>111380</v>
      </c>
    </row>
    <row r="150" spans="1:17" ht="33.75" customHeight="1">
      <c r="A150" s="42" t="s">
        <v>148</v>
      </c>
      <c r="B150" s="67" t="s">
        <v>378</v>
      </c>
      <c r="C150" s="57" t="s">
        <v>301</v>
      </c>
      <c r="D150" s="67"/>
      <c r="E150" s="69">
        <f>E151</f>
        <v>85500</v>
      </c>
      <c r="F150" s="148"/>
      <c r="G150" s="186">
        <f>G151</f>
        <v>85500</v>
      </c>
      <c r="H150" s="148"/>
      <c r="I150" s="186">
        <f>I151</f>
        <v>76380</v>
      </c>
      <c r="J150" s="224"/>
      <c r="K150" s="186">
        <f>K151</f>
        <v>76380</v>
      </c>
      <c r="L150" s="148"/>
      <c r="M150" s="186">
        <f>M151</f>
        <v>76380</v>
      </c>
      <c r="N150" s="148"/>
      <c r="O150" s="186">
        <f>O151</f>
        <v>111380</v>
      </c>
      <c r="P150" s="148"/>
      <c r="Q150" s="186">
        <f>Q151</f>
        <v>111380</v>
      </c>
    </row>
    <row r="151" spans="1:17" ht="32.25" customHeight="1">
      <c r="A151" s="111" t="s">
        <v>169</v>
      </c>
      <c r="B151" s="67" t="s">
        <v>378</v>
      </c>
      <c r="C151" s="57" t="s">
        <v>301</v>
      </c>
      <c r="D151" s="67" t="s">
        <v>170</v>
      </c>
      <c r="E151" s="68">
        <v>85500</v>
      </c>
      <c r="F151" s="148"/>
      <c r="G151" s="185">
        <f>E151+F151</f>
        <v>85500</v>
      </c>
      <c r="H151" s="148">
        <v>-9120</v>
      </c>
      <c r="I151" s="185">
        <f>G151+H151</f>
        <v>76380</v>
      </c>
      <c r="J151" s="224"/>
      <c r="K151" s="185">
        <f>I151+J151</f>
        <v>76380</v>
      </c>
      <c r="L151" s="148"/>
      <c r="M151" s="185">
        <f>K151+L151</f>
        <v>76380</v>
      </c>
      <c r="N151" s="148">
        <v>35000</v>
      </c>
      <c r="O151" s="185">
        <f>M151+N151</f>
        <v>111380</v>
      </c>
      <c r="P151" s="148"/>
      <c r="Q151" s="185">
        <f>O151+P151</f>
        <v>111380</v>
      </c>
    </row>
    <row r="152" spans="1:17" ht="16.5" customHeight="1">
      <c r="A152" s="120" t="s">
        <v>190</v>
      </c>
      <c r="B152" s="71" t="s">
        <v>378</v>
      </c>
      <c r="C152" s="57" t="s">
        <v>297</v>
      </c>
      <c r="D152" s="57"/>
      <c r="E152" s="68">
        <f>E153</f>
        <v>611400</v>
      </c>
      <c r="F152" s="148"/>
      <c r="G152" s="185">
        <f>G153</f>
        <v>611400</v>
      </c>
      <c r="H152" s="148"/>
      <c r="I152" s="185">
        <f>I153</f>
        <v>611400</v>
      </c>
      <c r="J152" s="224"/>
      <c r="K152" s="185">
        <f>K153</f>
        <v>611400</v>
      </c>
      <c r="L152" s="148"/>
      <c r="M152" s="185">
        <f>M153</f>
        <v>611400</v>
      </c>
      <c r="N152" s="148"/>
      <c r="O152" s="185">
        <f>O153</f>
        <v>611400</v>
      </c>
      <c r="P152" s="148"/>
      <c r="Q152" s="185">
        <f>Q153</f>
        <v>611400</v>
      </c>
    </row>
    <row r="153" spans="1:17" ht="83.25" customHeight="1">
      <c r="A153" s="111" t="s">
        <v>295</v>
      </c>
      <c r="B153" s="71" t="s">
        <v>378</v>
      </c>
      <c r="C153" s="57" t="s">
        <v>298</v>
      </c>
      <c r="D153" s="57"/>
      <c r="E153" s="68">
        <f>E154</f>
        <v>611400</v>
      </c>
      <c r="F153" s="148"/>
      <c r="G153" s="185">
        <f>G154</f>
        <v>611400</v>
      </c>
      <c r="H153" s="148"/>
      <c r="I153" s="185">
        <f>I154</f>
        <v>611400</v>
      </c>
      <c r="J153" s="224"/>
      <c r="K153" s="185">
        <f>K154</f>
        <v>611400</v>
      </c>
      <c r="L153" s="148"/>
      <c r="M153" s="185">
        <f>M154</f>
        <v>611400</v>
      </c>
      <c r="N153" s="148"/>
      <c r="O153" s="185">
        <f>O154</f>
        <v>611400</v>
      </c>
      <c r="P153" s="148"/>
      <c r="Q153" s="185">
        <f>Q154</f>
        <v>611400</v>
      </c>
    </row>
    <row r="154" spans="1:17" ht="68.25" customHeight="1">
      <c r="A154" s="111" t="s">
        <v>296</v>
      </c>
      <c r="B154" s="57" t="s">
        <v>378</v>
      </c>
      <c r="C154" s="57" t="s">
        <v>299</v>
      </c>
      <c r="D154" s="57"/>
      <c r="E154" s="68">
        <f>E155</f>
        <v>611400</v>
      </c>
      <c r="F154" s="148"/>
      <c r="G154" s="185">
        <f>G155</f>
        <v>611400</v>
      </c>
      <c r="H154" s="148"/>
      <c r="I154" s="185">
        <f>I155</f>
        <v>611400</v>
      </c>
      <c r="J154" s="224"/>
      <c r="K154" s="185">
        <f>K155</f>
        <v>611400</v>
      </c>
      <c r="L154" s="148"/>
      <c r="M154" s="185">
        <f>M155</f>
        <v>611400</v>
      </c>
      <c r="N154" s="148"/>
      <c r="O154" s="185">
        <f>O155</f>
        <v>611400</v>
      </c>
      <c r="P154" s="148"/>
      <c r="Q154" s="185">
        <f>Q155</f>
        <v>611400</v>
      </c>
    </row>
    <row r="155" spans="1:17" ht="30.75" customHeight="1">
      <c r="A155" s="111" t="s">
        <v>169</v>
      </c>
      <c r="B155" s="57" t="s">
        <v>378</v>
      </c>
      <c r="C155" s="116" t="s">
        <v>299</v>
      </c>
      <c r="D155" s="57" t="s">
        <v>170</v>
      </c>
      <c r="E155" s="68">
        <v>611400</v>
      </c>
      <c r="F155" s="148"/>
      <c r="G155" s="185">
        <f>E155+F155</f>
        <v>611400</v>
      </c>
      <c r="H155" s="148"/>
      <c r="I155" s="185">
        <f>G155+H155</f>
        <v>611400</v>
      </c>
      <c r="J155" s="224"/>
      <c r="K155" s="185">
        <f>I155+J155</f>
        <v>611400</v>
      </c>
      <c r="L155" s="148"/>
      <c r="M155" s="185">
        <f>K155+L155</f>
        <v>611400</v>
      </c>
      <c r="N155" s="148"/>
      <c r="O155" s="185">
        <f>M155+N155</f>
        <v>611400</v>
      </c>
      <c r="P155" s="148"/>
      <c r="Q155" s="185">
        <f>O155+P155</f>
        <v>611400</v>
      </c>
    </row>
    <row r="156" spans="1:17" ht="15.75" customHeight="1">
      <c r="A156" s="43" t="s">
        <v>463</v>
      </c>
      <c r="B156" s="67" t="s">
        <v>379</v>
      </c>
      <c r="C156" s="67"/>
      <c r="D156" s="67"/>
      <c r="E156" s="68">
        <f>E157</f>
        <v>2850000</v>
      </c>
      <c r="F156" s="148"/>
      <c r="G156" s="185">
        <f>G157</f>
        <v>2850000</v>
      </c>
      <c r="H156" s="148"/>
      <c r="I156" s="185">
        <f>I157</f>
        <v>2837266.65</v>
      </c>
      <c r="J156" s="224"/>
      <c r="K156" s="185">
        <f>K157</f>
        <v>2837266.65</v>
      </c>
      <c r="L156" s="148"/>
      <c r="M156" s="185">
        <f>M157</f>
        <v>2937316.65</v>
      </c>
      <c r="N156" s="148"/>
      <c r="O156" s="185">
        <f>O157</f>
        <v>2985766.65</v>
      </c>
      <c r="P156" s="148"/>
      <c r="Q156" s="185">
        <f>Q157</f>
        <v>2967036.65</v>
      </c>
    </row>
    <row r="157" spans="1:17" ht="65.25" customHeight="1">
      <c r="A157" s="84" t="s">
        <v>190</v>
      </c>
      <c r="B157" s="67" t="s">
        <v>379</v>
      </c>
      <c r="C157" s="57" t="s">
        <v>297</v>
      </c>
      <c r="D157" s="67"/>
      <c r="E157" s="69">
        <f>E158+E161</f>
        <v>2850000</v>
      </c>
      <c r="F157" s="148"/>
      <c r="G157" s="186">
        <f>G158+G161</f>
        <v>2850000</v>
      </c>
      <c r="H157" s="148"/>
      <c r="I157" s="186">
        <f>I158+I161</f>
        <v>2837266.65</v>
      </c>
      <c r="J157" s="224"/>
      <c r="K157" s="186">
        <f>K158+K161</f>
        <v>2837266.65</v>
      </c>
      <c r="L157" s="148"/>
      <c r="M157" s="186">
        <f>M158+M161</f>
        <v>2937316.65</v>
      </c>
      <c r="N157" s="148"/>
      <c r="O157" s="186">
        <f>O158+O161</f>
        <v>2985766.65</v>
      </c>
      <c r="P157" s="148"/>
      <c r="Q157" s="186">
        <f>Q158+Q161</f>
        <v>2967036.65</v>
      </c>
    </row>
    <row r="158" spans="1:17" ht="48" customHeight="1">
      <c r="A158" s="42" t="s">
        <v>201</v>
      </c>
      <c r="B158" s="67" t="s">
        <v>379</v>
      </c>
      <c r="C158" s="57" t="s">
        <v>302</v>
      </c>
      <c r="D158" s="67"/>
      <c r="E158" s="69">
        <f>E159</f>
        <v>270200</v>
      </c>
      <c r="F158" s="148"/>
      <c r="G158" s="186">
        <f>G159</f>
        <v>270200</v>
      </c>
      <c r="H158" s="148"/>
      <c r="I158" s="186">
        <f>I159</f>
        <v>269000</v>
      </c>
      <c r="J158" s="224"/>
      <c r="K158" s="186">
        <f>K159</f>
        <v>250800</v>
      </c>
      <c r="L158" s="148"/>
      <c r="M158" s="186">
        <f>M159</f>
        <v>250800</v>
      </c>
      <c r="N158" s="148"/>
      <c r="O158" s="186">
        <f>O159</f>
        <v>229200</v>
      </c>
      <c r="P158" s="148"/>
      <c r="Q158" s="186">
        <f>Q159</f>
        <v>223200</v>
      </c>
    </row>
    <row r="159" spans="1:17" ht="33" customHeight="1">
      <c r="A159" s="42" t="s">
        <v>16</v>
      </c>
      <c r="B159" s="67" t="s">
        <v>379</v>
      </c>
      <c r="C159" s="57" t="s">
        <v>303</v>
      </c>
      <c r="D159" s="67"/>
      <c r="E159" s="69">
        <f>E160</f>
        <v>270200</v>
      </c>
      <c r="F159" s="148"/>
      <c r="G159" s="186">
        <f>G160</f>
        <v>270200</v>
      </c>
      <c r="H159" s="148"/>
      <c r="I159" s="186">
        <f>I160</f>
        <v>269000</v>
      </c>
      <c r="J159" s="224"/>
      <c r="K159" s="186">
        <f>K160</f>
        <v>250800</v>
      </c>
      <c r="L159" s="148"/>
      <c r="M159" s="186">
        <f>M160</f>
        <v>250800</v>
      </c>
      <c r="N159" s="148"/>
      <c r="O159" s="186">
        <f>O160</f>
        <v>229200</v>
      </c>
      <c r="P159" s="148"/>
      <c r="Q159" s="186">
        <f>Q160</f>
        <v>223200</v>
      </c>
    </row>
    <row r="160" spans="1:17" ht="33" customHeight="1">
      <c r="A160" s="111" t="s">
        <v>169</v>
      </c>
      <c r="B160" s="67" t="s">
        <v>379</v>
      </c>
      <c r="C160" s="57" t="s">
        <v>303</v>
      </c>
      <c r="D160" s="67" t="s">
        <v>170</v>
      </c>
      <c r="E160" s="68">
        <v>270200</v>
      </c>
      <c r="F160" s="148"/>
      <c r="G160" s="185">
        <f>E160+F160</f>
        <v>270200</v>
      </c>
      <c r="H160" s="148">
        <v>-1200</v>
      </c>
      <c r="I160" s="185">
        <f>G160+H160</f>
        <v>269000</v>
      </c>
      <c r="J160" s="224">
        <v>-18200</v>
      </c>
      <c r="K160" s="185">
        <f>I160+J160</f>
        <v>250800</v>
      </c>
      <c r="L160" s="148"/>
      <c r="M160" s="185">
        <f>K160+L160</f>
        <v>250800</v>
      </c>
      <c r="N160" s="148">
        <v>-21600</v>
      </c>
      <c r="O160" s="185">
        <f>M160+N160</f>
        <v>229200</v>
      </c>
      <c r="P160" s="148">
        <v>-6000</v>
      </c>
      <c r="Q160" s="185">
        <f>O160+P160</f>
        <v>223200</v>
      </c>
    </row>
    <row r="161" spans="1:17" ht="48.75" customHeight="1">
      <c r="A161" s="42" t="s">
        <v>202</v>
      </c>
      <c r="B161" s="67" t="s">
        <v>379</v>
      </c>
      <c r="C161" s="57" t="s">
        <v>304</v>
      </c>
      <c r="D161" s="67"/>
      <c r="E161" s="69">
        <f>E162</f>
        <v>2579800</v>
      </c>
      <c r="F161" s="148"/>
      <c r="G161" s="186">
        <f>G162</f>
        <v>2579800</v>
      </c>
      <c r="H161" s="148"/>
      <c r="I161" s="186">
        <f>I162</f>
        <v>2568266.65</v>
      </c>
      <c r="J161" s="224"/>
      <c r="K161" s="186">
        <f>K162</f>
        <v>2586466.65</v>
      </c>
      <c r="L161" s="148"/>
      <c r="M161" s="186">
        <f>M162</f>
        <v>2686516.65</v>
      </c>
      <c r="N161" s="148"/>
      <c r="O161" s="186">
        <f>O162</f>
        <v>2756566.65</v>
      </c>
      <c r="P161" s="148"/>
      <c r="Q161" s="186">
        <f>Q162</f>
        <v>2743836.65</v>
      </c>
    </row>
    <row r="162" spans="1:17" ht="32.25" customHeight="1">
      <c r="A162" s="42" t="s">
        <v>203</v>
      </c>
      <c r="B162" s="67" t="s">
        <v>379</v>
      </c>
      <c r="C162" s="57" t="s">
        <v>305</v>
      </c>
      <c r="D162" s="67"/>
      <c r="E162" s="69">
        <f>E163</f>
        <v>2579800</v>
      </c>
      <c r="F162" s="148"/>
      <c r="G162" s="186">
        <f>G163</f>
        <v>2579800</v>
      </c>
      <c r="H162" s="148"/>
      <c r="I162" s="186">
        <f>I163</f>
        <v>2568266.65</v>
      </c>
      <c r="J162" s="224"/>
      <c r="K162" s="186">
        <f>K163</f>
        <v>2586466.65</v>
      </c>
      <c r="L162" s="148"/>
      <c r="M162" s="186">
        <f>M163</f>
        <v>2686516.65</v>
      </c>
      <c r="N162" s="148"/>
      <c r="O162" s="186">
        <f>O163</f>
        <v>2756566.65</v>
      </c>
      <c r="P162" s="148"/>
      <c r="Q162" s="186">
        <f>Q163</f>
        <v>2743836.65</v>
      </c>
    </row>
    <row r="163" spans="1:17" ht="31.5" customHeight="1">
      <c r="A163" s="111" t="s">
        <v>169</v>
      </c>
      <c r="B163" s="67" t="s">
        <v>379</v>
      </c>
      <c r="C163" s="57" t="s">
        <v>305</v>
      </c>
      <c r="D163" s="67" t="s">
        <v>170</v>
      </c>
      <c r="E163" s="68">
        <v>2579800</v>
      </c>
      <c r="F163" s="148"/>
      <c r="G163" s="185">
        <f>E163+F163</f>
        <v>2579800</v>
      </c>
      <c r="H163" s="148">
        <f>1200-12733.35</f>
        <v>-11533.35</v>
      </c>
      <c r="I163" s="185">
        <f>G163+H163</f>
        <v>2568266.65</v>
      </c>
      <c r="J163" s="224">
        <v>18200</v>
      </c>
      <c r="K163" s="185">
        <f>I163+J163</f>
        <v>2586466.65</v>
      </c>
      <c r="L163" s="148">
        <v>100050</v>
      </c>
      <c r="M163" s="185">
        <f>K163+L163</f>
        <v>2686516.65</v>
      </c>
      <c r="N163" s="148">
        <v>70050</v>
      </c>
      <c r="O163" s="185">
        <f>M163+N163</f>
        <v>2756566.65</v>
      </c>
      <c r="P163" s="148">
        <v>-12730</v>
      </c>
      <c r="Q163" s="185">
        <f>O163+P163</f>
        <v>2743836.65</v>
      </c>
    </row>
    <row r="164" spans="1:17" ht="15.75" customHeight="1">
      <c r="A164" s="43" t="s">
        <v>422</v>
      </c>
      <c r="B164" s="67" t="s">
        <v>423</v>
      </c>
      <c r="C164" s="67"/>
      <c r="D164" s="67"/>
      <c r="E164" s="68">
        <f>E165</f>
        <v>400000</v>
      </c>
      <c r="F164" s="148"/>
      <c r="G164" s="185">
        <f>G165</f>
        <v>400000</v>
      </c>
      <c r="H164" s="148"/>
      <c r="I164" s="185">
        <f>I165</f>
        <v>400000</v>
      </c>
      <c r="J164" s="224"/>
      <c r="K164" s="185">
        <f>K165</f>
        <v>400000</v>
      </c>
      <c r="L164" s="148"/>
      <c r="M164" s="185">
        <f>M165</f>
        <v>400000</v>
      </c>
      <c r="N164" s="148"/>
      <c r="O164" s="185">
        <f>O165</f>
        <v>1387000</v>
      </c>
      <c r="P164" s="148"/>
      <c r="Q164" s="185">
        <f>Q165</f>
        <v>1387000</v>
      </c>
    </row>
    <row r="165" spans="1:17" ht="92.25" customHeight="1">
      <c r="A165" s="83" t="s">
        <v>12</v>
      </c>
      <c r="B165" s="67" t="s">
        <v>423</v>
      </c>
      <c r="C165" s="57" t="s">
        <v>283</v>
      </c>
      <c r="D165" s="67"/>
      <c r="E165" s="69">
        <f>E166</f>
        <v>400000</v>
      </c>
      <c r="F165" s="148"/>
      <c r="G165" s="186">
        <f>G166</f>
        <v>400000</v>
      </c>
      <c r="H165" s="148"/>
      <c r="I165" s="186">
        <f>I166</f>
        <v>400000</v>
      </c>
      <c r="J165" s="224"/>
      <c r="K165" s="186">
        <f>K166</f>
        <v>400000</v>
      </c>
      <c r="L165" s="148"/>
      <c r="M165" s="186">
        <f>M166</f>
        <v>400000</v>
      </c>
      <c r="N165" s="148"/>
      <c r="O165" s="186">
        <f>O166</f>
        <v>1387000</v>
      </c>
      <c r="P165" s="148"/>
      <c r="Q165" s="186">
        <f>Q166</f>
        <v>1387000</v>
      </c>
    </row>
    <row r="166" spans="1:17" ht="47.25" customHeight="1">
      <c r="A166" s="83" t="s">
        <v>335</v>
      </c>
      <c r="B166" s="67" t="s">
        <v>423</v>
      </c>
      <c r="C166" s="57" t="s">
        <v>306</v>
      </c>
      <c r="D166" s="67"/>
      <c r="E166" s="69">
        <f>E167</f>
        <v>400000</v>
      </c>
      <c r="F166" s="148"/>
      <c r="G166" s="186">
        <f>G167</f>
        <v>400000</v>
      </c>
      <c r="H166" s="148"/>
      <c r="I166" s="186">
        <f>I167</f>
        <v>400000</v>
      </c>
      <c r="J166" s="224"/>
      <c r="K166" s="186">
        <f>K167</f>
        <v>400000</v>
      </c>
      <c r="L166" s="148"/>
      <c r="M166" s="186">
        <f>M167</f>
        <v>400000</v>
      </c>
      <c r="N166" s="148"/>
      <c r="O166" s="186">
        <f>O167</f>
        <v>1387000</v>
      </c>
      <c r="P166" s="148"/>
      <c r="Q166" s="186">
        <f>Q167</f>
        <v>1387000</v>
      </c>
    </row>
    <row r="167" spans="1:17" ht="30.75" customHeight="1">
      <c r="A167" s="83" t="s">
        <v>351</v>
      </c>
      <c r="B167" s="67" t="s">
        <v>423</v>
      </c>
      <c r="C167" s="57" t="s">
        <v>307</v>
      </c>
      <c r="D167" s="67"/>
      <c r="E167" s="69">
        <f>E168</f>
        <v>400000</v>
      </c>
      <c r="F167" s="148"/>
      <c r="G167" s="186">
        <f>G168</f>
        <v>400000</v>
      </c>
      <c r="H167" s="148"/>
      <c r="I167" s="186">
        <f>I168</f>
        <v>400000</v>
      </c>
      <c r="J167" s="224"/>
      <c r="K167" s="186">
        <f>K168</f>
        <v>400000</v>
      </c>
      <c r="L167" s="148"/>
      <c r="M167" s="186">
        <f>M168</f>
        <v>400000</v>
      </c>
      <c r="N167" s="148"/>
      <c r="O167" s="186">
        <f>O168</f>
        <v>1387000</v>
      </c>
      <c r="P167" s="148"/>
      <c r="Q167" s="186">
        <f>Q168</f>
        <v>1387000</v>
      </c>
    </row>
    <row r="168" spans="1:17" ht="76.5" customHeight="1">
      <c r="A168" s="129" t="s">
        <v>187</v>
      </c>
      <c r="B168" s="67" t="s">
        <v>423</v>
      </c>
      <c r="C168" s="57" t="s">
        <v>307</v>
      </c>
      <c r="D168" s="67" t="s">
        <v>455</v>
      </c>
      <c r="E168" s="68">
        <v>400000</v>
      </c>
      <c r="F168" s="148"/>
      <c r="G168" s="185">
        <f>E168+F168</f>
        <v>400000</v>
      </c>
      <c r="H168" s="148"/>
      <c r="I168" s="185">
        <f>G168+H168</f>
        <v>400000</v>
      </c>
      <c r="J168" s="224"/>
      <c r="K168" s="185">
        <f>I168+J168</f>
        <v>400000</v>
      </c>
      <c r="L168" s="148"/>
      <c r="M168" s="185">
        <f>K168+L168</f>
        <v>400000</v>
      </c>
      <c r="N168" s="148">
        <v>987000</v>
      </c>
      <c r="O168" s="185">
        <f>M168+N168</f>
        <v>1387000</v>
      </c>
      <c r="P168" s="148"/>
      <c r="Q168" s="185">
        <f>O168+P168</f>
        <v>1387000</v>
      </c>
    </row>
    <row r="169" spans="1:17" ht="18" customHeight="1">
      <c r="A169" s="27" t="s">
        <v>460</v>
      </c>
      <c r="B169" s="67" t="s">
        <v>461</v>
      </c>
      <c r="C169" s="67"/>
      <c r="D169" s="67"/>
      <c r="E169" s="99">
        <f>E170</f>
        <v>19827000</v>
      </c>
      <c r="F169" s="148"/>
      <c r="G169" s="183">
        <f>G170</f>
        <v>29935178</v>
      </c>
      <c r="H169" s="148"/>
      <c r="I169" s="183">
        <f>I170</f>
        <v>29935178</v>
      </c>
      <c r="J169" s="224"/>
      <c r="K169" s="183">
        <f>K170</f>
        <v>29935178</v>
      </c>
      <c r="L169" s="148"/>
      <c r="M169" s="183">
        <f>M170</f>
        <v>29935178</v>
      </c>
      <c r="N169" s="148"/>
      <c r="O169" s="183">
        <f>O170</f>
        <v>29935178</v>
      </c>
      <c r="P169" s="148"/>
      <c r="Q169" s="183">
        <f>Q170</f>
        <v>29935178</v>
      </c>
    </row>
    <row r="170" spans="1:17" ht="98.25" customHeight="1">
      <c r="A170" s="83" t="s">
        <v>12</v>
      </c>
      <c r="B170" s="67" t="s">
        <v>461</v>
      </c>
      <c r="C170" s="71" t="s">
        <v>283</v>
      </c>
      <c r="D170" s="67"/>
      <c r="E170" s="101">
        <f>E171</f>
        <v>19827000</v>
      </c>
      <c r="F170" s="148"/>
      <c r="G170" s="182">
        <f>G171</f>
        <v>29935178</v>
      </c>
      <c r="H170" s="148"/>
      <c r="I170" s="182">
        <f>I171</f>
        <v>29935178</v>
      </c>
      <c r="J170" s="224"/>
      <c r="K170" s="182">
        <f>K171</f>
        <v>29935178</v>
      </c>
      <c r="L170" s="148"/>
      <c r="M170" s="182">
        <f>M171</f>
        <v>29935178</v>
      </c>
      <c r="N170" s="148"/>
      <c r="O170" s="182">
        <f>O171</f>
        <v>29935178</v>
      </c>
      <c r="P170" s="148"/>
      <c r="Q170" s="182">
        <f>Q171</f>
        <v>29935178</v>
      </c>
    </row>
    <row r="171" spans="1:17" ht="63" customHeight="1">
      <c r="A171" s="83" t="s">
        <v>355</v>
      </c>
      <c r="B171" s="67" t="s">
        <v>461</v>
      </c>
      <c r="C171" s="71" t="s">
        <v>71</v>
      </c>
      <c r="D171" s="67"/>
      <c r="E171" s="101">
        <f>E174+E176+E178+E172</f>
        <v>19827000</v>
      </c>
      <c r="F171" s="148"/>
      <c r="G171" s="182">
        <f>G174+G176+G178+G172</f>
        <v>29935178</v>
      </c>
      <c r="H171" s="148"/>
      <c r="I171" s="182">
        <f>I174+I176+I178+I172</f>
        <v>29935178</v>
      </c>
      <c r="J171" s="224"/>
      <c r="K171" s="182">
        <f>K174+K176+K178+K172</f>
        <v>29935178</v>
      </c>
      <c r="L171" s="148"/>
      <c r="M171" s="182">
        <f>M174+M176+M178+M172</f>
        <v>29935178</v>
      </c>
      <c r="N171" s="148"/>
      <c r="O171" s="182">
        <f>O174+O176+O178+O172</f>
        <v>29935178</v>
      </c>
      <c r="P171" s="148"/>
      <c r="Q171" s="182">
        <f>Q174+Q176+Q178+Q172</f>
        <v>29935178</v>
      </c>
    </row>
    <row r="172" spans="1:17" ht="63" customHeight="1">
      <c r="A172" s="83" t="s">
        <v>8</v>
      </c>
      <c r="B172" s="71" t="s">
        <v>461</v>
      </c>
      <c r="C172" s="71" t="s">
        <v>72</v>
      </c>
      <c r="D172" s="67"/>
      <c r="E172" s="101">
        <f>E173</f>
        <v>2000000</v>
      </c>
      <c r="F172" s="148"/>
      <c r="G172" s="182">
        <f>G173</f>
        <v>2000000</v>
      </c>
      <c r="H172" s="148"/>
      <c r="I172" s="182">
        <f>I173</f>
        <v>2000000</v>
      </c>
      <c r="J172" s="224"/>
      <c r="K172" s="182">
        <f>K173</f>
        <v>2000000</v>
      </c>
      <c r="L172" s="148"/>
      <c r="M172" s="182">
        <f>M173</f>
        <v>2000000</v>
      </c>
      <c r="N172" s="148"/>
      <c r="O172" s="182">
        <f>O173</f>
        <v>2000000</v>
      </c>
      <c r="P172" s="148"/>
      <c r="Q172" s="182">
        <f>Q173</f>
        <v>2000000</v>
      </c>
    </row>
    <row r="173" spans="1:17" ht="27.75" customHeight="1">
      <c r="A173" s="43" t="s">
        <v>169</v>
      </c>
      <c r="B173" s="71" t="s">
        <v>461</v>
      </c>
      <c r="C173" s="71" t="s">
        <v>72</v>
      </c>
      <c r="D173" s="71" t="s">
        <v>170</v>
      </c>
      <c r="E173" s="101">
        <v>2000000</v>
      </c>
      <c r="F173" s="148"/>
      <c r="G173" s="182">
        <f>E173+F173</f>
        <v>2000000</v>
      </c>
      <c r="H173" s="148"/>
      <c r="I173" s="182">
        <f>G173+H173</f>
        <v>2000000</v>
      </c>
      <c r="J173" s="224"/>
      <c r="K173" s="182">
        <f>I173+J173</f>
        <v>2000000</v>
      </c>
      <c r="L173" s="148"/>
      <c r="M173" s="182">
        <f>K173+L173</f>
        <v>2000000</v>
      </c>
      <c r="N173" s="148"/>
      <c r="O173" s="182">
        <f>M173+N173</f>
        <v>2000000</v>
      </c>
      <c r="P173" s="148"/>
      <c r="Q173" s="182">
        <f>O173+P173</f>
        <v>2000000</v>
      </c>
    </row>
    <row r="174" spans="1:17" ht="65.25" customHeight="1">
      <c r="A174" s="83" t="s">
        <v>352</v>
      </c>
      <c r="B174" s="67" t="s">
        <v>461</v>
      </c>
      <c r="C174" s="71" t="s">
        <v>73</v>
      </c>
      <c r="D174" s="67"/>
      <c r="E174" s="101">
        <f>E175</f>
        <v>3876700</v>
      </c>
      <c r="F174" s="148"/>
      <c r="G174" s="182">
        <f>G175</f>
        <v>6076700</v>
      </c>
      <c r="H174" s="148"/>
      <c r="I174" s="182">
        <f>I175</f>
        <v>6076700</v>
      </c>
      <c r="J174" s="224"/>
      <c r="K174" s="182">
        <f>K175</f>
        <v>6076700</v>
      </c>
      <c r="L174" s="148"/>
      <c r="M174" s="182">
        <f>M175</f>
        <v>6076700</v>
      </c>
      <c r="N174" s="148"/>
      <c r="O174" s="182">
        <f>O175</f>
        <v>8659231.25</v>
      </c>
      <c r="P174" s="148"/>
      <c r="Q174" s="182">
        <f>Q175</f>
        <v>8659231.25</v>
      </c>
    </row>
    <row r="175" spans="1:17" ht="36" customHeight="1">
      <c r="A175" s="43" t="s">
        <v>169</v>
      </c>
      <c r="B175" s="70" t="s">
        <v>461</v>
      </c>
      <c r="C175" s="71" t="s">
        <v>73</v>
      </c>
      <c r="D175" s="107" t="s">
        <v>170</v>
      </c>
      <c r="E175" s="99">
        <f>9030000-5153300</f>
        <v>3876700</v>
      </c>
      <c r="F175" s="148">
        <v>2200000</v>
      </c>
      <c r="G175" s="183">
        <f>E175+F175</f>
        <v>6076700</v>
      </c>
      <c r="H175" s="148"/>
      <c r="I175" s="183">
        <f>G175+H175</f>
        <v>6076700</v>
      </c>
      <c r="J175" s="224"/>
      <c r="K175" s="183">
        <f>I175+J175</f>
        <v>6076700</v>
      </c>
      <c r="L175" s="148"/>
      <c r="M175" s="183">
        <f>K175+L175</f>
        <v>6076700</v>
      </c>
      <c r="N175" s="148">
        <v>2582531.25</v>
      </c>
      <c r="O175" s="183">
        <f>M175+N175</f>
        <v>8659231.25</v>
      </c>
      <c r="P175" s="148"/>
      <c r="Q175" s="183">
        <f>O175+P175</f>
        <v>8659231.25</v>
      </c>
    </row>
    <row r="176" spans="1:17" ht="62.25" customHeight="1">
      <c r="A176" s="83" t="s">
        <v>353</v>
      </c>
      <c r="B176" s="67" t="s">
        <v>461</v>
      </c>
      <c r="C176" s="71" t="s">
        <v>74</v>
      </c>
      <c r="D176" s="67"/>
      <c r="E176" s="101">
        <f>E177</f>
        <v>9450300</v>
      </c>
      <c r="F176" s="148"/>
      <c r="G176" s="182">
        <f>G177</f>
        <v>11058478</v>
      </c>
      <c r="H176" s="148"/>
      <c r="I176" s="182">
        <f>I177</f>
        <v>11058478</v>
      </c>
      <c r="J176" s="224"/>
      <c r="K176" s="182">
        <f>K177</f>
        <v>11058478</v>
      </c>
      <c r="L176" s="148"/>
      <c r="M176" s="182">
        <f>M177</f>
        <v>11058478</v>
      </c>
      <c r="N176" s="148"/>
      <c r="O176" s="182">
        <f>O177</f>
        <v>9914209.75</v>
      </c>
      <c r="P176" s="148"/>
      <c r="Q176" s="182">
        <f>Q177</f>
        <v>9914209.75</v>
      </c>
    </row>
    <row r="177" spans="1:17" ht="33" customHeight="1">
      <c r="A177" s="43" t="s">
        <v>169</v>
      </c>
      <c r="B177" s="70" t="s">
        <v>461</v>
      </c>
      <c r="C177" s="71" t="s">
        <v>74</v>
      </c>
      <c r="D177" s="107" t="s">
        <v>170</v>
      </c>
      <c r="E177" s="99">
        <f>19450300-10000000</f>
        <v>9450300</v>
      </c>
      <c r="F177" s="148">
        <v>1608178</v>
      </c>
      <c r="G177" s="183">
        <f>E177+F177</f>
        <v>11058478</v>
      </c>
      <c r="H177" s="148"/>
      <c r="I177" s="183">
        <f>G177+H177</f>
        <v>11058478</v>
      </c>
      <c r="J177" s="224"/>
      <c r="K177" s="183">
        <f>I177+J177</f>
        <v>11058478</v>
      </c>
      <c r="L177" s="148"/>
      <c r="M177" s="183">
        <f>K177+L177</f>
        <v>11058478</v>
      </c>
      <c r="N177" s="148">
        <v>-1144268.25</v>
      </c>
      <c r="O177" s="183">
        <f>M177+N177</f>
        <v>9914209.75</v>
      </c>
      <c r="P177" s="148"/>
      <c r="Q177" s="183">
        <f>O177+P177</f>
        <v>9914209.75</v>
      </c>
    </row>
    <row r="178" spans="1:17" ht="47.25">
      <c r="A178" s="83" t="s">
        <v>354</v>
      </c>
      <c r="B178" s="67" t="s">
        <v>461</v>
      </c>
      <c r="C178" s="71" t="s">
        <v>75</v>
      </c>
      <c r="D178" s="67"/>
      <c r="E178" s="101">
        <f>E179</f>
        <v>4500000</v>
      </c>
      <c r="F178" s="148"/>
      <c r="G178" s="182">
        <f>G179</f>
        <v>10800000</v>
      </c>
      <c r="H178" s="148"/>
      <c r="I178" s="182">
        <f>I179</f>
        <v>10800000</v>
      </c>
      <c r="J178" s="224"/>
      <c r="K178" s="182">
        <f>K179</f>
        <v>10800000</v>
      </c>
      <c r="L178" s="148"/>
      <c r="M178" s="182">
        <f>M179</f>
        <v>10800000</v>
      </c>
      <c r="N178" s="148"/>
      <c r="O178" s="182">
        <f>O179</f>
        <v>9361737</v>
      </c>
      <c r="P178" s="148"/>
      <c r="Q178" s="182">
        <f>Q179</f>
        <v>9361737</v>
      </c>
    </row>
    <row r="179" spans="1:17" ht="30.75" customHeight="1">
      <c r="A179" s="43" t="s">
        <v>169</v>
      </c>
      <c r="B179" s="70" t="s">
        <v>461</v>
      </c>
      <c r="C179" s="71" t="s">
        <v>75</v>
      </c>
      <c r="D179" s="107" t="s">
        <v>170</v>
      </c>
      <c r="E179" s="99">
        <v>4500000</v>
      </c>
      <c r="F179" s="148">
        <v>6300000</v>
      </c>
      <c r="G179" s="183">
        <f>E179+F179</f>
        <v>10800000</v>
      </c>
      <c r="H179" s="148"/>
      <c r="I179" s="183">
        <f>G179+H179</f>
        <v>10800000</v>
      </c>
      <c r="J179" s="224"/>
      <c r="K179" s="183">
        <f>I179+J179</f>
        <v>10800000</v>
      </c>
      <c r="L179" s="148"/>
      <c r="M179" s="183">
        <f>K179+L179</f>
        <v>10800000</v>
      </c>
      <c r="N179" s="148">
        <v>-1438263</v>
      </c>
      <c r="O179" s="183">
        <f>M179+N179</f>
        <v>9361737</v>
      </c>
      <c r="P179" s="148"/>
      <c r="Q179" s="183">
        <f>O179+P179</f>
        <v>9361737</v>
      </c>
    </row>
    <row r="180" spans="1:17" ht="15" customHeight="1">
      <c r="A180" s="43" t="s">
        <v>437</v>
      </c>
      <c r="B180" s="67" t="s">
        <v>438</v>
      </c>
      <c r="C180" s="67"/>
      <c r="D180" s="67"/>
      <c r="E180" s="68">
        <f>E181</f>
        <v>90000</v>
      </c>
      <c r="F180" s="148"/>
      <c r="G180" s="185">
        <f>G181</f>
        <v>90000</v>
      </c>
      <c r="H180" s="148"/>
      <c r="I180" s="185">
        <f>I181</f>
        <v>90000</v>
      </c>
      <c r="J180" s="224"/>
      <c r="K180" s="185">
        <f>K181</f>
        <v>90000</v>
      </c>
      <c r="L180" s="148"/>
      <c r="M180" s="185">
        <f>M181</f>
        <v>90000</v>
      </c>
      <c r="N180" s="148"/>
      <c r="O180" s="185">
        <f>O181</f>
        <v>90000</v>
      </c>
      <c r="P180" s="148"/>
      <c r="Q180" s="185">
        <f>Q181</f>
        <v>55500</v>
      </c>
    </row>
    <row r="181" spans="1:17" ht="65.25" customHeight="1">
      <c r="A181" s="87" t="s">
        <v>321</v>
      </c>
      <c r="B181" s="67" t="s">
        <v>438</v>
      </c>
      <c r="C181" s="57" t="s">
        <v>252</v>
      </c>
      <c r="D181" s="67"/>
      <c r="E181" s="68">
        <f>E182</f>
        <v>90000</v>
      </c>
      <c r="F181" s="148"/>
      <c r="G181" s="185">
        <f>G182</f>
        <v>90000</v>
      </c>
      <c r="H181" s="148"/>
      <c r="I181" s="185">
        <f>I182</f>
        <v>90000</v>
      </c>
      <c r="J181" s="224"/>
      <c r="K181" s="185">
        <f>K182</f>
        <v>90000</v>
      </c>
      <c r="L181" s="148"/>
      <c r="M181" s="185">
        <f>M182</f>
        <v>90000</v>
      </c>
      <c r="N181" s="148"/>
      <c r="O181" s="185">
        <f>O182</f>
        <v>90000</v>
      </c>
      <c r="P181" s="148"/>
      <c r="Q181" s="185">
        <f>Q182</f>
        <v>55500</v>
      </c>
    </row>
    <row r="182" spans="1:17" ht="33" customHeight="1">
      <c r="A182" s="42" t="s">
        <v>356</v>
      </c>
      <c r="B182" s="67" t="s">
        <v>438</v>
      </c>
      <c r="C182" s="57" t="s">
        <v>308</v>
      </c>
      <c r="D182" s="67"/>
      <c r="E182" s="68">
        <f>E183</f>
        <v>90000</v>
      </c>
      <c r="F182" s="148"/>
      <c r="G182" s="185">
        <f>G183</f>
        <v>90000</v>
      </c>
      <c r="H182" s="148"/>
      <c r="I182" s="185">
        <f>I183</f>
        <v>90000</v>
      </c>
      <c r="J182" s="224"/>
      <c r="K182" s="185">
        <f>K183</f>
        <v>90000</v>
      </c>
      <c r="L182" s="148"/>
      <c r="M182" s="185">
        <f>M183</f>
        <v>90000</v>
      </c>
      <c r="N182" s="148"/>
      <c r="O182" s="185">
        <f>O183</f>
        <v>90000</v>
      </c>
      <c r="P182" s="148"/>
      <c r="Q182" s="185">
        <f>Q183</f>
        <v>55500</v>
      </c>
    </row>
    <row r="183" spans="1:17" ht="50.25" customHeight="1">
      <c r="A183" s="42" t="s">
        <v>136</v>
      </c>
      <c r="B183" s="67" t="s">
        <v>438</v>
      </c>
      <c r="C183" s="57" t="s">
        <v>309</v>
      </c>
      <c r="D183" s="67"/>
      <c r="E183" s="69">
        <f>E184</f>
        <v>90000</v>
      </c>
      <c r="F183" s="148"/>
      <c r="G183" s="186">
        <f>G184</f>
        <v>90000</v>
      </c>
      <c r="H183" s="148"/>
      <c r="I183" s="186">
        <f>I184</f>
        <v>90000</v>
      </c>
      <c r="J183" s="224"/>
      <c r="K183" s="186">
        <f>K184</f>
        <v>90000</v>
      </c>
      <c r="L183" s="148"/>
      <c r="M183" s="186">
        <f>M184</f>
        <v>90000</v>
      </c>
      <c r="N183" s="148"/>
      <c r="O183" s="186">
        <f>O184</f>
        <v>90000</v>
      </c>
      <c r="P183" s="148"/>
      <c r="Q183" s="186">
        <f>Q184</f>
        <v>55500</v>
      </c>
    </row>
    <row r="184" spans="1:17" ht="39" customHeight="1">
      <c r="A184" s="43" t="s">
        <v>169</v>
      </c>
      <c r="B184" s="67" t="s">
        <v>438</v>
      </c>
      <c r="C184" s="57" t="s">
        <v>309</v>
      </c>
      <c r="D184" s="67" t="s">
        <v>170</v>
      </c>
      <c r="E184" s="68">
        <v>90000</v>
      </c>
      <c r="F184" s="148"/>
      <c r="G184" s="185">
        <f>E184+F184</f>
        <v>90000</v>
      </c>
      <c r="H184" s="148"/>
      <c r="I184" s="185">
        <f>G184+H184</f>
        <v>90000</v>
      </c>
      <c r="J184" s="224"/>
      <c r="K184" s="185">
        <f>I184+J184</f>
        <v>90000</v>
      </c>
      <c r="L184" s="148"/>
      <c r="M184" s="185">
        <f>K184+L184</f>
        <v>90000</v>
      </c>
      <c r="N184" s="148"/>
      <c r="O184" s="185">
        <f>M184+N184</f>
        <v>90000</v>
      </c>
      <c r="P184" s="148">
        <v>-34500</v>
      </c>
      <c r="Q184" s="185">
        <f>O184+P184</f>
        <v>55500</v>
      </c>
    </row>
    <row r="185" spans="1:17" ht="32.25" customHeight="1">
      <c r="A185" s="27" t="s">
        <v>380</v>
      </c>
      <c r="B185" s="71" t="s">
        <v>381</v>
      </c>
      <c r="C185" s="71"/>
      <c r="D185" s="71"/>
      <c r="E185" s="72">
        <f>E186+E194+E201</f>
        <v>2538000</v>
      </c>
      <c r="F185" s="148"/>
      <c r="G185" s="187">
        <f>G186+G194+G201</f>
        <v>2522000</v>
      </c>
      <c r="H185" s="148"/>
      <c r="I185" s="187">
        <f>I186+I194+I201</f>
        <v>2967700</v>
      </c>
      <c r="J185" s="224"/>
      <c r="K185" s="187">
        <f>K186+K194+K201</f>
        <v>3056800</v>
      </c>
      <c r="L185" s="148"/>
      <c r="M185" s="187">
        <f>M186+M194+M201</f>
        <v>2739657.96</v>
      </c>
      <c r="N185" s="148"/>
      <c r="O185" s="187">
        <f>O186+O194+O201</f>
        <v>2694657.96</v>
      </c>
      <c r="P185" s="148"/>
      <c r="Q185" s="187">
        <f>Q186+Q194+Q201</f>
        <v>2400680.08</v>
      </c>
    </row>
    <row r="186" spans="1:17" ht="76.5" customHeight="1">
      <c r="A186" s="27" t="s">
        <v>160</v>
      </c>
      <c r="B186" s="71" t="s">
        <v>381</v>
      </c>
      <c r="C186" s="60" t="s">
        <v>265</v>
      </c>
      <c r="D186" s="71"/>
      <c r="E186" s="72">
        <f>E187</f>
        <v>1038000</v>
      </c>
      <c r="F186" s="148"/>
      <c r="G186" s="187">
        <f>G187</f>
        <v>1022000</v>
      </c>
      <c r="H186" s="148"/>
      <c r="I186" s="187">
        <f>I187</f>
        <v>1022000</v>
      </c>
      <c r="J186" s="224"/>
      <c r="K186" s="187">
        <f>K187</f>
        <v>1111100</v>
      </c>
      <c r="L186" s="148"/>
      <c r="M186" s="187">
        <f>M187</f>
        <v>833796.3</v>
      </c>
      <c r="N186" s="148"/>
      <c r="O186" s="187">
        <f>O187</f>
        <v>823796.3</v>
      </c>
      <c r="P186" s="148"/>
      <c r="Q186" s="187">
        <f>Q187</f>
        <v>728275.3</v>
      </c>
    </row>
    <row r="187" spans="1:17" ht="45" customHeight="1">
      <c r="A187" s="13" t="s">
        <v>359</v>
      </c>
      <c r="B187" s="57" t="s">
        <v>381</v>
      </c>
      <c r="C187" s="57" t="s">
        <v>314</v>
      </c>
      <c r="D187" s="57"/>
      <c r="E187" s="72">
        <f>E188+E192</f>
        <v>1038000</v>
      </c>
      <c r="F187" s="148"/>
      <c r="G187" s="187">
        <f>G188+G192</f>
        <v>1022000</v>
      </c>
      <c r="H187" s="148"/>
      <c r="I187" s="187">
        <f>I188+I192</f>
        <v>1022000</v>
      </c>
      <c r="J187" s="224"/>
      <c r="K187" s="187">
        <f>K188+K190+K192</f>
        <v>1111100</v>
      </c>
      <c r="L187" s="148"/>
      <c r="M187" s="187">
        <f>M188+M190+M192</f>
        <v>833796.3</v>
      </c>
      <c r="N187" s="148"/>
      <c r="O187" s="187">
        <f>O188+O190+O192</f>
        <v>823796.3</v>
      </c>
      <c r="P187" s="148"/>
      <c r="Q187" s="187">
        <f>Q188+Q190+Q192</f>
        <v>728275.3</v>
      </c>
    </row>
    <row r="188" spans="1:17" ht="33.75" customHeight="1">
      <c r="A188" s="12" t="s">
        <v>491</v>
      </c>
      <c r="B188" s="57" t="s">
        <v>381</v>
      </c>
      <c r="C188" s="57" t="s">
        <v>315</v>
      </c>
      <c r="D188" s="57"/>
      <c r="E188" s="72">
        <f>E189</f>
        <v>958000</v>
      </c>
      <c r="F188" s="148"/>
      <c r="G188" s="187">
        <f>G189</f>
        <v>942000</v>
      </c>
      <c r="H188" s="148"/>
      <c r="I188" s="187">
        <f>I189</f>
        <v>892000</v>
      </c>
      <c r="J188" s="224"/>
      <c r="K188" s="187">
        <f>K189</f>
        <v>892000</v>
      </c>
      <c r="L188" s="148"/>
      <c r="M188" s="187">
        <f>M189</f>
        <v>614696.3</v>
      </c>
      <c r="N188" s="148"/>
      <c r="O188" s="187">
        <f>O189</f>
        <v>614696.3</v>
      </c>
      <c r="P188" s="148"/>
      <c r="Q188" s="187">
        <f>Q189</f>
        <v>565125.3</v>
      </c>
    </row>
    <row r="189" spans="1:17" ht="35.25" customHeight="1">
      <c r="A189" s="43" t="s">
        <v>169</v>
      </c>
      <c r="B189" s="57" t="s">
        <v>381</v>
      </c>
      <c r="C189" s="57" t="s">
        <v>315</v>
      </c>
      <c r="D189" s="57" t="s">
        <v>170</v>
      </c>
      <c r="E189" s="72">
        <f>1000000-42000</f>
        <v>958000</v>
      </c>
      <c r="F189" s="148">
        <v>-16000</v>
      </c>
      <c r="G189" s="187">
        <f>E189+F189</f>
        <v>942000</v>
      </c>
      <c r="H189" s="148">
        <v>-50000</v>
      </c>
      <c r="I189" s="187">
        <f>G189+H189</f>
        <v>892000</v>
      </c>
      <c r="J189" s="224"/>
      <c r="K189" s="187">
        <f>I189+J189</f>
        <v>892000</v>
      </c>
      <c r="L189" s="148">
        <v>-277303.7</v>
      </c>
      <c r="M189" s="187">
        <f>K189+L189</f>
        <v>614696.3</v>
      </c>
      <c r="N189" s="148"/>
      <c r="O189" s="187">
        <f>M189+N189</f>
        <v>614696.3</v>
      </c>
      <c r="P189" s="148">
        <f>79950-129521</f>
        <v>-49571</v>
      </c>
      <c r="Q189" s="187">
        <f>O189+P189</f>
        <v>565125.3</v>
      </c>
    </row>
    <row r="190" spans="1:17" ht="81" customHeight="1">
      <c r="A190" s="27" t="s">
        <v>536</v>
      </c>
      <c r="B190" s="57" t="s">
        <v>381</v>
      </c>
      <c r="C190" s="57" t="s">
        <v>537</v>
      </c>
      <c r="D190" s="57"/>
      <c r="E190" s="72"/>
      <c r="F190" s="148"/>
      <c r="G190" s="187"/>
      <c r="H190" s="148"/>
      <c r="I190" s="187"/>
      <c r="J190" s="224"/>
      <c r="K190" s="187">
        <f>K191</f>
        <v>89100</v>
      </c>
      <c r="L190" s="148"/>
      <c r="M190" s="187">
        <f>M191</f>
        <v>89100</v>
      </c>
      <c r="N190" s="148"/>
      <c r="O190" s="187">
        <f>O191</f>
        <v>89100</v>
      </c>
      <c r="P190" s="148"/>
      <c r="Q190" s="187">
        <f>Q191</f>
        <v>89100</v>
      </c>
    </row>
    <row r="191" spans="1:17" ht="30" customHeight="1">
      <c r="A191" s="43" t="s">
        <v>169</v>
      </c>
      <c r="B191" s="57" t="s">
        <v>381</v>
      </c>
      <c r="C191" s="57" t="s">
        <v>537</v>
      </c>
      <c r="D191" s="57" t="s">
        <v>170</v>
      </c>
      <c r="E191" s="72"/>
      <c r="F191" s="148"/>
      <c r="G191" s="187"/>
      <c r="H191" s="148"/>
      <c r="I191" s="187"/>
      <c r="J191" s="224">
        <v>89100</v>
      </c>
      <c r="K191" s="187">
        <f>I191+J191</f>
        <v>89100</v>
      </c>
      <c r="L191" s="148"/>
      <c r="M191" s="187">
        <f>K191+L191</f>
        <v>89100</v>
      </c>
      <c r="N191" s="148"/>
      <c r="O191" s="187">
        <f>M191+N191</f>
        <v>89100</v>
      </c>
      <c r="P191" s="148"/>
      <c r="Q191" s="187">
        <f>O191+P191</f>
        <v>89100</v>
      </c>
    </row>
    <row r="192" spans="1:17" ht="31.5" customHeight="1">
      <c r="A192" s="13" t="s">
        <v>534</v>
      </c>
      <c r="B192" s="57" t="s">
        <v>381</v>
      </c>
      <c r="C192" s="57" t="s">
        <v>316</v>
      </c>
      <c r="D192" s="57"/>
      <c r="E192" s="72">
        <f>E193</f>
        <v>80000</v>
      </c>
      <c r="F192" s="148"/>
      <c r="G192" s="187">
        <f>G193</f>
        <v>80000</v>
      </c>
      <c r="H192" s="148"/>
      <c r="I192" s="187">
        <f>I193</f>
        <v>130000</v>
      </c>
      <c r="J192" s="224"/>
      <c r="K192" s="187">
        <f>K193</f>
        <v>130000</v>
      </c>
      <c r="L192" s="148"/>
      <c r="M192" s="187">
        <f>M193</f>
        <v>130000</v>
      </c>
      <c r="N192" s="148"/>
      <c r="O192" s="187">
        <f>O193</f>
        <v>120000</v>
      </c>
      <c r="P192" s="148"/>
      <c r="Q192" s="187">
        <f>Q193</f>
        <v>74050</v>
      </c>
    </row>
    <row r="193" spans="1:17" ht="35.25" customHeight="1">
      <c r="A193" s="43" t="s">
        <v>169</v>
      </c>
      <c r="B193" s="57" t="s">
        <v>381</v>
      </c>
      <c r="C193" s="57" t="s">
        <v>316</v>
      </c>
      <c r="D193" s="57" t="s">
        <v>170</v>
      </c>
      <c r="E193" s="72">
        <v>80000</v>
      </c>
      <c r="F193" s="148"/>
      <c r="G193" s="187">
        <f>E193+F193</f>
        <v>80000</v>
      </c>
      <c r="H193" s="148">
        <v>50000</v>
      </c>
      <c r="I193" s="187">
        <f>G193+H193</f>
        <v>130000</v>
      </c>
      <c r="J193" s="224"/>
      <c r="K193" s="187">
        <f>I193+J193</f>
        <v>130000</v>
      </c>
      <c r="L193" s="148"/>
      <c r="M193" s="187">
        <f>K193+L193</f>
        <v>130000</v>
      </c>
      <c r="N193" s="148">
        <v>-10000</v>
      </c>
      <c r="O193" s="187">
        <f>M193+N193</f>
        <v>120000</v>
      </c>
      <c r="P193" s="148">
        <v>-45950</v>
      </c>
      <c r="Q193" s="187">
        <f>O193+P193</f>
        <v>74050</v>
      </c>
    </row>
    <row r="194" spans="1:17" ht="66.75" customHeight="1">
      <c r="A194" s="88" t="s">
        <v>357</v>
      </c>
      <c r="B194" s="71" t="s">
        <v>381</v>
      </c>
      <c r="C194" s="57" t="s">
        <v>310</v>
      </c>
      <c r="D194" s="71"/>
      <c r="E194" s="73">
        <f>E197</f>
        <v>1300000</v>
      </c>
      <c r="F194" s="148"/>
      <c r="G194" s="188">
        <f>G197</f>
        <v>1300000</v>
      </c>
      <c r="H194" s="148"/>
      <c r="I194" s="188">
        <f>I197+I199</f>
        <v>1573400</v>
      </c>
      <c r="J194" s="224"/>
      <c r="K194" s="188">
        <f>K197+K199</f>
        <v>1573400</v>
      </c>
      <c r="L194" s="148"/>
      <c r="M194" s="188">
        <f>M197+M199</f>
        <v>1533561.66</v>
      </c>
      <c r="N194" s="148"/>
      <c r="O194" s="188">
        <f>O197+O199</f>
        <v>1533561.66</v>
      </c>
      <c r="P194" s="148"/>
      <c r="Q194" s="188">
        <f>Q195+Q197+Q199</f>
        <v>1335104.7799999998</v>
      </c>
    </row>
    <row r="195" spans="1:17" ht="72" customHeight="1">
      <c r="A195" s="153" t="s">
        <v>626</v>
      </c>
      <c r="B195" s="57" t="s">
        <v>381</v>
      </c>
      <c r="C195" s="57" t="s">
        <v>627</v>
      </c>
      <c r="D195" s="71"/>
      <c r="E195" s="73"/>
      <c r="F195" s="148"/>
      <c r="G195" s="188"/>
      <c r="H195" s="148"/>
      <c r="I195" s="188"/>
      <c r="J195" s="224"/>
      <c r="K195" s="188"/>
      <c r="L195" s="148"/>
      <c r="M195" s="188"/>
      <c r="N195" s="148"/>
      <c r="O195" s="188"/>
      <c r="P195" s="148"/>
      <c r="Q195" s="188">
        <f>Q196</f>
        <v>805330</v>
      </c>
    </row>
    <row r="196" spans="1:17" ht="30" customHeight="1">
      <c r="A196" s="43" t="s">
        <v>169</v>
      </c>
      <c r="B196" s="57" t="s">
        <v>381</v>
      </c>
      <c r="C196" s="57" t="s">
        <v>627</v>
      </c>
      <c r="D196" s="57" t="s">
        <v>170</v>
      </c>
      <c r="E196" s="73"/>
      <c r="F196" s="148"/>
      <c r="G196" s="188"/>
      <c r="H196" s="148"/>
      <c r="I196" s="188"/>
      <c r="J196" s="224"/>
      <c r="K196" s="188"/>
      <c r="L196" s="148"/>
      <c r="M196" s="188"/>
      <c r="N196" s="148"/>
      <c r="O196" s="188"/>
      <c r="P196" s="148">
        <v>805330</v>
      </c>
      <c r="Q196" s="187">
        <f>O196+P196</f>
        <v>805330</v>
      </c>
    </row>
    <row r="197" spans="1:17" ht="36.75" customHeight="1">
      <c r="A197" s="12" t="s">
        <v>358</v>
      </c>
      <c r="B197" s="71" t="s">
        <v>381</v>
      </c>
      <c r="C197" s="57" t="s">
        <v>311</v>
      </c>
      <c r="D197" s="71"/>
      <c r="E197" s="73">
        <f>E198</f>
        <v>1300000</v>
      </c>
      <c r="F197" s="148"/>
      <c r="G197" s="188">
        <f>G198</f>
        <v>1300000</v>
      </c>
      <c r="H197" s="148"/>
      <c r="I197" s="188">
        <f>I198</f>
        <v>1300000</v>
      </c>
      <c r="J197" s="224"/>
      <c r="K197" s="188">
        <f>K198</f>
        <v>1300000</v>
      </c>
      <c r="L197" s="148"/>
      <c r="M197" s="188">
        <f>M198</f>
        <v>1260161.66</v>
      </c>
      <c r="N197" s="148"/>
      <c r="O197" s="188">
        <f>O198</f>
        <v>1260161.66</v>
      </c>
      <c r="P197" s="148"/>
      <c r="Q197" s="188">
        <f>Q198</f>
        <v>256374.7799999999</v>
      </c>
    </row>
    <row r="198" spans="1:17" ht="34.5" customHeight="1">
      <c r="A198" s="43" t="s">
        <v>169</v>
      </c>
      <c r="B198" s="71" t="s">
        <v>381</v>
      </c>
      <c r="C198" s="57" t="s">
        <v>311</v>
      </c>
      <c r="D198" s="71" t="s">
        <v>170</v>
      </c>
      <c r="E198" s="72">
        <v>1300000</v>
      </c>
      <c r="F198" s="148"/>
      <c r="G198" s="187">
        <f>E198+F198</f>
        <v>1300000</v>
      </c>
      <c r="H198" s="148"/>
      <c r="I198" s="187">
        <f>G198+H198</f>
        <v>1300000</v>
      </c>
      <c r="J198" s="224"/>
      <c r="K198" s="187">
        <f>I198+J198</f>
        <v>1300000</v>
      </c>
      <c r="L198" s="148">
        <v>-39838.34</v>
      </c>
      <c r="M198" s="187">
        <f>K198+L198</f>
        <v>1260161.66</v>
      </c>
      <c r="N198" s="148"/>
      <c r="O198" s="187">
        <f>M198+N198</f>
        <v>1260161.66</v>
      </c>
      <c r="P198" s="148">
        <f>-966618.88-37168</f>
        <v>-1003786.88</v>
      </c>
      <c r="Q198" s="187">
        <f>O198+P198</f>
        <v>256374.7799999999</v>
      </c>
    </row>
    <row r="199" spans="1:17" ht="34.5" customHeight="1">
      <c r="A199" s="27" t="s">
        <v>528</v>
      </c>
      <c r="B199" s="71" t="s">
        <v>381</v>
      </c>
      <c r="C199" s="57" t="s">
        <v>529</v>
      </c>
      <c r="D199" s="71"/>
      <c r="E199" s="72"/>
      <c r="F199" s="148"/>
      <c r="G199" s="187"/>
      <c r="H199" s="148"/>
      <c r="I199" s="187">
        <f>I200</f>
        <v>273400</v>
      </c>
      <c r="J199" s="224"/>
      <c r="K199" s="187">
        <f>K200</f>
        <v>273400</v>
      </c>
      <c r="L199" s="148"/>
      <c r="M199" s="187">
        <f>M200</f>
        <v>273400</v>
      </c>
      <c r="N199" s="148"/>
      <c r="O199" s="187">
        <f>O200</f>
        <v>273400</v>
      </c>
      <c r="P199" s="148"/>
      <c r="Q199" s="187">
        <f>Q200</f>
        <v>273400</v>
      </c>
    </row>
    <row r="200" spans="1:17" ht="34.5" customHeight="1">
      <c r="A200" s="27" t="s">
        <v>169</v>
      </c>
      <c r="B200" s="71" t="s">
        <v>381</v>
      </c>
      <c r="C200" s="57" t="s">
        <v>529</v>
      </c>
      <c r="D200" s="71" t="s">
        <v>170</v>
      </c>
      <c r="E200" s="72"/>
      <c r="F200" s="148"/>
      <c r="G200" s="187"/>
      <c r="H200" s="148">
        <v>273400</v>
      </c>
      <c r="I200" s="187">
        <f>G200+H200</f>
        <v>273400</v>
      </c>
      <c r="J200" s="224"/>
      <c r="K200" s="187">
        <f>I200+J200</f>
        <v>273400</v>
      </c>
      <c r="L200" s="148"/>
      <c r="M200" s="187">
        <f>K200+L200</f>
        <v>273400</v>
      </c>
      <c r="N200" s="148"/>
      <c r="O200" s="187">
        <f>M200+N200</f>
        <v>273400</v>
      </c>
      <c r="P200" s="148"/>
      <c r="Q200" s="187">
        <f>O200+P200</f>
        <v>273400</v>
      </c>
    </row>
    <row r="201" spans="1:17" ht="129.75" customHeight="1">
      <c r="A201" s="12" t="s">
        <v>200</v>
      </c>
      <c r="B201" s="71" t="s">
        <v>381</v>
      </c>
      <c r="C201" s="57" t="s">
        <v>272</v>
      </c>
      <c r="D201" s="71"/>
      <c r="E201" s="73">
        <f>E202</f>
        <v>200000</v>
      </c>
      <c r="F201" s="148"/>
      <c r="G201" s="188">
        <f>G202</f>
        <v>200000</v>
      </c>
      <c r="H201" s="148"/>
      <c r="I201" s="188">
        <f>I202</f>
        <v>372300</v>
      </c>
      <c r="J201" s="224"/>
      <c r="K201" s="188">
        <f>K202</f>
        <v>372300</v>
      </c>
      <c r="L201" s="148"/>
      <c r="M201" s="188">
        <f>M202</f>
        <v>372300</v>
      </c>
      <c r="N201" s="148"/>
      <c r="O201" s="188">
        <f>O202</f>
        <v>337300</v>
      </c>
      <c r="P201" s="148"/>
      <c r="Q201" s="188">
        <f>Q202</f>
        <v>337300</v>
      </c>
    </row>
    <row r="202" spans="1:17" ht="80.25" customHeight="1">
      <c r="A202" s="12" t="s">
        <v>147</v>
      </c>
      <c r="B202" s="71" t="s">
        <v>381</v>
      </c>
      <c r="C202" s="57" t="s">
        <v>300</v>
      </c>
      <c r="D202" s="71"/>
      <c r="E202" s="73">
        <f>E203+E208</f>
        <v>200000</v>
      </c>
      <c r="F202" s="148"/>
      <c r="G202" s="188">
        <f>G203+G208</f>
        <v>200000</v>
      </c>
      <c r="H202" s="148"/>
      <c r="I202" s="188">
        <f>I203+I206+I208</f>
        <v>372300</v>
      </c>
      <c r="J202" s="224"/>
      <c r="K202" s="188">
        <f>K203+K206+K208</f>
        <v>372300</v>
      </c>
      <c r="L202" s="148"/>
      <c r="M202" s="188">
        <f>M203+M206+M208</f>
        <v>372300</v>
      </c>
      <c r="N202" s="148"/>
      <c r="O202" s="188">
        <f>O203+O206+O208</f>
        <v>337300</v>
      </c>
      <c r="P202" s="148"/>
      <c r="Q202" s="188">
        <f>Q203+Q206+Q208</f>
        <v>337300</v>
      </c>
    </row>
    <row r="203" spans="1:17" ht="51" customHeight="1">
      <c r="A203" s="12" t="s">
        <v>474</v>
      </c>
      <c r="B203" s="71" t="s">
        <v>381</v>
      </c>
      <c r="C203" s="57" t="s">
        <v>312</v>
      </c>
      <c r="D203" s="71"/>
      <c r="E203" s="73">
        <f>E204+E205</f>
        <v>150000</v>
      </c>
      <c r="F203" s="148"/>
      <c r="G203" s="188">
        <f>G204+G205</f>
        <v>150000</v>
      </c>
      <c r="H203" s="148"/>
      <c r="I203" s="188">
        <f>I204+I205</f>
        <v>150000</v>
      </c>
      <c r="J203" s="224"/>
      <c r="K203" s="188">
        <f>K204+K205</f>
        <v>150000</v>
      </c>
      <c r="L203" s="148"/>
      <c r="M203" s="188">
        <f>M204+M205</f>
        <v>150000</v>
      </c>
      <c r="N203" s="148"/>
      <c r="O203" s="188">
        <f>O204+O205</f>
        <v>115000</v>
      </c>
      <c r="P203" s="148"/>
      <c r="Q203" s="188">
        <f>Q204+Q205</f>
        <v>115000</v>
      </c>
    </row>
    <row r="204" spans="1:17" ht="34.5" customHeight="1">
      <c r="A204" s="43" t="s">
        <v>169</v>
      </c>
      <c r="B204" s="71" t="s">
        <v>381</v>
      </c>
      <c r="C204" s="57" t="s">
        <v>312</v>
      </c>
      <c r="D204" s="71" t="s">
        <v>170</v>
      </c>
      <c r="E204" s="73">
        <v>100000</v>
      </c>
      <c r="F204" s="148"/>
      <c r="G204" s="188">
        <f>E204+F204</f>
        <v>100000</v>
      </c>
      <c r="H204" s="148"/>
      <c r="I204" s="188">
        <f>G204+H204</f>
        <v>100000</v>
      </c>
      <c r="J204" s="224"/>
      <c r="K204" s="188">
        <f>I204+J204</f>
        <v>100000</v>
      </c>
      <c r="L204" s="148"/>
      <c r="M204" s="188">
        <f>K204+L204</f>
        <v>100000</v>
      </c>
      <c r="N204" s="148">
        <v>15000</v>
      </c>
      <c r="O204" s="188">
        <f>M204+N204</f>
        <v>115000</v>
      </c>
      <c r="P204" s="148"/>
      <c r="Q204" s="188">
        <f>O204+P204</f>
        <v>115000</v>
      </c>
    </row>
    <row r="205" spans="1:17" ht="78.75" customHeight="1">
      <c r="A205" s="153" t="s">
        <v>187</v>
      </c>
      <c r="B205" s="71" t="s">
        <v>381</v>
      </c>
      <c r="C205" s="57" t="s">
        <v>312</v>
      </c>
      <c r="D205" s="71" t="s">
        <v>455</v>
      </c>
      <c r="E205" s="73">
        <v>50000</v>
      </c>
      <c r="F205" s="148"/>
      <c r="G205" s="188">
        <f>E205+F205</f>
        <v>50000</v>
      </c>
      <c r="H205" s="148"/>
      <c r="I205" s="188">
        <f>G205+H205</f>
        <v>50000</v>
      </c>
      <c r="J205" s="224"/>
      <c r="K205" s="188">
        <f>I205+J205</f>
        <v>50000</v>
      </c>
      <c r="L205" s="148"/>
      <c r="M205" s="188">
        <f>K205+L205</f>
        <v>50000</v>
      </c>
      <c r="N205" s="148">
        <v>-50000</v>
      </c>
      <c r="O205" s="188">
        <f>M205+N205</f>
        <v>0</v>
      </c>
      <c r="P205" s="148"/>
      <c r="Q205" s="188">
        <f>O205+P205</f>
        <v>0</v>
      </c>
    </row>
    <row r="206" spans="1:17" ht="49.5" customHeight="1">
      <c r="A206" s="153" t="s">
        <v>523</v>
      </c>
      <c r="B206" s="71" t="s">
        <v>381</v>
      </c>
      <c r="C206" s="57" t="s">
        <v>565</v>
      </c>
      <c r="D206" s="71"/>
      <c r="E206" s="73"/>
      <c r="F206" s="148"/>
      <c r="G206" s="188"/>
      <c r="H206" s="148"/>
      <c r="I206" s="188">
        <f>I207</f>
        <v>172300</v>
      </c>
      <c r="J206" s="224"/>
      <c r="K206" s="188">
        <f>K207</f>
        <v>172300</v>
      </c>
      <c r="L206" s="148"/>
      <c r="M206" s="188">
        <f>M207</f>
        <v>172300</v>
      </c>
      <c r="N206" s="148"/>
      <c r="O206" s="188">
        <f>O207</f>
        <v>172300</v>
      </c>
      <c r="P206" s="148"/>
      <c r="Q206" s="188">
        <f>Q207</f>
        <v>172300</v>
      </c>
    </row>
    <row r="207" spans="1:17" ht="33" customHeight="1">
      <c r="A207" s="111" t="s">
        <v>169</v>
      </c>
      <c r="B207" s="71" t="s">
        <v>381</v>
      </c>
      <c r="C207" s="57" t="s">
        <v>565</v>
      </c>
      <c r="D207" s="71" t="s">
        <v>170</v>
      </c>
      <c r="E207" s="73"/>
      <c r="F207" s="148"/>
      <c r="G207" s="188"/>
      <c r="H207" s="217">
        <v>172300</v>
      </c>
      <c r="I207" s="188">
        <f>G207+H207</f>
        <v>172300</v>
      </c>
      <c r="J207" s="224"/>
      <c r="K207" s="188">
        <f>I207+J207</f>
        <v>172300</v>
      </c>
      <c r="L207" s="148"/>
      <c r="M207" s="188">
        <f>K207+L207</f>
        <v>172300</v>
      </c>
      <c r="N207" s="148"/>
      <c r="O207" s="188">
        <f>M207+N207</f>
        <v>172300</v>
      </c>
      <c r="P207" s="148"/>
      <c r="Q207" s="188">
        <f>O207+P207</f>
        <v>172300</v>
      </c>
    </row>
    <row r="208" spans="1:17" ht="32.25" customHeight="1">
      <c r="A208" s="12" t="s">
        <v>462</v>
      </c>
      <c r="B208" s="71" t="s">
        <v>381</v>
      </c>
      <c r="C208" s="57" t="s">
        <v>313</v>
      </c>
      <c r="D208" s="71"/>
      <c r="E208" s="73">
        <f>E209</f>
        <v>50000</v>
      </c>
      <c r="F208" s="148"/>
      <c r="G208" s="188">
        <f>G209</f>
        <v>50000</v>
      </c>
      <c r="H208" s="148"/>
      <c r="I208" s="188">
        <f>I209</f>
        <v>50000</v>
      </c>
      <c r="J208" s="224"/>
      <c r="K208" s="188">
        <f>K209</f>
        <v>50000</v>
      </c>
      <c r="L208" s="148"/>
      <c r="M208" s="188">
        <f>M209</f>
        <v>50000</v>
      </c>
      <c r="N208" s="148"/>
      <c r="O208" s="188">
        <f>O209</f>
        <v>50000</v>
      </c>
      <c r="P208" s="148"/>
      <c r="Q208" s="188">
        <f>Q209</f>
        <v>50000</v>
      </c>
    </row>
    <row r="209" spans="1:17" ht="51" customHeight="1">
      <c r="A209" s="13" t="s">
        <v>338</v>
      </c>
      <c r="B209" s="71" t="s">
        <v>381</v>
      </c>
      <c r="C209" s="57" t="s">
        <v>313</v>
      </c>
      <c r="D209" s="71" t="s">
        <v>337</v>
      </c>
      <c r="E209" s="73">
        <v>50000</v>
      </c>
      <c r="F209" s="148"/>
      <c r="G209" s="188">
        <f>E209+F209</f>
        <v>50000</v>
      </c>
      <c r="H209" s="148"/>
      <c r="I209" s="188">
        <f>G209+H209</f>
        <v>50000</v>
      </c>
      <c r="J209" s="224"/>
      <c r="K209" s="188">
        <f>I209+J209</f>
        <v>50000</v>
      </c>
      <c r="L209" s="148"/>
      <c r="M209" s="188">
        <f>K209+L209</f>
        <v>50000</v>
      </c>
      <c r="N209" s="148"/>
      <c r="O209" s="188">
        <f>M209+N209</f>
        <v>50000</v>
      </c>
      <c r="P209" s="148"/>
      <c r="Q209" s="188">
        <f>O209+P209</f>
        <v>50000</v>
      </c>
    </row>
    <row r="210" spans="1:17" ht="19.5" customHeight="1">
      <c r="A210" s="36" t="s">
        <v>382</v>
      </c>
      <c r="B210" s="55" t="s">
        <v>383</v>
      </c>
      <c r="C210" s="55"/>
      <c r="D210" s="55"/>
      <c r="E210" s="108">
        <f>E211+E222+E255++E267</f>
        <v>45719400</v>
      </c>
      <c r="F210" s="148"/>
      <c r="G210" s="189">
        <f>G211+G222+G255++G267</f>
        <v>45719400</v>
      </c>
      <c r="H210" s="148"/>
      <c r="I210" s="189">
        <f>I211+I222+I255++I267</f>
        <v>45719400</v>
      </c>
      <c r="J210" s="224"/>
      <c r="K210" s="189">
        <f>K211+K222+K255++K267</f>
        <v>53023950</v>
      </c>
      <c r="L210" s="148"/>
      <c r="M210" s="189">
        <f>M211+M222+M255++M267</f>
        <v>66003424.839999996</v>
      </c>
      <c r="N210" s="148"/>
      <c r="O210" s="189">
        <f>O211+O222+O255++O267</f>
        <v>71925677.97</v>
      </c>
      <c r="P210" s="148"/>
      <c r="Q210" s="189">
        <f>Q211+Q222+Q255++Q267</f>
        <v>93639533.97</v>
      </c>
    </row>
    <row r="211" spans="1:17" ht="18.75" customHeight="1">
      <c r="A211" s="19" t="s">
        <v>384</v>
      </c>
      <c r="B211" s="61" t="s">
        <v>385</v>
      </c>
      <c r="C211" s="61"/>
      <c r="D211" s="61"/>
      <c r="E211" s="101">
        <f>E212+E218</f>
        <v>3500000</v>
      </c>
      <c r="F211" s="148"/>
      <c r="G211" s="182">
        <f>G212+G218</f>
        <v>3500000</v>
      </c>
      <c r="H211" s="148"/>
      <c r="I211" s="182">
        <f>I212+I218</f>
        <v>3500000</v>
      </c>
      <c r="J211" s="224"/>
      <c r="K211" s="182">
        <f>K212+K218</f>
        <v>3500000</v>
      </c>
      <c r="L211" s="148"/>
      <c r="M211" s="182">
        <f>M212+M218</f>
        <v>3500000</v>
      </c>
      <c r="N211" s="148"/>
      <c r="O211" s="182">
        <f>O212+O218</f>
        <v>3499953.13</v>
      </c>
      <c r="P211" s="148"/>
      <c r="Q211" s="182">
        <f>Q212+Q218</f>
        <v>2832334.13</v>
      </c>
    </row>
    <row r="212" spans="1:17" ht="67.5" customHeight="1">
      <c r="A212" s="19" t="s">
        <v>149</v>
      </c>
      <c r="B212" s="57" t="s">
        <v>385</v>
      </c>
      <c r="C212" s="57" t="s">
        <v>265</v>
      </c>
      <c r="D212" s="61"/>
      <c r="E212" s="101">
        <f>E213</f>
        <v>2500000</v>
      </c>
      <c r="F212" s="148"/>
      <c r="G212" s="182">
        <f>G213</f>
        <v>2500000</v>
      </c>
      <c r="H212" s="148"/>
      <c r="I212" s="182">
        <f>I213</f>
        <v>2500000</v>
      </c>
      <c r="J212" s="224"/>
      <c r="K212" s="182">
        <f>K213</f>
        <v>2500000</v>
      </c>
      <c r="L212" s="148"/>
      <c r="M212" s="182">
        <f>M213</f>
        <v>2500000</v>
      </c>
      <c r="N212" s="148"/>
      <c r="O212" s="182">
        <f>O213</f>
        <v>2499953.13</v>
      </c>
      <c r="P212" s="148"/>
      <c r="Q212" s="182">
        <f>Q213</f>
        <v>1959851.13</v>
      </c>
    </row>
    <row r="213" spans="1:17" ht="48" customHeight="1">
      <c r="A213" s="19" t="s">
        <v>318</v>
      </c>
      <c r="B213" s="57" t="s">
        <v>385</v>
      </c>
      <c r="C213" s="57" t="s">
        <v>91</v>
      </c>
      <c r="D213" s="61"/>
      <c r="E213" s="101">
        <f>E214+E216</f>
        <v>2500000</v>
      </c>
      <c r="F213" s="148"/>
      <c r="G213" s="182">
        <f>G214+G216</f>
        <v>2500000</v>
      </c>
      <c r="H213" s="148"/>
      <c r="I213" s="182">
        <f>I214+I216</f>
        <v>2500000</v>
      </c>
      <c r="J213" s="224"/>
      <c r="K213" s="182">
        <f>K214+K216</f>
        <v>2500000</v>
      </c>
      <c r="L213" s="148"/>
      <c r="M213" s="182">
        <f>M214+M216</f>
        <v>2500000</v>
      </c>
      <c r="N213" s="148"/>
      <c r="O213" s="182">
        <f>O214+O216</f>
        <v>2499953.13</v>
      </c>
      <c r="P213" s="148"/>
      <c r="Q213" s="182">
        <f>Q214+Q216</f>
        <v>1959851.13</v>
      </c>
    </row>
    <row r="214" spans="1:17" ht="62.25" customHeight="1">
      <c r="A214" s="245" t="s">
        <v>605</v>
      </c>
      <c r="B214" s="57" t="s">
        <v>385</v>
      </c>
      <c r="C214" s="57" t="s">
        <v>92</v>
      </c>
      <c r="D214" s="57"/>
      <c r="E214" s="101">
        <f>E215</f>
        <v>500000</v>
      </c>
      <c r="F214" s="148"/>
      <c r="G214" s="182">
        <f>G215</f>
        <v>500000</v>
      </c>
      <c r="H214" s="148"/>
      <c r="I214" s="182">
        <f>I215</f>
        <v>500000</v>
      </c>
      <c r="J214" s="224"/>
      <c r="K214" s="182">
        <f>K215</f>
        <v>500000</v>
      </c>
      <c r="L214" s="148"/>
      <c r="M214" s="182">
        <f>M215</f>
        <v>500000</v>
      </c>
      <c r="N214" s="148"/>
      <c r="O214" s="182">
        <f>O215</f>
        <v>500000</v>
      </c>
      <c r="P214" s="148"/>
      <c r="Q214" s="182">
        <f>Q215</f>
        <v>393234</v>
      </c>
    </row>
    <row r="215" spans="1:17" s="112" customFormat="1" ht="36" customHeight="1">
      <c r="A215" s="19" t="s">
        <v>169</v>
      </c>
      <c r="B215" s="57" t="s">
        <v>385</v>
      </c>
      <c r="C215" s="57" t="s">
        <v>92</v>
      </c>
      <c r="D215" s="57" t="s">
        <v>170</v>
      </c>
      <c r="E215" s="101">
        <v>500000</v>
      </c>
      <c r="F215" s="204"/>
      <c r="G215" s="182">
        <f>E215+F215</f>
        <v>500000</v>
      </c>
      <c r="H215" s="204"/>
      <c r="I215" s="182">
        <f>G215+H215</f>
        <v>500000</v>
      </c>
      <c r="J215" s="224"/>
      <c r="K215" s="182">
        <f>I215+J215</f>
        <v>500000</v>
      </c>
      <c r="L215" s="204"/>
      <c r="M215" s="182">
        <f>K215+L215</f>
        <v>500000</v>
      </c>
      <c r="N215" s="204"/>
      <c r="O215" s="182">
        <f>M215+N215</f>
        <v>500000</v>
      </c>
      <c r="P215" s="204">
        <f>-107450+684</f>
        <v>-106766</v>
      </c>
      <c r="Q215" s="182">
        <f>O215+P215</f>
        <v>393234</v>
      </c>
    </row>
    <row r="216" spans="1:17" s="112" customFormat="1" ht="30" customHeight="1">
      <c r="A216" s="83" t="s">
        <v>90</v>
      </c>
      <c r="B216" s="57" t="s">
        <v>385</v>
      </c>
      <c r="C216" s="57" t="s">
        <v>79</v>
      </c>
      <c r="D216" s="57"/>
      <c r="E216" s="101">
        <f>E217</f>
        <v>2000000</v>
      </c>
      <c r="F216" s="204"/>
      <c r="G216" s="182">
        <f>G217</f>
        <v>2000000</v>
      </c>
      <c r="H216" s="204"/>
      <c r="I216" s="182">
        <f>I217</f>
        <v>2000000</v>
      </c>
      <c r="J216" s="224"/>
      <c r="K216" s="182">
        <f>K217</f>
        <v>2000000</v>
      </c>
      <c r="L216" s="204"/>
      <c r="M216" s="182">
        <f>M217</f>
        <v>2000000</v>
      </c>
      <c r="N216" s="204"/>
      <c r="O216" s="182">
        <f>O217</f>
        <v>1999953.13</v>
      </c>
      <c r="P216" s="204"/>
      <c r="Q216" s="182">
        <f>Q217</f>
        <v>1566617.13</v>
      </c>
    </row>
    <row r="217" spans="1:17" s="112" customFormat="1" ht="55.5" customHeight="1">
      <c r="A217" s="19" t="s">
        <v>484</v>
      </c>
      <c r="B217" s="57" t="s">
        <v>385</v>
      </c>
      <c r="C217" s="57" t="s">
        <v>79</v>
      </c>
      <c r="D217" s="57" t="s">
        <v>179</v>
      </c>
      <c r="E217" s="101">
        <v>2000000</v>
      </c>
      <c r="F217" s="204"/>
      <c r="G217" s="182">
        <f>E217+F217</f>
        <v>2000000</v>
      </c>
      <c r="H217" s="204"/>
      <c r="I217" s="182">
        <f>G217+H217</f>
        <v>2000000</v>
      </c>
      <c r="J217" s="224"/>
      <c r="K217" s="182">
        <f>I217+J217</f>
        <v>2000000</v>
      </c>
      <c r="L217" s="204"/>
      <c r="M217" s="182">
        <f>K217+L217</f>
        <v>2000000</v>
      </c>
      <c r="N217" s="204">
        <v>-46.87</v>
      </c>
      <c r="O217" s="182">
        <f>M217+N217</f>
        <v>1999953.13</v>
      </c>
      <c r="P217" s="204">
        <v>-433336</v>
      </c>
      <c r="Q217" s="182">
        <f>O217+P217</f>
        <v>1566617.13</v>
      </c>
    </row>
    <row r="218" spans="1:17" ht="95.25" customHeight="1">
      <c r="A218" s="40" t="s">
        <v>12</v>
      </c>
      <c r="B218" s="62" t="s">
        <v>385</v>
      </c>
      <c r="C218" s="58" t="s">
        <v>283</v>
      </c>
      <c r="D218" s="62"/>
      <c r="E218" s="101">
        <f>E219</f>
        <v>1000000</v>
      </c>
      <c r="F218" s="148"/>
      <c r="G218" s="182">
        <f>G219</f>
        <v>1000000</v>
      </c>
      <c r="H218" s="148"/>
      <c r="I218" s="182">
        <f>I219</f>
        <v>1000000</v>
      </c>
      <c r="J218" s="224"/>
      <c r="K218" s="182">
        <f>K219</f>
        <v>1000000</v>
      </c>
      <c r="L218" s="148"/>
      <c r="M218" s="182">
        <f>M219</f>
        <v>1000000</v>
      </c>
      <c r="N218" s="148"/>
      <c r="O218" s="182">
        <f>O219</f>
        <v>1000000</v>
      </c>
      <c r="P218" s="148"/>
      <c r="Q218" s="182">
        <f>Q219</f>
        <v>872483</v>
      </c>
    </row>
    <row r="219" spans="1:17" ht="47.25" customHeight="1">
      <c r="A219" s="19" t="s">
        <v>14</v>
      </c>
      <c r="B219" s="61" t="s">
        <v>385</v>
      </c>
      <c r="C219" s="74" t="s">
        <v>93</v>
      </c>
      <c r="D219" s="61"/>
      <c r="E219" s="101">
        <f>E220</f>
        <v>1000000</v>
      </c>
      <c r="F219" s="148"/>
      <c r="G219" s="182">
        <f>G220</f>
        <v>1000000</v>
      </c>
      <c r="H219" s="148"/>
      <c r="I219" s="182">
        <f>I220</f>
        <v>1000000</v>
      </c>
      <c r="J219" s="224"/>
      <c r="K219" s="182">
        <f>K220</f>
        <v>1000000</v>
      </c>
      <c r="L219" s="148"/>
      <c r="M219" s="182">
        <f>M220</f>
        <v>1000000</v>
      </c>
      <c r="N219" s="148"/>
      <c r="O219" s="182">
        <f>O220</f>
        <v>1000000</v>
      </c>
      <c r="P219" s="148"/>
      <c r="Q219" s="182">
        <f>Q220</f>
        <v>872483</v>
      </c>
    </row>
    <row r="220" spans="1:17" ht="34.5" customHeight="1">
      <c r="A220" s="39" t="s">
        <v>15</v>
      </c>
      <c r="B220" s="61" t="s">
        <v>385</v>
      </c>
      <c r="C220" s="123" t="s">
        <v>94</v>
      </c>
      <c r="D220" s="61"/>
      <c r="E220" s="101">
        <f>E221</f>
        <v>1000000</v>
      </c>
      <c r="F220" s="148"/>
      <c r="G220" s="182">
        <f>G221</f>
        <v>1000000</v>
      </c>
      <c r="H220" s="148"/>
      <c r="I220" s="182">
        <f>I221</f>
        <v>1000000</v>
      </c>
      <c r="J220" s="224"/>
      <c r="K220" s="182">
        <f>K221</f>
        <v>1000000</v>
      </c>
      <c r="L220" s="148"/>
      <c r="M220" s="182">
        <f>M221</f>
        <v>1000000</v>
      </c>
      <c r="N220" s="148"/>
      <c r="O220" s="182">
        <f>O221</f>
        <v>1000000</v>
      </c>
      <c r="P220" s="148"/>
      <c r="Q220" s="182">
        <f>Q221</f>
        <v>872483</v>
      </c>
    </row>
    <row r="221" spans="1:17" s="112" customFormat="1" ht="34.5" customHeight="1">
      <c r="A221" s="19" t="s">
        <v>169</v>
      </c>
      <c r="B221" s="61" t="s">
        <v>385</v>
      </c>
      <c r="C221" s="59" t="s">
        <v>94</v>
      </c>
      <c r="D221" s="57" t="s">
        <v>170</v>
      </c>
      <c r="E221" s="101">
        <v>1000000</v>
      </c>
      <c r="F221" s="204"/>
      <c r="G221" s="182">
        <f>E221+F221</f>
        <v>1000000</v>
      </c>
      <c r="H221" s="204"/>
      <c r="I221" s="182">
        <f>G221+H221</f>
        <v>1000000</v>
      </c>
      <c r="J221" s="224"/>
      <c r="K221" s="182">
        <f>I221+J221</f>
        <v>1000000</v>
      </c>
      <c r="L221" s="204"/>
      <c r="M221" s="182">
        <f>K221+L221</f>
        <v>1000000</v>
      </c>
      <c r="N221" s="204"/>
      <c r="O221" s="182">
        <f>M221+N221</f>
        <v>1000000</v>
      </c>
      <c r="P221" s="204">
        <f>-5017-65000-57500</f>
        <v>-127517</v>
      </c>
      <c r="Q221" s="182">
        <f>O221+P221</f>
        <v>872483</v>
      </c>
    </row>
    <row r="222" spans="1:17" ht="18.75" customHeight="1">
      <c r="A222" s="40" t="s">
        <v>386</v>
      </c>
      <c r="B222" s="61" t="s">
        <v>387</v>
      </c>
      <c r="C222" s="61"/>
      <c r="D222" s="61"/>
      <c r="E222" s="101">
        <f>E223+E243</f>
        <v>30459900</v>
      </c>
      <c r="F222" s="148"/>
      <c r="G222" s="182">
        <f>G223+G243</f>
        <v>30459900</v>
      </c>
      <c r="H222" s="148"/>
      <c r="I222" s="182">
        <f>I223+I243</f>
        <v>30459900</v>
      </c>
      <c r="J222" s="224"/>
      <c r="K222" s="182">
        <f>K223+K243</f>
        <v>37754118.57</v>
      </c>
      <c r="L222" s="148"/>
      <c r="M222" s="182">
        <f>M223+M243</f>
        <v>50754593.41</v>
      </c>
      <c r="N222" s="148"/>
      <c r="O222" s="182">
        <f>O223+O243</f>
        <v>56676893.410000004</v>
      </c>
      <c r="P222" s="148"/>
      <c r="Q222" s="182">
        <f>Q223+Q243</f>
        <v>79140663.41</v>
      </c>
    </row>
    <row r="223" spans="1:17" ht="98.25" customHeight="1">
      <c r="A223" s="13" t="s">
        <v>12</v>
      </c>
      <c r="B223" s="61" t="s">
        <v>387</v>
      </c>
      <c r="C223" s="57" t="s">
        <v>283</v>
      </c>
      <c r="D223" s="61"/>
      <c r="E223" s="101">
        <f>E224+E235</f>
        <v>22094000</v>
      </c>
      <c r="F223" s="148"/>
      <c r="G223" s="182">
        <f>G224+G235</f>
        <v>22094000</v>
      </c>
      <c r="H223" s="148"/>
      <c r="I223" s="182">
        <f>I224+I235</f>
        <v>22094000</v>
      </c>
      <c r="J223" s="224"/>
      <c r="K223" s="182">
        <f>K224+K235</f>
        <v>22083118.57</v>
      </c>
      <c r="L223" s="148"/>
      <c r="M223" s="182">
        <f>M224+M235</f>
        <v>22083118.57</v>
      </c>
      <c r="N223" s="148"/>
      <c r="O223" s="182">
        <f>O224+O235</f>
        <v>22083118.57</v>
      </c>
      <c r="P223" s="148"/>
      <c r="Q223" s="182">
        <f>Q224+Q235</f>
        <v>46935888.57</v>
      </c>
    </row>
    <row r="224" spans="1:18" ht="60.75" customHeight="1">
      <c r="A224" s="19" t="s">
        <v>24</v>
      </c>
      <c r="B224" s="62" t="s">
        <v>387</v>
      </c>
      <c r="C224" s="58" t="s">
        <v>95</v>
      </c>
      <c r="D224" s="62"/>
      <c r="E224" s="99">
        <f>E225+E229+E231</f>
        <v>4146300</v>
      </c>
      <c r="F224" s="148"/>
      <c r="G224" s="183">
        <f>G225+G229+G231</f>
        <v>4146300</v>
      </c>
      <c r="H224" s="148"/>
      <c r="I224" s="183">
        <f>I225+I229+I231</f>
        <v>4146300</v>
      </c>
      <c r="J224" s="224"/>
      <c r="K224" s="183">
        <f>K225+K229+K231</f>
        <v>9146300</v>
      </c>
      <c r="L224" s="148"/>
      <c r="M224" s="183">
        <f>M225+M229+M231</f>
        <v>15346300</v>
      </c>
      <c r="N224" s="148"/>
      <c r="O224" s="183">
        <f>O225+O229+O231+O233</f>
        <v>14583264</v>
      </c>
      <c r="P224" s="148"/>
      <c r="Q224" s="183">
        <f>Q225+Q229+Q231+Q233+Q227</f>
        <v>28686034</v>
      </c>
      <c r="R224" s="202"/>
    </row>
    <row r="225" spans="1:17" ht="34.5" customHeight="1">
      <c r="A225" s="19" t="s">
        <v>25</v>
      </c>
      <c r="B225" s="62" t="s">
        <v>387</v>
      </c>
      <c r="C225" s="58" t="s">
        <v>96</v>
      </c>
      <c r="D225" s="62"/>
      <c r="E225" s="99">
        <f>E226</f>
        <v>2396000</v>
      </c>
      <c r="F225" s="148"/>
      <c r="G225" s="183">
        <f>G226</f>
        <v>2396000</v>
      </c>
      <c r="H225" s="148"/>
      <c r="I225" s="183">
        <f>I226</f>
        <v>2396000</v>
      </c>
      <c r="J225" s="224"/>
      <c r="K225" s="183">
        <f>K226</f>
        <v>7396000</v>
      </c>
      <c r="L225" s="148"/>
      <c r="M225" s="183">
        <f>M226</f>
        <v>13596000</v>
      </c>
      <c r="N225" s="148"/>
      <c r="O225" s="183">
        <f>O226</f>
        <v>13596000</v>
      </c>
      <c r="P225" s="148"/>
      <c r="Q225" s="183">
        <f>Q226</f>
        <v>2846000</v>
      </c>
    </row>
    <row r="226" spans="1:17" ht="63.75" customHeight="1">
      <c r="A226" s="17" t="s">
        <v>187</v>
      </c>
      <c r="B226" s="62" t="s">
        <v>387</v>
      </c>
      <c r="C226" s="58" t="s">
        <v>96</v>
      </c>
      <c r="D226" s="62" t="s">
        <v>455</v>
      </c>
      <c r="E226" s="99">
        <v>2396000</v>
      </c>
      <c r="F226" s="148"/>
      <c r="G226" s="183">
        <f>E226+F226</f>
        <v>2396000</v>
      </c>
      <c r="H226" s="148"/>
      <c r="I226" s="183">
        <f>G226+H226</f>
        <v>2396000</v>
      </c>
      <c r="J226" s="224">
        <v>5000000</v>
      </c>
      <c r="K226" s="183">
        <f>I226+J226</f>
        <v>7396000</v>
      </c>
      <c r="L226" s="148">
        <f>3000000+3200000</f>
        <v>6200000</v>
      </c>
      <c r="M226" s="183">
        <f>K226+L226</f>
        <v>13596000</v>
      </c>
      <c r="N226" s="148"/>
      <c r="O226" s="183">
        <f>M226+N226</f>
        <v>13596000</v>
      </c>
      <c r="P226" s="148">
        <v>-10750000</v>
      </c>
      <c r="Q226" s="183">
        <f>O226+P226</f>
        <v>2846000</v>
      </c>
    </row>
    <row r="227" spans="1:17" ht="60.75" customHeight="1">
      <c r="A227" s="158" t="s">
        <v>625</v>
      </c>
      <c r="B227" s="58" t="s">
        <v>387</v>
      </c>
      <c r="C227" s="58" t="s">
        <v>624</v>
      </c>
      <c r="D227" s="62"/>
      <c r="E227" s="99"/>
      <c r="F227" s="148"/>
      <c r="G227" s="183"/>
      <c r="H227" s="148"/>
      <c r="I227" s="183"/>
      <c r="J227" s="224"/>
      <c r="K227" s="183"/>
      <c r="L227" s="148"/>
      <c r="M227" s="183"/>
      <c r="N227" s="148"/>
      <c r="O227" s="183"/>
      <c r="P227" s="148"/>
      <c r="Q227" s="183">
        <f>Q228</f>
        <v>24852770</v>
      </c>
    </row>
    <row r="228" spans="1:17" ht="63.75" customHeight="1">
      <c r="A228" s="17" t="s">
        <v>187</v>
      </c>
      <c r="B228" s="58" t="s">
        <v>387</v>
      </c>
      <c r="C228" s="58" t="s">
        <v>624</v>
      </c>
      <c r="D228" s="58" t="s">
        <v>455</v>
      </c>
      <c r="E228" s="99"/>
      <c r="F228" s="148"/>
      <c r="G228" s="183"/>
      <c r="H228" s="148"/>
      <c r="I228" s="183"/>
      <c r="J228" s="224"/>
      <c r="K228" s="183"/>
      <c r="L228" s="148"/>
      <c r="M228" s="183"/>
      <c r="N228" s="148"/>
      <c r="O228" s="183"/>
      <c r="P228" s="148">
        <v>24852770</v>
      </c>
      <c r="Q228" s="183">
        <f>O228+P228</f>
        <v>24852770</v>
      </c>
    </row>
    <row r="229" spans="1:17" ht="48" customHeight="1">
      <c r="A229" s="17" t="s">
        <v>20</v>
      </c>
      <c r="B229" s="58" t="s">
        <v>387</v>
      </c>
      <c r="C229" s="58" t="s">
        <v>21</v>
      </c>
      <c r="D229" s="62"/>
      <c r="E229" s="99">
        <f>E230</f>
        <v>1500000</v>
      </c>
      <c r="F229" s="148"/>
      <c r="G229" s="183">
        <f>G230</f>
        <v>1500000</v>
      </c>
      <c r="H229" s="148"/>
      <c r="I229" s="183">
        <f>I230</f>
        <v>1500000</v>
      </c>
      <c r="J229" s="224"/>
      <c r="K229" s="183">
        <f>K230</f>
        <v>1500000</v>
      </c>
      <c r="L229" s="148"/>
      <c r="M229" s="183">
        <f>M230</f>
        <v>1500000</v>
      </c>
      <c r="N229" s="148"/>
      <c r="O229" s="183">
        <f>O230</f>
        <v>787464</v>
      </c>
      <c r="P229" s="148"/>
      <c r="Q229" s="183">
        <f>Q230</f>
        <v>787464</v>
      </c>
    </row>
    <row r="230" spans="1:17" ht="33" customHeight="1">
      <c r="A230" s="19" t="s">
        <v>169</v>
      </c>
      <c r="B230" s="58" t="s">
        <v>387</v>
      </c>
      <c r="C230" s="58" t="s">
        <v>21</v>
      </c>
      <c r="D230" s="58" t="s">
        <v>170</v>
      </c>
      <c r="E230" s="99">
        <v>1500000</v>
      </c>
      <c r="F230" s="148"/>
      <c r="G230" s="183">
        <f>E230+F230</f>
        <v>1500000</v>
      </c>
      <c r="H230" s="148"/>
      <c r="I230" s="183">
        <f>G230+H230</f>
        <v>1500000</v>
      </c>
      <c r="J230" s="224"/>
      <c r="K230" s="183">
        <f>I230+J230</f>
        <v>1500000</v>
      </c>
      <c r="L230" s="148"/>
      <c r="M230" s="183">
        <f>K230+L230</f>
        <v>1500000</v>
      </c>
      <c r="N230" s="148">
        <v>-712536</v>
      </c>
      <c r="O230" s="183">
        <f>M230+N230</f>
        <v>787464</v>
      </c>
      <c r="P230" s="148"/>
      <c r="Q230" s="183">
        <f>O230+P230</f>
        <v>787464</v>
      </c>
    </row>
    <row r="231" spans="1:17" ht="33" customHeight="1">
      <c r="A231" s="19" t="s">
        <v>82</v>
      </c>
      <c r="B231" s="58" t="s">
        <v>387</v>
      </c>
      <c r="C231" s="58" t="s">
        <v>83</v>
      </c>
      <c r="D231" s="58"/>
      <c r="E231" s="99">
        <f>E232</f>
        <v>250300</v>
      </c>
      <c r="F231" s="148"/>
      <c r="G231" s="183">
        <f>G232</f>
        <v>250300</v>
      </c>
      <c r="H231" s="148"/>
      <c r="I231" s="183">
        <f>I232</f>
        <v>250300</v>
      </c>
      <c r="J231" s="224"/>
      <c r="K231" s="183">
        <f>K232</f>
        <v>250300</v>
      </c>
      <c r="L231" s="148"/>
      <c r="M231" s="183">
        <f>M232</f>
        <v>250300</v>
      </c>
      <c r="N231" s="148"/>
      <c r="O231" s="183">
        <f>O232</f>
        <v>0</v>
      </c>
      <c r="P231" s="148"/>
      <c r="Q231" s="183">
        <f>Q232</f>
        <v>0</v>
      </c>
    </row>
    <row r="232" spans="1:17" ht="15" customHeight="1">
      <c r="A232" s="19" t="s">
        <v>181</v>
      </c>
      <c r="B232" s="58" t="s">
        <v>387</v>
      </c>
      <c r="C232" s="58" t="s">
        <v>83</v>
      </c>
      <c r="D232" s="58" t="s">
        <v>179</v>
      </c>
      <c r="E232" s="99">
        <v>250300</v>
      </c>
      <c r="F232" s="148"/>
      <c r="G232" s="183">
        <f>E232+F232</f>
        <v>250300</v>
      </c>
      <c r="H232" s="148"/>
      <c r="I232" s="183">
        <f>G232+H232</f>
        <v>250300</v>
      </c>
      <c r="J232" s="224"/>
      <c r="K232" s="183">
        <f>I232+J232</f>
        <v>250300</v>
      </c>
      <c r="L232" s="148"/>
      <c r="M232" s="183">
        <f>K232+L232</f>
        <v>250300</v>
      </c>
      <c r="N232" s="148">
        <v>-250300</v>
      </c>
      <c r="O232" s="183">
        <f>M232+N232</f>
        <v>0</v>
      </c>
      <c r="P232" s="148"/>
      <c r="Q232" s="183">
        <f>O232+P232</f>
        <v>0</v>
      </c>
    </row>
    <row r="233" spans="1:17" ht="24" customHeight="1">
      <c r="A233" s="19" t="s">
        <v>29</v>
      </c>
      <c r="B233" s="58" t="s">
        <v>387</v>
      </c>
      <c r="C233" s="58" t="s">
        <v>573</v>
      </c>
      <c r="D233" s="58"/>
      <c r="E233" s="99"/>
      <c r="F233" s="148"/>
      <c r="G233" s="183"/>
      <c r="H233" s="148"/>
      <c r="I233" s="183"/>
      <c r="J233" s="224"/>
      <c r="K233" s="183"/>
      <c r="L233" s="148"/>
      <c r="M233" s="183"/>
      <c r="N233" s="148"/>
      <c r="O233" s="180">
        <f>N234</f>
        <v>199800</v>
      </c>
      <c r="P233" s="148"/>
      <c r="Q233" s="180">
        <f>Q234</f>
        <v>199800</v>
      </c>
    </row>
    <row r="234" spans="1:17" ht="25.5" customHeight="1">
      <c r="A234" s="19" t="s">
        <v>169</v>
      </c>
      <c r="B234" s="58" t="s">
        <v>387</v>
      </c>
      <c r="C234" s="58" t="s">
        <v>573</v>
      </c>
      <c r="D234" s="58" t="s">
        <v>170</v>
      </c>
      <c r="E234" s="99"/>
      <c r="F234" s="148"/>
      <c r="G234" s="183"/>
      <c r="H234" s="148"/>
      <c r="I234" s="183"/>
      <c r="J234" s="224"/>
      <c r="K234" s="183"/>
      <c r="L234" s="148"/>
      <c r="M234" s="183"/>
      <c r="N234" s="148">
        <v>199800</v>
      </c>
      <c r="O234" s="183">
        <f>M234+N234</f>
        <v>199800</v>
      </c>
      <c r="P234" s="148"/>
      <c r="Q234" s="183">
        <f>O234+P234</f>
        <v>199800</v>
      </c>
    </row>
    <row r="235" spans="1:17" ht="51.75" customHeight="1">
      <c r="A235" s="40" t="s">
        <v>26</v>
      </c>
      <c r="B235" s="61" t="s">
        <v>387</v>
      </c>
      <c r="C235" s="76" t="s">
        <v>97</v>
      </c>
      <c r="D235" s="61"/>
      <c r="E235" s="102">
        <f>E236+E239+E241</f>
        <v>17947700</v>
      </c>
      <c r="F235" s="148"/>
      <c r="G235" s="147">
        <f>G236+G239+G241</f>
        <v>17947700</v>
      </c>
      <c r="H235" s="148"/>
      <c r="I235" s="147">
        <f>I236+I239+I241</f>
        <v>17947700</v>
      </c>
      <c r="J235" s="224"/>
      <c r="K235" s="147">
        <f>K236+K239+K241</f>
        <v>12936818.57</v>
      </c>
      <c r="L235" s="148"/>
      <c r="M235" s="147">
        <f>M236+M239+M241</f>
        <v>6736818.57</v>
      </c>
      <c r="N235" s="148"/>
      <c r="O235" s="147">
        <f>O236+O239+O241</f>
        <v>7499854.57</v>
      </c>
      <c r="P235" s="148"/>
      <c r="Q235" s="147">
        <f>Q236+Q239+Q241</f>
        <v>18249854.57</v>
      </c>
    </row>
    <row r="236" spans="1:17" ht="49.5" customHeight="1">
      <c r="A236" s="39" t="s">
        <v>27</v>
      </c>
      <c r="B236" s="61" t="s">
        <v>387</v>
      </c>
      <c r="C236" s="57" t="s">
        <v>98</v>
      </c>
      <c r="D236" s="61"/>
      <c r="E236" s="102">
        <f>E237+E238</f>
        <v>16643700</v>
      </c>
      <c r="F236" s="148"/>
      <c r="G236" s="147">
        <f>G237+G238</f>
        <v>16643700</v>
      </c>
      <c r="H236" s="148"/>
      <c r="I236" s="147">
        <f>I237+I238</f>
        <v>16643700</v>
      </c>
      <c r="J236" s="224"/>
      <c r="K236" s="147">
        <f>K237+K238</f>
        <v>11643700</v>
      </c>
      <c r="L236" s="148"/>
      <c r="M236" s="147">
        <f>M237+M238</f>
        <v>5443700</v>
      </c>
      <c r="N236" s="148"/>
      <c r="O236" s="147">
        <f>O237+O238</f>
        <v>5191700</v>
      </c>
      <c r="P236" s="148"/>
      <c r="Q236" s="147">
        <f>Q237+Q238</f>
        <v>15662700</v>
      </c>
    </row>
    <row r="237" spans="1:17" s="112" customFormat="1" ht="29.25" customHeight="1">
      <c r="A237" s="19" t="s">
        <v>169</v>
      </c>
      <c r="B237" s="57" t="s">
        <v>387</v>
      </c>
      <c r="C237" s="57" t="s">
        <v>98</v>
      </c>
      <c r="D237" s="57" t="s">
        <v>170</v>
      </c>
      <c r="E237" s="102">
        <v>16391700</v>
      </c>
      <c r="F237" s="204"/>
      <c r="G237" s="147">
        <f>E237+F237</f>
        <v>16391700</v>
      </c>
      <c r="H237" s="204"/>
      <c r="I237" s="147">
        <f>G237+H237</f>
        <v>16391700</v>
      </c>
      <c r="J237" s="224">
        <v>-5000000</v>
      </c>
      <c r="K237" s="147">
        <f>I237+J237</f>
        <v>11391700</v>
      </c>
      <c r="L237" s="204">
        <v>-11391700</v>
      </c>
      <c r="M237" s="147">
        <f>K237+L237</f>
        <v>0</v>
      </c>
      <c r="N237" s="204"/>
      <c r="O237" s="147">
        <f>M237+N237</f>
        <v>0</v>
      </c>
      <c r="P237" s="204"/>
      <c r="Q237" s="147">
        <f>O237+P237</f>
        <v>0</v>
      </c>
    </row>
    <row r="238" spans="1:17" s="112" customFormat="1" ht="19.5" customHeight="1">
      <c r="A238" s="17" t="s">
        <v>180</v>
      </c>
      <c r="B238" s="57" t="s">
        <v>387</v>
      </c>
      <c r="C238" s="57" t="s">
        <v>98</v>
      </c>
      <c r="D238" s="57" t="s">
        <v>179</v>
      </c>
      <c r="E238" s="102">
        <v>252000</v>
      </c>
      <c r="F238" s="204"/>
      <c r="G238" s="147">
        <f>E238+F238</f>
        <v>252000</v>
      </c>
      <c r="H238" s="204"/>
      <c r="I238" s="147">
        <f>G238+H238</f>
        <v>252000</v>
      </c>
      <c r="J238" s="224"/>
      <c r="K238" s="147">
        <f>I238+J238</f>
        <v>252000</v>
      </c>
      <c r="L238" s="204">
        <f>11391700-3000000-3200000</f>
        <v>5191700</v>
      </c>
      <c r="M238" s="147">
        <f>K238+L238</f>
        <v>5443700</v>
      </c>
      <c r="N238" s="204">
        <v>-252000</v>
      </c>
      <c r="O238" s="147">
        <f>M238+N238</f>
        <v>5191700</v>
      </c>
      <c r="P238" s="204">
        <f>10750000-279000</f>
        <v>10471000</v>
      </c>
      <c r="Q238" s="147">
        <f>O238+P238</f>
        <v>15662700</v>
      </c>
    </row>
    <row r="239" spans="1:17" ht="20.25" customHeight="1">
      <c r="A239" s="39" t="s">
        <v>28</v>
      </c>
      <c r="B239" s="61" t="s">
        <v>387</v>
      </c>
      <c r="C239" s="57" t="s">
        <v>99</v>
      </c>
      <c r="D239" s="61"/>
      <c r="E239" s="102">
        <f>E240</f>
        <v>1104000</v>
      </c>
      <c r="F239" s="148"/>
      <c r="G239" s="147">
        <f>G240</f>
        <v>1104000</v>
      </c>
      <c r="H239" s="148"/>
      <c r="I239" s="147">
        <f>I240</f>
        <v>1104000</v>
      </c>
      <c r="J239" s="224"/>
      <c r="K239" s="147">
        <f>K240</f>
        <v>1093118.57</v>
      </c>
      <c r="L239" s="148"/>
      <c r="M239" s="147">
        <f>M240</f>
        <v>1093118.57</v>
      </c>
      <c r="N239" s="148"/>
      <c r="O239" s="147">
        <f>O240</f>
        <v>989118.5700000001</v>
      </c>
      <c r="P239" s="148"/>
      <c r="Q239" s="147">
        <f>Q240</f>
        <v>989118.5700000001</v>
      </c>
    </row>
    <row r="240" spans="1:17" ht="32.25" customHeight="1">
      <c r="A240" s="17" t="s">
        <v>169</v>
      </c>
      <c r="B240" s="57" t="s">
        <v>387</v>
      </c>
      <c r="C240" s="57" t="s">
        <v>99</v>
      </c>
      <c r="D240" s="57" t="s">
        <v>170</v>
      </c>
      <c r="E240" s="99">
        <f>1604000-500000</f>
        <v>1104000</v>
      </c>
      <c r="F240" s="148"/>
      <c r="G240" s="183">
        <f>E240+F240</f>
        <v>1104000</v>
      </c>
      <c r="H240" s="148"/>
      <c r="I240" s="183">
        <f>G240+H240</f>
        <v>1104000</v>
      </c>
      <c r="J240" s="224">
        <v>-10881.43</v>
      </c>
      <c r="K240" s="183">
        <f>I240+J240</f>
        <v>1093118.57</v>
      </c>
      <c r="L240" s="148"/>
      <c r="M240" s="183">
        <f>K240+L240</f>
        <v>1093118.57</v>
      </c>
      <c r="N240" s="148">
        <v>-104000</v>
      </c>
      <c r="O240" s="183">
        <f>M240+N240</f>
        <v>989118.5700000001</v>
      </c>
      <c r="P240" s="148"/>
      <c r="Q240" s="183">
        <f>O240+P240</f>
        <v>989118.5700000001</v>
      </c>
    </row>
    <row r="241" spans="1:17" ht="34.5" customHeight="1">
      <c r="A241" s="19" t="s">
        <v>606</v>
      </c>
      <c r="B241" s="57" t="s">
        <v>387</v>
      </c>
      <c r="C241" s="57" t="s">
        <v>100</v>
      </c>
      <c r="D241" s="57"/>
      <c r="E241" s="99">
        <f>E242</f>
        <v>200000</v>
      </c>
      <c r="F241" s="148"/>
      <c r="G241" s="183">
        <f>G242</f>
        <v>200000</v>
      </c>
      <c r="H241" s="148"/>
      <c r="I241" s="183">
        <f>I242</f>
        <v>200000</v>
      </c>
      <c r="J241" s="224"/>
      <c r="K241" s="183">
        <f>K242</f>
        <v>200000</v>
      </c>
      <c r="L241" s="148"/>
      <c r="M241" s="183">
        <f>M242</f>
        <v>200000</v>
      </c>
      <c r="N241" s="148"/>
      <c r="O241" s="183">
        <f>O242</f>
        <v>1319036</v>
      </c>
      <c r="P241" s="148"/>
      <c r="Q241" s="183">
        <f>Q242</f>
        <v>1598036</v>
      </c>
    </row>
    <row r="242" spans="1:17" ht="32.25" customHeight="1">
      <c r="A242" s="17" t="s">
        <v>169</v>
      </c>
      <c r="B242" s="57" t="s">
        <v>387</v>
      </c>
      <c r="C242" s="57" t="s">
        <v>100</v>
      </c>
      <c r="D242" s="57" t="s">
        <v>170</v>
      </c>
      <c r="E242" s="99">
        <v>200000</v>
      </c>
      <c r="F242" s="148"/>
      <c r="G242" s="183">
        <f>E242+F242</f>
        <v>200000</v>
      </c>
      <c r="H242" s="148"/>
      <c r="I242" s="183">
        <f>G242+H242</f>
        <v>200000</v>
      </c>
      <c r="J242" s="224"/>
      <c r="K242" s="183">
        <f>I242+J242</f>
        <v>200000</v>
      </c>
      <c r="L242" s="148"/>
      <c r="M242" s="183">
        <f>K242+L242</f>
        <v>200000</v>
      </c>
      <c r="N242" s="148">
        <v>1119036</v>
      </c>
      <c r="O242" s="183">
        <f>M242+N242</f>
        <v>1319036</v>
      </c>
      <c r="P242" s="148">
        <v>279000</v>
      </c>
      <c r="Q242" s="183">
        <f>O242+P242</f>
        <v>1598036</v>
      </c>
    </row>
    <row r="243" spans="1:17" ht="83.25" customHeight="1">
      <c r="A243" s="11" t="s">
        <v>324</v>
      </c>
      <c r="B243" s="61" t="s">
        <v>387</v>
      </c>
      <c r="C243" s="57" t="s">
        <v>101</v>
      </c>
      <c r="D243" s="61"/>
      <c r="E243" s="102">
        <f>E244</f>
        <v>8365900</v>
      </c>
      <c r="F243" s="148"/>
      <c r="G243" s="147">
        <f>G244</f>
        <v>8365900</v>
      </c>
      <c r="H243" s="148"/>
      <c r="I243" s="147">
        <f>I244</f>
        <v>8365900</v>
      </c>
      <c r="J243" s="224"/>
      <c r="K243" s="147">
        <f>K244</f>
        <v>15671000</v>
      </c>
      <c r="L243" s="148"/>
      <c r="M243" s="147">
        <f>M244</f>
        <v>28671474.84</v>
      </c>
      <c r="N243" s="148"/>
      <c r="O243" s="147">
        <f>O244</f>
        <v>34593774.84</v>
      </c>
      <c r="P243" s="148"/>
      <c r="Q243" s="147">
        <f>Q244</f>
        <v>32204774.84</v>
      </c>
    </row>
    <row r="244" spans="1:17" ht="33" customHeight="1">
      <c r="A244" s="13" t="s">
        <v>445</v>
      </c>
      <c r="B244" s="57" t="s">
        <v>387</v>
      </c>
      <c r="C244" s="57" t="s">
        <v>102</v>
      </c>
      <c r="D244" s="57"/>
      <c r="E244" s="101">
        <f>E247+E249</f>
        <v>8365900</v>
      </c>
      <c r="F244" s="148"/>
      <c r="G244" s="182">
        <f>G247+G249</f>
        <v>8365900</v>
      </c>
      <c r="H244" s="148"/>
      <c r="I244" s="182">
        <f>I247+I249</f>
        <v>8365900</v>
      </c>
      <c r="J244" s="224"/>
      <c r="K244" s="182">
        <f>K247+K249+K253</f>
        <v>15671000</v>
      </c>
      <c r="L244" s="148"/>
      <c r="M244" s="182">
        <f>M247+M249+M253+M251</f>
        <v>28671474.84</v>
      </c>
      <c r="N244" s="148"/>
      <c r="O244" s="182">
        <f>O247+O249+O253+O251+O245</f>
        <v>34593774.84</v>
      </c>
      <c r="P244" s="148"/>
      <c r="Q244" s="182">
        <f>Q247+Q249+Q253+Q251+Q245</f>
        <v>32204774.84</v>
      </c>
    </row>
    <row r="245" spans="1:17" ht="16.5" customHeight="1">
      <c r="A245" s="13" t="s">
        <v>574</v>
      </c>
      <c r="B245" s="57" t="s">
        <v>387</v>
      </c>
      <c r="C245" s="57" t="s">
        <v>575</v>
      </c>
      <c r="D245" s="57"/>
      <c r="E245" s="101"/>
      <c r="F245" s="148"/>
      <c r="G245" s="182"/>
      <c r="H245" s="148"/>
      <c r="I245" s="182"/>
      <c r="J245" s="224"/>
      <c r="K245" s="182"/>
      <c r="L245" s="148"/>
      <c r="M245" s="182"/>
      <c r="N245" s="148"/>
      <c r="O245" s="182">
        <f>O246</f>
        <v>244000</v>
      </c>
      <c r="P245" s="148"/>
      <c r="Q245" s="182">
        <f>Q246</f>
        <v>244000</v>
      </c>
    </row>
    <row r="246" spans="1:17" ht="30" customHeight="1">
      <c r="A246" s="17" t="s">
        <v>169</v>
      </c>
      <c r="B246" s="57" t="s">
        <v>387</v>
      </c>
      <c r="C246" s="57" t="s">
        <v>575</v>
      </c>
      <c r="D246" s="57" t="s">
        <v>170</v>
      </c>
      <c r="E246" s="101"/>
      <c r="F246" s="148"/>
      <c r="G246" s="182"/>
      <c r="H246" s="148"/>
      <c r="I246" s="182"/>
      <c r="J246" s="224"/>
      <c r="K246" s="182"/>
      <c r="L246" s="148"/>
      <c r="M246" s="182"/>
      <c r="N246" s="148">
        <v>244000</v>
      </c>
      <c r="O246" s="182">
        <f>M246+N246</f>
        <v>244000</v>
      </c>
      <c r="P246" s="148"/>
      <c r="Q246" s="182">
        <f>O246+P246</f>
        <v>244000</v>
      </c>
    </row>
    <row r="247" spans="1:17" ht="42" customHeight="1">
      <c r="A247" s="45" t="s">
        <v>30</v>
      </c>
      <c r="B247" s="61" t="s">
        <v>387</v>
      </c>
      <c r="C247" s="57" t="s">
        <v>103</v>
      </c>
      <c r="D247" s="61"/>
      <c r="E247" s="102">
        <f>E248</f>
        <v>7100000</v>
      </c>
      <c r="F247" s="148"/>
      <c r="G247" s="147">
        <f>G248</f>
        <v>7100000</v>
      </c>
      <c r="H247" s="148"/>
      <c r="I247" s="147">
        <f>I248</f>
        <v>5067301.66</v>
      </c>
      <c r="J247" s="224"/>
      <c r="K247" s="147">
        <f>K248</f>
        <v>5067301.66</v>
      </c>
      <c r="L247" s="148"/>
      <c r="M247" s="147">
        <f>M248</f>
        <v>4825676.5</v>
      </c>
      <c r="N247" s="148"/>
      <c r="O247" s="147">
        <f>O248</f>
        <v>4581676.5</v>
      </c>
      <c r="P247" s="148"/>
      <c r="Q247" s="188">
        <f>Q248</f>
        <v>4581676.5</v>
      </c>
    </row>
    <row r="248" spans="1:17" ht="15" customHeight="1">
      <c r="A248" s="17" t="s">
        <v>181</v>
      </c>
      <c r="B248" s="61" t="s">
        <v>387</v>
      </c>
      <c r="C248" s="57" t="s">
        <v>103</v>
      </c>
      <c r="D248" s="57" t="s">
        <v>179</v>
      </c>
      <c r="E248" s="100">
        <v>7100000</v>
      </c>
      <c r="F248" s="148"/>
      <c r="G248" s="180">
        <f>E248+F248</f>
        <v>7100000</v>
      </c>
      <c r="H248" s="148">
        <v>-2032698.34</v>
      </c>
      <c r="I248" s="180">
        <f>G248+H248</f>
        <v>5067301.66</v>
      </c>
      <c r="J248" s="224"/>
      <c r="K248" s="180">
        <f>I248+J248</f>
        <v>5067301.66</v>
      </c>
      <c r="L248" s="148">
        <v>-241625.16</v>
      </c>
      <c r="M248" s="180">
        <f>K248+L248</f>
        <v>4825676.5</v>
      </c>
      <c r="N248" s="148">
        <f>-244000</f>
        <v>-244000</v>
      </c>
      <c r="O248" s="180">
        <f>M248+N248</f>
        <v>4581676.5</v>
      </c>
      <c r="P248" s="148"/>
      <c r="Q248" s="187">
        <f>O248+P248</f>
        <v>4581676.5</v>
      </c>
    </row>
    <row r="249" spans="1:17" ht="31.5" customHeight="1">
      <c r="A249" s="11" t="s">
        <v>2</v>
      </c>
      <c r="B249" s="57" t="s">
        <v>387</v>
      </c>
      <c r="C249" s="57" t="s">
        <v>104</v>
      </c>
      <c r="D249" s="57"/>
      <c r="E249" s="101">
        <f>E250</f>
        <v>1265900</v>
      </c>
      <c r="F249" s="148"/>
      <c r="G249" s="182">
        <f>G250</f>
        <v>1265900</v>
      </c>
      <c r="H249" s="148"/>
      <c r="I249" s="182">
        <f>I250</f>
        <v>3298598.34</v>
      </c>
      <c r="J249" s="224"/>
      <c r="K249" s="182">
        <f>K250</f>
        <v>3298598.34</v>
      </c>
      <c r="L249" s="148"/>
      <c r="M249" s="182">
        <f>M250</f>
        <v>3298598.34</v>
      </c>
      <c r="N249" s="148"/>
      <c r="O249" s="182">
        <f>O250</f>
        <v>9220898.34</v>
      </c>
      <c r="P249" s="148"/>
      <c r="Q249" s="182">
        <f>Q250</f>
        <v>9220898.34</v>
      </c>
    </row>
    <row r="250" spans="1:17" ht="18" customHeight="1">
      <c r="A250" s="17" t="s">
        <v>181</v>
      </c>
      <c r="B250" s="57" t="s">
        <v>387</v>
      </c>
      <c r="C250" s="57" t="s">
        <v>104</v>
      </c>
      <c r="D250" s="57" t="s">
        <v>179</v>
      </c>
      <c r="E250" s="99">
        <v>1265900</v>
      </c>
      <c r="F250" s="148"/>
      <c r="G250" s="183">
        <f>E250+F250</f>
        <v>1265900</v>
      </c>
      <c r="H250" s="148">
        <v>2032698.34</v>
      </c>
      <c r="I250" s="183">
        <f>G250+H250</f>
        <v>3298598.34</v>
      </c>
      <c r="J250" s="224"/>
      <c r="K250" s="183">
        <f>I250+J250</f>
        <v>3298598.34</v>
      </c>
      <c r="L250" s="148"/>
      <c r="M250" s="183">
        <f>K250+L250</f>
        <v>3298598.34</v>
      </c>
      <c r="N250" s="148">
        <f>5922300</f>
        <v>5922300</v>
      </c>
      <c r="O250" s="183">
        <f>M250+N250</f>
        <v>9220898.34</v>
      </c>
      <c r="P250" s="148"/>
      <c r="Q250" s="183">
        <f>O250+P250</f>
        <v>9220898.34</v>
      </c>
    </row>
    <row r="251" spans="1:17" ht="108.75" customHeight="1">
      <c r="A251" s="111" t="s">
        <v>560</v>
      </c>
      <c r="B251" s="57" t="s">
        <v>387</v>
      </c>
      <c r="C251" s="57" t="s">
        <v>561</v>
      </c>
      <c r="D251" s="57"/>
      <c r="E251" s="99"/>
      <c r="F251" s="148"/>
      <c r="G251" s="183"/>
      <c r="H251" s="148"/>
      <c r="I251" s="183"/>
      <c r="J251" s="224"/>
      <c r="K251" s="183"/>
      <c r="L251" s="233">
        <v>13242100</v>
      </c>
      <c r="M251" s="183">
        <f>L251</f>
        <v>13242100</v>
      </c>
      <c r="N251" s="148"/>
      <c r="O251" s="183">
        <f>O252</f>
        <v>13242100</v>
      </c>
      <c r="P251" s="148"/>
      <c r="Q251" s="183">
        <f>Q252</f>
        <v>10853100</v>
      </c>
    </row>
    <row r="252" spans="1:17" ht="17.25" customHeight="1">
      <c r="A252" s="111" t="s">
        <v>181</v>
      </c>
      <c r="B252" s="57" t="s">
        <v>387</v>
      </c>
      <c r="C252" s="57" t="s">
        <v>561</v>
      </c>
      <c r="D252" s="57" t="s">
        <v>179</v>
      </c>
      <c r="E252" s="99"/>
      <c r="F252" s="148"/>
      <c r="G252" s="183"/>
      <c r="H252" s="148"/>
      <c r="I252" s="183"/>
      <c r="J252" s="224"/>
      <c r="K252" s="183"/>
      <c r="L252" s="233">
        <v>13242100</v>
      </c>
      <c r="M252" s="183">
        <f>L252</f>
        <v>13242100</v>
      </c>
      <c r="N252" s="148"/>
      <c r="O252" s="183">
        <f>M252+N252</f>
        <v>13242100</v>
      </c>
      <c r="P252" s="148">
        <v>-2389000</v>
      </c>
      <c r="Q252" s="183">
        <f>O252+P252</f>
        <v>10853100</v>
      </c>
    </row>
    <row r="253" spans="1:17" ht="32.25" customHeight="1">
      <c r="A253" s="111" t="s">
        <v>548</v>
      </c>
      <c r="B253" s="57" t="s">
        <v>387</v>
      </c>
      <c r="C253" s="57" t="s">
        <v>547</v>
      </c>
      <c r="D253" s="57"/>
      <c r="E253" s="99"/>
      <c r="F253" s="148"/>
      <c r="G253" s="183"/>
      <c r="H253" s="148"/>
      <c r="I253" s="183"/>
      <c r="J253" s="224"/>
      <c r="K253" s="183">
        <f>K254</f>
        <v>7305100</v>
      </c>
      <c r="L253" s="148"/>
      <c r="M253" s="183">
        <f>M254</f>
        <v>7305100</v>
      </c>
      <c r="N253" s="148"/>
      <c r="O253" s="183">
        <f>O254</f>
        <v>7305100</v>
      </c>
      <c r="P253" s="148"/>
      <c r="Q253" s="183">
        <f>Q254</f>
        <v>7305100</v>
      </c>
    </row>
    <row r="254" spans="1:17" ht="21" customHeight="1">
      <c r="A254" s="111" t="s">
        <v>180</v>
      </c>
      <c r="B254" s="57" t="s">
        <v>387</v>
      </c>
      <c r="C254" s="57" t="s">
        <v>547</v>
      </c>
      <c r="D254" s="57" t="s">
        <v>179</v>
      </c>
      <c r="E254" s="99"/>
      <c r="F254" s="148"/>
      <c r="G254" s="183"/>
      <c r="H254" s="148"/>
      <c r="I254" s="183"/>
      <c r="J254" s="224">
        <v>7305100</v>
      </c>
      <c r="K254" s="183">
        <f>I254+J254</f>
        <v>7305100</v>
      </c>
      <c r="L254" s="148"/>
      <c r="M254" s="183">
        <f>K254+L254</f>
        <v>7305100</v>
      </c>
      <c r="N254" s="148"/>
      <c r="O254" s="183">
        <f>M254+N254</f>
        <v>7305100</v>
      </c>
      <c r="P254" s="148"/>
      <c r="Q254" s="183">
        <f>O254+P254</f>
        <v>7305100</v>
      </c>
    </row>
    <row r="255" spans="1:18" ht="17.25" customHeight="1">
      <c r="A255" s="40" t="s">
        <v>389</v>
      </c>
      <c r="B255" s="61" t="s">
        <v>388</v>
      </c>
      <c r="C255" s="61"/>
      <c r="D255" s="61"/>
      <c r="E255" s="101">
        <f>E256</f>
        <v>11238500</v>
      </c>
      <c r="F255" s="148"/>
      <c r="G255" s="182">
        <f>G256</f>
        <v>11238500</v>
      </c>
      <c r="H255" s="148"/>
      <c r="I255" s="182">
        <f>I256</f>
        <v>11238500</v>
      </c>
      <c r="J255" s="224"/>
      <c r="K255" s="182">
        <f>K256</f>
        <v>11248831.43</v>
      </c>
      <c r="L255" s="148"/>
      <c r="M255" s="182">
        <f>M256</f>
        <v>11248831.43</v>
      </c>
      <c r="N255" s="148"/>
      <c r="O255" s="182">
        <f>O256</f>
        <v>11248831.43</v>
      </c>
      <c r="P255" s="148"/>
      <c r="Q255" s="182">
        <f>Q256</f>
        <v>11166536.43</v>
      </c>
      <c r="R255" s="202"/>
    </row>
    <row r="256" spans="1:17" ht="48" customHeight="1">
      <c r="A256" s="19" t="s">
        <v>32</v>
      </c>
      <c r="B256" s="61" t="s">
        <v>388</v>
      </c>
      <c r="C256" s="57" t="s">
        <v>105</v>
      </c>
      <c r="D256" s="61"/>
      <c r="E256" s="101">
        <f>E257+E261+E263</f>
        <v>11238500</v>
      </c>
      <c r="F256" s="148"/>
      <c r="G256" s="182">
        <f>G257+G261+G263</f>
        <v>11238500</v>
      </c>
      <c r="H256" s="148"/>
      <c r="I256" s="182">
        <f>I257+I261+I263+I259</f>
        <v>11238500</v>
      </c>
      <c r="J256" s="224"/>
      <c r="K256" s="182">
        <f>K257+K261+K263+K259</f>
        <v>11248831.43</v>
      </c>
      <c r="L256" s="148"/>
      <c r="M256" s="182">
        <f>M257+M261+M263+M259+M265</f>
        <v>11248831.43</v>
      </c>
      <c r="N256" s="148"/>
      <c r="O256" s="182">
        <f>O257+O261+O263+O259+O265</f>
        <v>11248831.43</v>
      </c>
      <c r="P256" s="148"/>
      <c r="Q256" s="182">
        <f>Q257+Q261+Q263+Q259+Q265</f>
        <v>11166536.43</v>
      </c>
    </row>
    <row r="257" spans="1:17" ht="33" customHeight="1">
      <c r="A257" s="83" t="s">
        <v>576</v>
      </c>
      <c r="B257" s="61" t="s">
        <v>388</v>
      </c>
      <c r="C257" s="57" t="s">
        <v>106</v>
      </c>
      <c r="D257" s="61"/>
      <c r="E257" s="101">
        <f>E258</f>
        <v>8259900</v>
      </c>
      <c r="F257" s="148"/>
      <c r="G257" s="182">
        <f>G258</f>
        <v>8259900</v>
      </c>
      <c r="H257" s="148"/>
      <c r="I257" s="182">
        <f>I258</f>
        <v>8255984.04</v>
      </c>
      <c r="J257" s="224"/>
      <c r="K257" s="182">
        <f>K258</f>
        <v>8266315.47</v>
      </c>
      <c r="L257" s="148"/>
      <c r="M257" s="182">
        <f>M258</f>
        <v>8266315.47</v>
      </c>
      <c r="N257" s="148"/>
      <c r="O257" s="182">
        <f>O258</f>
        <v>8366225.47</v>
      </c>
      <c r="P257" s="148"/>
      <c r="Q257" s="182">
        <f>Q258</f>
        <v>8369300.47</v>
      </c>
    </row>
    <row r="258" spans="1:17" ht="33" customHeight="1">
      <c r="A258" s="44" t="s">
        <v>169</v>
      </c>
      <c r="B258" s="61" t="s">
        <v>388</v>
      </c>
      <c r="C258" s="57" t="s">
        <v>106</v>
      </c>
      <c r="D258" s="57" t="s">
        <v>170</v>
      </c>
      <c r="E258" s="99">
        <v>8259900</v>
      </c>
      <c r="F258" s="148"/>
      <c r="G258" s="183">
        <f>E258+F258</f>
        <v>8259900</v>
      </c>
      <c r="H258" s="148">
        <v>-3915.96</v>
      </c>
      <c r="I258" s="183">
        <f>G258+H258</f>
        <v>8255984.04</v>
      </c>
      <c r="J258" s="224">
        <v>10331.43</v>
      </c>
      <c r="K258" s="183">
        <f>I258+J258</f>
        <v>8266315.47</v>
      </c>
      <c r="L258" s="148"/>
      <c r="M258" s="183">
        <f>K258+L258</f>
        <v>8266315.47</v>
      </c>
      <c r="N258" s="148">
        <f>90000+9910</f>
        <v>99910</v>
      </c>
      <c r="O258" s="183">
        <f>M258+N258</f>
        <v>8366225.47</v>
      </c>
      <c r="P258" s="148">
        <v>3075</v>
      </c>
      <c r="Q258" s="183">
        <f>O258+P258</f>
        <v>8369300.47</v>
      </c>
    </row>
    <row r="259" spans="1:17" ht="21" customHeight="1">
      <c r="A259" s="17" t="s">
        <v>524</v>
      </c>
      <c r="B259" s="61" t="s">
        <v>388</v>
      </c>
      <c r="C259" s="57" t="s">
        <v>525</v>
      </c>
      <c r="D259" s="57"/>
      <c r="E259" s="99"/>
      <c r="F259" s="148"/>
      <c r="G259" s="183"/>
      <c r="H259" s="148"/>
      <c r="I259" s="183">
        <f>I260</f>
        <v>3915.96</v>
      </c>
      <c r="J259" s="224"/>
      <c r="K259" s="183">
        <f>K260</f>
        <v>3915.96</v>
      </c>
      <c r="L259" s="148"/>
      <c r="M259" s="183">
        <f>M260</f>
        <v>3915.96</v>
      </c>
      <c r="N259" s="148"/>
      <c r="O259" s="183">
        <f>O260</f>
        <v>3915.96</v>
      </c>
      <c r="P259" s="148"/>
      <c r="Q259" s="183">
        <f>Q260</f>
        <v>3915.96</v>
      </c>
    </row>
    <row r="260" spans="1:17" ht="33" customHeight="1">
      <c r="A260" s="17" t="s">
        <v>459</v>
      </c>
      <c r="B260" s="61" t="s">
        <v>388</v>
      </c>
      <c r="C260" s="57" t="s">
        <v>525</v>
      </c>
      <c r="D260" s="57" t="s">
        <v>170</v>
      </c>
      <c r="E260" s="99"/>
      <c r="F260" s="148"/>
      <c r="G260" s="183"/>
      <c r="H260" s="148">
        <v>3915.96</v>
      </c>
      <c r="I260" s="183">
        <f>G260+H260</f>
        <v>3915.96</v>
      </c>
      <c r="J260" s="224"/>
      <c r="K260" s="183">
        <f>I260+J260</f>
        <v>3915.96</v>
      </c>
      <c r="L260" s="148"/>
      <c r="M260" s="183">
        <f>K260+L260</f>
        <v>3915.96</v>
      </c>
      <c r="N260" s="148"/>
      <c r="O260" s="183">
        <f>M260+N260</f>
        <v>3915.96</v>
      </c>
      <c r="P260" s="148"/>
      <c r="Q260" s="183">
        <f>O260+P260</f>
        <v>3915.96</v>
      </c>
    </row>
    <row r="261" spans="1:17" ht="31.5" customHeight="1">
      <c r="A261" s="19" t="s">
        <v>39</v>
      </c>
      <c r="B261" s="61" t="s">
        <v>388</v>
      </c>
      <c r="C261" s="57" t="s">
        <v>107</v>
      </c>
      <c r="D261" s="61"/>
      <c r="E261" s="101">
        <f>E262</f>
        <v>200000</v>
      </c>
      <c r="F261" s="148"/>
      <c r="G261" s="182">
        <f>G262</f>
        <v>200000</v>
      </c>
      <c r="H261" s="148"/>
      <c r="I261" s="182">
        <f>I262</f>
        <v>200000</v>
      </c>
      <c r="J261" s="224"/>
      <c r="K261" s="182">
        <f>K262</f>
        <v>180000</v>
      </c>
      <c r="L261" s="148"/>
      <c r="M261" s="182">
        <f>M262</f>
        <v>179071.4</v>
      </c>
      <c r="N261" s="148"/>
      <c r="O261" s="182">
        <f>O262</f>
        <v>247350.4</v>
      </c>
      <c r="P261" s="148"/>
      <c r="Q261" s="182">
        <f>Q262</f>
        <v>221680.4</v>
      </c>
    </row>
    <row r="262" spans="1:17" ht="32.25" customHeight="1">
      <c r="A262" s="44" t="s">
        <v>169</v>
      </c>
      <c r="B262" s="61" t="s">
        <v>388</v>
      </c>
      <c r="C262" s="57" t="s">
        <v>107</v>
      </c>
      <c r="D262" s="57" t="s">
        <v>170</v>
      </c>
      <c r="E262" s="99">
        <v>200000</v>
      </c>
      <c r="F262" s="148"/>
      <c r="G262" s="183">
        <f>E262+F262</f>
        <v>200000</v>
      </c>
      <c r="H262" s="148"/>
      <c r="I262" s="183">
        <f>G262+H262</f>
        <v>200000</v>
      </c>
      <c r="J262" s="224">
        <v>-20000</v>
      </c>
      <c r="K262" s="183">
        <f>I262+J262</f>
        <v>180000</v>
      </c>
      <c r="L262" s="148">
        <v>-928.6</v>
      </c>
      <c r="M262" s="183">
        <f>K262+L262</f>
        <v>179071.4</v>
      </c>
      <c r="N262" s="148">
        <f>31464-3185+40000</f>
        <v>68279</v>
      </c>
      <c r="O262" s="183">
        <f>M262+N262</f>
        <v>247350.4</v>
      </c>
      <c r="P262" s="148">
        <v>-25670</v>
      </c>
      <c r="Q262" s="183">
        <f>O262+P262</f>
        <v>221680.4</v>
      </c>
    </row>
    <row r="263" spans="1:17" ht="16.5" customHeight="1">
      <c r="A263" s="19" t="s">
        <v>40</v>
      </c>
      <c r="B263" s="62" t="s">
        <v>388</v>
      </c>
      <c r="C263" s="58" t="s">
        <v>108</v>
      </c>
      <c r="D263" s="62"/>
      <c r="E263" s="99">
        <f>E264</f>
        <v>2778600</v>
      </c>
      <c r="F263" s="148"/>
      <c r="G263" s="183">
        <f>G264</f>
        <v>2778600</v>
      </c>
      <c r="H263" s="148"/>
      <c r="I263" s="183">
        <f>I264</f>
        <v>2778600</v>
      </c>
      <c r="J263" s="224"/>
      <c r="K263" s="183">
        <f>K264</f>
        <v>2798600</v>
      </c>
      <c r="L263" s="148"/>
      <c r="M263" s="183">
        <f>M264</f>
        <v>2530612.6</v>
      </c>
      <c r="N263" s="148"/>
      <c r="O263" s="183">
        <f>O264</f>
        <v>2631339.6</v>
      </c>
      <c r="P263" s="148"/>
      <c r="Q263" s="183">
        <f>Q264</f>
        <v>2571639.6</v>
      </c>
    </row>
    <row r="264" spans="1:17" ht="32.25" customHeight="1">
      <c r="A264" s="44" t="s">
        <v>169</v>
      </c>
      <c r="B264" s="62" t="s">
        <v>388</v>
      </c>
      <c r="C264" s="58" t="s">
        <v>108</v>
      </c>
      <c r="D264" s="58" t="s">
        <v>170</v>
      </c>
      <c r="E264" s="99">
        <f>2278600+500000</f>
        <v>2778600</v>
      </c>
      <c r="F264" s="148"/>
      <c r="G264" s="183">
        <f>E264+F264</f>
        <v>2778600</v>
      </c>
      <c r="H264" s="148"/>
      <c r="I264" s="183">
        <f>G264+H264</f>
        <v>2778600</v>
      </c>
      <c r="J264" s="224">
        <v>20000</v>
      </c>
      <c r="K264" s="183">
        <f>I264+J264</f>
        <v>2798600</v>
      </c>
      <c r="L264" s="148">
        <v>-267987.4</v>
      </c>
      <c r="M264" s="183">
        <f>K264+L264</f>
        <v>2530612.6</v>
      </c>
      <c r="N264" s="148">
        <f>147452-9910+3185-40000</f>
        <v>100727</v>
      </c>
      <c r="O264" s="183">
        <f>M264+N264</f>
        <v>2631339.6</v>
      </c>
      <c r="P264" s="148">
        <v>-59700</v>
      </c>
      <c r="Q264" s="183">
        <f>O264+P264</f>
        <v>2571639.6</v>
      </c>
    </row>
    <row r="265" spans="1:17" ht="18.75" customHeight="1">
      <c r="A265" s="111" t="s">
        <v>562</v>
      </c>
      <c r="B265" s="58" t="s">
        <v>388</v>
      </c>
      <c r="C265" s="58" t="s">
        <v>525</v>
      </c>
      <c r="D265" s="58"/>
      <c r="E265" s="99"/>
      <c r="F265" s="148"/>
      <c r="G265" s="183"/>
      <c r="H265" s="148"/>
      <c r="I265" s="183"/>
      <c r="J265" s="224"/>
      <c r="K265" s="183"/>
      <c r="L265" s="233"/>
      <c r="M265" s="183">
        <f>M266</f>
        <v>268916</v>
      </c>
      <c r="N265" s="148"/>
      <c r="O265" s="183">
        <f>O266</f>
        <v>0</v>
      </c>
      <c r="P265" s="148"/>
      <c r="Q265" s="183">
        <f>Q266</f>
        <v>0</v>
      </c>
    </row>
    <row r="266" spans="1:17" ht="75.75" customHeight="1">
      <c r="A266" s="129" t="s">
        <v>187</v>
      </c>
      <c r="B266" s="58" t="s">
        <v>388</v>
      </c>
      <c r="C266" s="58" t="s">
        <v>525</v>
      </c>
      <c r="D266" s="58" t="s">
        <v>455</v>
      </c>
      <c r="E266" s="99"/>
      <c r="F266" s="148"/>
      <c r="G266" s="183"/>
      <c r="H266" s="148"/>
      <c r="I266" s="183"/>
      <c r="J266" s="224"/>
      <c r="K266" s="183"/>
      <c r="L266" s="233">
        <v>268916</v>
      </c>
      <c r="M266" s="183">
        <f>L266</f>
        <v>268916</v>
      </c>
      <c r="N266" s="217">
        <v>-268916</v>
      </c>
      <c r="O266" s="183">
        <f>M266+N266</f>
        <v>0</v>
      </c>
      <c r="P266" s="148"/>
      <c r="Q266" s="183">
        <f>O266+P266</f>
        <v>0</v>
      </c>
    </row>
    <row r="267" spans="1:17" ht="33" customHeight="1">
      <c r="A267" s="40" t="s">
        <v>390</v>
      </c>
      <c r="B267" s="61" t="s">
        <v>391</v>
      </c>
      <c r="C267" s="61"/>
      <c r="D267" s="61"/>
      <c r="E267" s="101">
        <f>E268</f>
        <v>521000</v>
      </c>
      <c r="F267" s="148"/>
      <c r="G267" s="182">
        <f>G268</f>
        <v>521000</v>
      </c>
      <c r="H267" s="148"/>
      <c r="I267" s="182">
        <f>I268</f>
        <v>521000</v>
      </c>
      <c r="J267" s="224"/>
      <c r="K267" s="182">
        <f>K268</f>
        <v>521000</v>
      </c>
      <c r="L267" s="148"/>
      <c r="M267" s="182">
        <f>M268</f>
        <v>500000</v>
      </c>
      <c r="N267" s="148"/>
      <c r="O267" s="182">
        <f>O268</f>
        <v>500000</v>
      </c>
      <c r="P267" s="148"/>
      <c r="Q267" s="182">
        <f>Q268</f>
        <v>500000</v>
      </c>
    </row>
    <row r="268" spans="1:17" ht="80.25" customHeight="1">
      <c r="A268" s="19" t="s">
        <v>608</v>
      </c>
      <c r="B268" s="61" t="s">
        <v>391</v>
      </c>
      <c r="C268" s="57" t="s">
        <v>109</v>
      </c>
      <c r="D268" s="61"/>
      <c r="E268" s="101">
        <f>E269+E271</f>
        <v>521000</v>
      </c>
      <c r="F268" s="148"/>
      <c r="G268" s="182">
        <f>G269+G271</f>
        <v>521000</v>
      </c>
      <c r="H268" s="148"/>
      <c r="I268" s="182">
        <f>I269+I271</f>
        <v>521000</v>
      </c>
      <c r="J268" s="224"/>
      <c r="K268" s="182">
        <f>K269+K271</f>
        <v>521000</v>
      </c>
      <c r="L268" s="148"/>
      <c r="M268" s="182">
        <f>M269+M271</f>
        <v>500000</v>
      </c>
      <c r="N268" s="148"/>
      <c r="O268" s="182">
        <f>O269+O271</f>
        <v>500000</v>
      </c>
      <c r="P268" s="148"/>
      <c r="Q268" s="182">
        <f>Q269+Q271</f>
        <v>500000</v>
      </c>
    </row>
    <row r="269" spans="1:17" ht="31.5" customHeight="1">
      <c r="A269" s="39" t="s">
        <v>41</v>
      </c>
      <c r="B269" s="61" t="s">
        <v>391</v>
      </c>
      <c r="C269" s="57" t="s">
        <v>110</v>
      </c>
      <c r="D269" s="61"/>
      <c r="E269" s="101">
        <f>E270</f>
        <v>500000</v>
      </c>
      <c r="F269" s="148"/>
      <c r="G269" s="182">
        <f>G270</f>
        <v>500000</v>
      </c>
      <c r="H269" s="148"/>
      <c r="I269" s="182">
        <f>I270</f>
        <v>500000</v>
      </c>
      <c r="J269" s="224"/>
      <c r="K269" s="182">
        <f>K270</f>
        <v>500000</v>
      </c>
      <c r="L269" s="148"/>
      <c r="M269" s="182">
        <f>M270</f>
        <v>500000</v>
      </c>
      <c r="N269" s="148"/>
      <c r="O269" s="182">
        <f>O270</f>
        <v>500000</v>
      </c>
      <c r="P269" s="148"/>
      <c r="Q269" s="182">
        <f>Q270</f>
        <v>500000</v>
      </c>
    </row>
    <row r="270" spans="1:17" ht="62.25" customHeight="1">
      <c r="A270" s="128" t="s">
        <v>187</v>
      </c>
      <c r="B270" s="61" t="s">
        <v>391</v>
      </c>
      <c r="C270" s="57" t="s">
        <v>110</v>
      </c>
      <c r="D270" s="61" t="s">
        <v>455</v>
      </c>
      <c r="E270" s="99">
        <v>500000</v>
      </c>
      <c r="F270" s="148"/>
      <c r="G270" s="183">
        <f>E270+F270</f>
        <v>500000</v>
      </c>
      <c r="H270" s="148"/>
      <c r="I270" s="183">
        <f>G270+H270</f>
        <v>500000</v>
      </c>
      <c r="J270" s="224"/>
      <c r="K270" s="183">
        <f>I270+J270</f>
        <v>500000</v>
      </c>
      <c r="L270" s="148"/>
      <c r="M270" s="183">
        <f>K270+L270</f>
        <v>500000</v>
      </c>
      <c r="N270" s="148"/>
      <c r="O270" s="183">
        <f>M270+N270</f>
        <v>500000</v>
      </c>
      <c r="P270" s="148"/>
      <c r="Q270" s="183">
        <f>O270+P270</f>
        <v>500000</v>
      </c>
    </row>
    <row r="271" spans="1:17" ht="126.75" customHeight="1">
      <c r="A271" s="19" t="s">
        <v>350</v>
      </c>
      <c r="B271" s="57" t="s">
        <v>391</v>
      </c>
      <c r="C271" s="57" t="s">
        <v>111</v>
      </c>
      <c r="D271" s="57"/>
      <c r="E271" s="99">
        <f>E272</f>
        <v>21000</v>
      </c>
      <c r="F271" s="148"/>
      <c r="G271" s="183">
        <f>G272</f>
        <v>21000</v>
      </c>
      <c r="H271" s="148"/>
      <c r="I271" s="183">
        <f>I272</f>
        <v>21000</v>
      </c>
      <c r="J271" s="224"/>
      <c r="K271" s="183">
        <f>K272</f>
        <v>21000</v>
      </c>
      <c r="L271" s="148"/>
      <c r="M271" s="183">
        <f>M272</f>
        <v>0</v>
      </c>
      <c r="N271" s="148"/>
      <c r="O271" s="183">
        <f>O272</f>
        <v>0</v>
      </c>
      <c r="P271" s="148"/>
      <c r="Q271" s="183">
        <f>Q272</f>
        <v>0</v>
      </c>
    </row>
    <row r="272" spans="1:17" ht="62.25" customHeight="1">
      <c r="A272" s="13" t="s">
        <v>187</v>
      </c>
      <c r="B272" s="57" t="s">
        <v>391</v>
      </c>
      <c r="C272" s="57" t="s">
        <v>111</v>
      </c>
      <c r="D272" s="57" t="s">
        <v>455</v>
      </c>
      <c r="E272" s="99">
        <v>21000</v>
      </c>
      <c r="F272" s="148"/>
      <c r="G272" s="183">
        <f>E272+F272</f>
        <v>21000</v>
      </c>
      <c r="H272" s="148"/>
      <c r="I272" s="183">
        <f>G272+H272</f>
        <v>21000</v>
      </c>
      <c r="J272" s="224"/>
      <c r="K272" s="183">
        <f>I272+J272</f>
        <v>21000</v>
      </c>
      <c r="L272" s="148">
        <v>-21000</v>
      </c>
      <c r="M272" s="183">
        <f>K272+L272</f>
        <v>0</v>
      </c>
      <c r="N272" s="148"/>
      <c r="O272" s="183">
        <f>M272+N272</f>
        <v>0</v>
      </c>
      <c r="P272" s="148"/>
      <c r="Q272" s="183">
        <f>O272+P272</f>
        <v>0</v>
      </c>
    </row>
    <row r="273" spans="1:17" ht="16.5" customHeight="1">
      <c r="A273" s="28" t="s">
        <v>392</v>
      </c>
      <c r="B273" s="65" t="s">
        <v>393</v>
      </c>
      <c r="C273" s="65"/>
      <c r="D273" s="65"/>
      <c r="E273" s="66">
        <f>E274</f>
        <v>1000000</v>
      </c>
      <c r="F273" s="148"/>
      <c r="G273" s="184">
        <f>G274</f>
        <v>1000000</v>
      </c>
      <c r="H273" s="148"/>
      <c r="I273" s="184">
        <f>I274</f>
        <v>1000000</v>
      </c>
      <c r="J273" s="224"/>
      <c r="K273" s="184">
        <f>K274</f>
        <v>1000000</v>
      </c>
      <c r="L273" s="148"/>
      <c r="M273" s="184">
        <f>M274</f>
        <v>899950</v>
      </c>
      <c r="N273" s="148"/>
      <c r="O273" s="184">
        <f>O274</f>
        <v>851500</v>
      </c>
      <c r="P273" s="148"/>
      <c r="Q273" s="184">
        <f>Q274</f>
        <v>546944</v>
      </c>
    </row>
    <row r="274" spans="1:17" ht="33" customHeight="1">
      <c r="A274" s="43" t="s">
        <v>394</v>
      </c>
      <c r="B274" s="67" t="s">
        <v>395</v>
      </c>
      <c r="C274" s="57"/>
      <c r="D274" s="67"/>
      <c r="E274" s="68">
        <f>E277</f>
        <v>1000000</v>
      </c>
      <c r="F274" s="148"/>
      <c r="G274" s="185">
        <f>G277</f>
        <v>1000000</v>
      </c>
      <c r="H274" s="148"/>
      <c r="I274" s="185">
        <f>I277</f>
        <v>1000000</v>
      </c>
      <c r="J274" s="224"/>
      <c r="K274" s="185">
        <f>K277</f>
        <v>1000000</v>
      </c>
      <c r="L274" s="148"/>
      <c r="M274" s="185">
        <f>M277</f>
        <v>899950</v>
      </c>
      <c r="N274" s="148"/>
      <c r="O274" s="185">
        <f>O277</f>
        <v>851500</v>
      </c>
      <c r="P274" s="148"/>
      <c r="Q274" s="185">
        <f>Q277</f>
        <v>546944</v>
      </c>
    </row>
    <row r="275" spans="1:17" ht="63.75" customHeight="1">
      <c r="A275" s="97" t="s">
        <v>190</v>
      </c>
      <c r="B275" s="67" t="s">
        <v>395</v>
      </c>
      <c r="C275" s="57" t="s">
        <v>297</v>
      </c>
      <c r="D275" s="67"/>
      <c r="E275" s="69">
        <f>E276</f>
        <v>1000000</v>
      </c>
      <c r="F275" s="148"/>
      <c r="G275" s="186">
        <f>G276</f>
        <v>1000000</v>
      </c>
      <c r="H275" s="148"/>
      <c r="I275" s="186">
        <f>I276</f>
        <v>1000000</v>
      </c>
      <c r="J275" s="224"/>
      <c r="K275" s="186">
        <f>K276</f>
        <v>1000000</v>
      </c>
      <c r="L275" s="148"/>
      <c r="M275" s="186">
        <f>M276</f>
        <v>899950</v>
      </c>
      <c r="N275" s="148"/>
      <c r="O275" s="186">
        <f>O276</f>
        <v>851500</v>
      </c>
      <c r="P275" s="148"/>
      <c r="Q275" s="186">
        <f>Q276</f>
        <v>546944</v>
      </c>
    </row>
    <row r="276" spans="1:17" ht="47.25" customHeight="1">
      <c r="A276" s="42" t="s">
        <v>202</v>
      </c>
      <c r="B276" s="67" t="s">
        <v>395</v>
      </c>
      <c r="C276" s="57" t="s">
        <v>304</v>
      </c>
      <c r="D276" s="67"/>
      <c r="E276" s="69">
        <f>E277</f>
        <v>1000000</v>
      </c>
      <c r="F276" s="148"/>
      <c r="G276" s="186">
        <f>G277</f>
        <v>1000000</v>
      </c>
      <c r="H276" s="148"/>
      <c r="I276" s="186">
        <f>I277</f>
        <v>1000000</v>
      </c>
      <c r="J276" s="224"/>
      <c r="K276" s="186">
        <f>K277</f>
        <v>1000000</v>
      </c>
      <c r="L276" s="148"/>
      <c r="M276" s="186">
        <f>M277</f>
        <v>899950</v>
      </c>
      <c r="N276" s="148"/>
      <c r="O276" s="186">
        <f>O277</f>
        <v>851500</v>
      </c>
      <c r="P276" s="148"/>
      <c r="Q276" s="186">
        <f>Q277</f>
        <v>546944</v>
      </c>
    </row>
    <row r="277" spans="1:17" ht="31.5">
      <c r="A277" s="42" t="s">
        <v>360</v>
      </c>
      <c r="B277" s="67" t="s">
        <v>395</v>
      </c>
      <c r="C277" s="57" t="s">
        <v>317</v>
      </c>
      <c r="D277" s="67"/>
      <c r="E277" s="69">
        <f>E278</f>
        <v>1000000</v>
      </c>
      <c r="F277" s="148"/>
      <c r="G277" s="186">
        <f>G278</f>
        <v>1000000</v>
      </c>
      <c r="H277" s="148"/>
      <c r="I277" s="186">
        <f>I278</f>
        <v>1000000</v>
      </c>
      <c r="J277" s="224"/>
      <c r="K277" s="186">
        <f>K278</f>
        <v>1000000</v>
      </c>
      <c r="L277" s="148"/>
      <c r="M277" s="186">
        <f>M278</f>
        <v>899950</v>
      </c>
      <c r="N277" s="148"/>
      <c r="O277" s="186">
        <f>O278</f>
        <v>851500</v>
      </c>
      <c r="P277" s="148"/>
      <c r="Q277" s="186">
        <f>Q278</f>
        <v>546944</v>
      </c>
    </row>
    <row r="278" spans="1:21" ht="33" customHeight="1">
      <c r="A278" s="44" t="s">
        <v>169</v>
      </c>
      <c r="B278" s="67" t="s">
        <v>395</v>
      </c>
      <c r="C278" s="57" t="s">
        <v>317</v>
      </c>
      <c r="D278" s="67" t="s">
        <v>170</v>
      </c>
      <c r="E278" s="68">
        <v>1000000</v>
      </c>
      <c r="F278" s="148"/>
      <c r="G278" s="185">
        <f>E278+F278</f>
        <v>1000000</v>
      </c>
      <c r="H278" s="148"/>
      <c r="I278" s="185">
        <f>G278+H278</f>
        <v>1000000</v>
      </c>
      <c r="J278" s="224"/>
      <c r="K278" s="185">
        <f>I278+J278</f>
        <v>1000000</v>
      </c>
      <c r="L278" s="148">
        <v>-100050</v>
      </c>
      <c r="M278" s="185">
        <f>K278+L278</f>
        <v>899950</v>
      </c>
      <c r="N278" s="148">
        <v>-48450</v>
      </c>
      <c r="O278" s="185">
        <f>M278+N278</f>
        <v>851500</v>
      </c>
      <c r="P278" s="148">
        <v>-304556</v>
      </c>
      <c r="Q278" s="68">
        <f>O278+P278</f>
        <v>546944</v>
      </c>
      <c r="R278" s="247"/>
      <c r="S278" s="247"/>
      <c r="T278" s="247"/>
      <c r="U278" s="248"/>
    </row>
    <row r="279" spans="1:109" s="31" customFormat="1" ht="18" customHeight="1">
      <c r="A279" s="114" t="s">
        <v>396</v>
      </c>
      <c r="B279" s="65" t="s">
        <v>397</v>
      </c>
      <c r="C279" s="65"/>
      <c r="D279" s="65"/>
      <c r="E279" s="105">
        <f>E280+E314+E389+E425</f>
        <v>631178500</v>
      </c>
      <c r="F279" s="149"/>
      <c r="G279" s="190">
        <f>G280+G314+G389+G425+G372</f>
        <v>631202000</v>
      </c>
      <c r="H279" s="149"/>
      <c r="I279" s="190">
        <f>I280+I314+I389+I425+I372</f>
        <v>633911635.92</v>
      </c>
      <c r="J279" s="149"/>
      <c r="K279" s="190">
        <f>K280+K314+K389+K425+K372</f>
        <v>635094010.06</v>
      </c>
      <c r="L279" s="149"/>
      <c r="M279" s="190">
        <f>M280+M314+M389+M425+M372</f>
        <v>636095232.06</v>
      </c>
      <c r="N279" s="149"/>
      <c r="O279" s="190">
        <f>O280+O314+O389+O425+O372</f>
        <v>643738832.06</v>
      </c>
      <c r="P279" s="149"/>
      <c r="Q279" s="105">
        <f>Q280+Q314+Q389+Q425+Q372</f>
        <v>644838659.06</v>
      </c>
      <c r="R279" s="246"/>
      <c r="S279" s="246"/>
      <c r="T279" s="246"/>
      <c r="U279" s="246"/>
      <c r="V279" s="246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</row>
    <row r="280" spans="1:17" ht="15.75" customHeight="1">
      <c r="A280" s="42" t="s">
        <v>410</v>
      </c>
      <c r="B280" s="67" t="s">
        <v>411</v>
      </c>
      <c r="C280" s="67"/>
      <c r="D280" s="67"/>
      <c r="E280" s="69">
        <f>E281</f>
        <v>190200847</v>
      </c>
      <c r="F280" s="148"/>
      <c r="G280" s="186">
        <f>G281</f>
        <v>190160847</v>
      </c>
      <c r="H280" s="148"/>
      <c r="I280" s="186">
        <f>I281</f>
        <v>189463407.92000002</v>
      </c>
      <c r="J280" s="149"/>
      <c r="K280" s="186">
        <f>K281</f>
        <v>189934109.82999998</v>
      </c>
      <c r="L280" s="148"/>
      <c r="M280" s="186">
        <f>M281</f>
        <v>190501460.82999998</v>
      </c>
      <c r="N280" s="148"/>
      <c r="O280" s="186">
        <f>O281</f>
        <v>190475684.82999998</v>
      </c>
      <c r="P280" s="148"/>
      <c r="Q280" s="186">
        <f>Q281</f>
        <v>190370007.34</v>
      </c>
    </row>
    <row r="281" spans="1:17" ht="50.25" customHeight="1">
      <c r="A281" s="12" t="s">
        <v>59</v>
      </c>
      <c r="B281" s="67" t="s">
        <v>411</v>
      </c>
      <c r="C281" s="71" t="s">
        <v>209</v>
      </c>
      <c r="D281" s="67"/>
      <c r="E281" s="69">
        <f>E282+E301</f>
        <v>190200847</v>
      </c>
      <c r="F281" s="148"/>
      <c r="G281" s="186">
        <f>G282+G301</f>
        <v>190160847</v>
      </c>
      <c r="H281" s="148"/>
      <c r="I281" s="186">
        <f>I282+I301</f>
        <v>189463407.92000002</v>
      </c>
      <c r="J281" s="149"/>
      <c r="K281" s="186">
        <f>K282+K301+K309</f>
        <v>189934109.82999998</v>
      </c>
      <c r="L281" s="148"/>
      <c r="M281" s="186">
        <f>M282+M301+M309</f>
        <v>190501460.82999998</v>
      </c>
      <c r="N281" s="148"/>
      <c r="O281" s="186">
        <f>O282+O301+O309</f>
        <v>190475684.82999998</v>
      </c>
      <c r="P281" s="148"/>
      <c r="Q281" s="186">
        <f>Q282+Q301+Q309</f>
        <v>190370007.34</v>
      </c>
    </row>
    <row r="282" spans="1:17" ht="48.75" customHeight="1">
      <c r="A282" s="12" t="s">
        <v>596</v>
      </c>
      <c r="B282" s="67" t="s">
        <v>411</v>
      </c>
      <c r="C282" s="71" t="s">
        <v>208</v>
      </c>
      <c r="D282" s="67"/>
      <c r="E282" s="69">
        <f>E283+E287+E290+E292+E295+E298</f>
        <v>164096526</v>
      </c>
      <c r="F282" s="148"/>
      <c r="G282" s="186">
        <f>G283+G287+G290+G292+G295+G298</f>
        <v>164056526</v>
      </c>
      <c r="H282" s="148"/>
      <c r="I282" s="186">
        <f>I283+I287+I290+I292+I295+I298</f>
        <v>163359086.92000002</v>
      </c>
      <c r="J282" s="149"/>
      <c r="K282" s="186">
        <f>K283+K287+K290+K292+K295+K298</f>
        <v>163319788.82999998</v>
      </c>
      <c r="L282" s="148"/>
      <c r="M282" s="186">
        <f>M283+M287+M290+M292+M295+M298</f>
        <v>162023788.82999998</v>
      </c>
      <c r="N282" s="148"/>
      <c r="O282" s="186">
        <f>O283+O287+O290+O292+O295+O298</f>
        <v>161998012.82999998</v>
      </c>
      <c r="P282" s="148"/>
      <c r="Q282" s="186">
        <f>Q283+Q287+Q290+Q292+Q295+Q298</f>
        <v>161923162.24</v>
      </c>
    </row>
    <row r="283" spans="1:17" ht="66" customHeight="1">
      <c r="A283" s="48" t="s">
        <v>43</v>
      </c>
      <c r="B283" s="106" t="s">
        <v>411</v>
      </c>
      <c r="C283" s="71" t="s">
        <v>210</v>
      </c>
      <c r="D283" s="106"/>
      <c r="E283" s="79">
        <f>E284+E285+E286</f>
        <v>39620361</v>
      </c>
      <c r="F283" s="148"/>
      <c r="G283" s="191">
        <f>G284+G285+G286</f>
        <v>39580361</v>
      </c>
      <c r="H283" s="148"/>
      <c r="I283" s="191">
        <f>I284+I285+I286</f>
        <v>39625361</v>
      </c>
      <c r="J283" s="149"/>
      <c r="K283" s="191">
        <f>K284+K285+K286</f>
        <v>39603016.14</v>
      </c>
      <c r="L283" s="148"/>
      <c r="M283" s="191">
        <f>M284+M285+M286</f>
        <v>39517016.14</v>
      </c>
      <c r="N283" s="148"/>
      <c r="O283" s="191">
        <f>O284+O285+O286</f>
        <v>39491240.14</v>
      </c>
      <c r="P283" s="148"/>
      <c r="Q283" s="191">
        <f>Q284+Q285+Q286</f>
        <v>39416389.55</v>
      </c>
    </row>
    <row r="284" spans="1:17" ht="33" customHeight="1">
      <c r="A284" s="130" t="s">
        <v>174</v>
      </c>
      <c r="B284" s="106" t="s">
        <v>411</v>
      </c>
      <c r="C284" s="71" t="s">
        <v>210</v>
      </c>
      <c r="D284" s="71" t="s">
        <v>173</v>
      </c>
      <c r="E284" s="79">
        <v>20246775</v>
      </c>
      <c r="F284" s="148"/>
      <c r="G284" s="191">
        <f>E284+F284</f>
        <v>20246775</v>
      </c>
      <c r="H284" s="218">
        <v>45000</v>
      </c>
      <c r="I284" s="191">
        <f>G284+H284</f>
        <v>20291775</v>
      </c>
      <c r="J284" s="149"/>
      <c r="K284" s="191">
        <f>I284+J284</f>
        <v>20291775</v>
      </c>
      <c r="L284" s="148"/>
      <c r="M284" s="191">
        <f>K284+L284</f>
        <v>20291775</v>
      </c>
      <c r="N284" s="148"/>
      <c r="O284" s="191">
        <f>M284+N284</f>
        <v>20291775</v>
      </c>
      <c r="P284" s="148"/>
      <c r="Q284" s="191">
        <f>O284+P284</f>
        <v>20291775</v>
      </c>
    </row>
    <row r="285" spans="1:17" ht="36" customHeight="1">
      <c r="A285" s="130" t="s">
        <v>169</v>
      </c>
      <c r="B285" s="106" t="s">
        <v>411</v>
      </c>
      <c r="C285" s="71" t="s">
        <v>210</v>
      </c>
      <c r="D285" s="71" t="s">
        <v>170</v>
      </c>
      <c r="E285" s="78">
        <v>17795186</v>
      </c>
      <c r="F285" s="148">
        <v>-40000</v>
      </c>
      <c r="G285" s="192">
        <f>E285+F285</f>
        <v>17755186</v>
      </c>
      <c r="H285" s="148"/>
      <c r="I285" s="192">
        <f>G285+H285</f>
        <v>17755186</v>
      </c>
      <c r="J285" s="149">
        <v>-18844.86</v>
      </c>
      <c r="K285" s="192">
        <f>I285+J285</f>
        <v>17736341.14</v>
      </c>
      <c r="L285" s="148">
        <v>44000</v>
      </c>
      <c r="M285" s="192">
        <f>K285+L285</f>
        <v>17780341.14</v>
      </c>
      <c r="N285" s="148">
        <v>9739</v>
      </c>
      <c r="O285" s="192">
        <f>M285+N285</f>
        <v>17790080.14</v>
      </c>
      <c r="P285" s="251">
        <v>-51771.59</v>
      </c>
      <c r="Q285" s="192">
        <f>O285+P285</f>
        <v>17738308.55</v>
      </c>
    </row>
    <row r="286" spans="1:17" s="30" customFormat="1" ht="17.25" customHeight="1">
      <c r="A286" s="131" t="s">
        <v>172</v>
      </c>
      <c r="B286" s="71" t="s">
        <v>411</v>
      </c>
      <c r="C286" s="71" t="s">
        <v>210</v>
      </c>
      <c r="D286" s="71" t="s">
        <v>171</v>
      </c>
      <c r="E286" s="78">
        <v>1578400</v>
      </c>
      <c r="F286" s="205"/>
      <c r="G286" s="192">
        <f>E286+F286</f>
        <v>1578400</v>
      </c>
      <c r="H286" s="205"/>
      <c r="I286" s="192">
        <f>G286+H286</f>
        <v>1578400</v>
      </c>
      <c r="J286" s="225">
        <v>-3500</v>
      </c>
      <c r="K286" s="192">
        <f>I286+J286</f>
        <v>1574900</v>
      </c>
      <c r="L286" s="150">
        <v>-130000</v>
      </c>
      <c r="M286" s="192">
        <f>K286+L286</f>
        <v>1444900</v>
      </c>
      <c r="N286" s="150">
        <v>-35515</v>
      </c>
      <c r="O286" s="192">
        <f>M286+N286</f>
        <v>1409385</v>
      </c>
      <c r="P286" s="150">
        <v>-23079</v>
      </c>
      <c r="Q286" s="192">
        <f>O286+P286</f>
        <v>1386306</v>
      </c>
    </row>
    <row r="287" spans="1:17" ht="66" customHeight="1">
      <c r="A287" s="12" t="s">
        <v>44</v>
      </c>
      <c r="B287" s="71" t="s">
        <v>411</v>
      </c>
      <c r="C287" s="71" t="s">
        <v>211</v>
      </c>
      <c r="D287" s="71"/>
      <c r="E287" s="73">
        <f>E288+E289</f>
        <v>32060865</v>
      </c>
      <c r="F287" s="148"/>
      <c r="G287" s="188">
        <f>G288+G289</f>
        <v>32060865</v>
      </c>
      <c r="H287" s="148"/>
      <c r="I287" s="188">
        <f>I288+I289</f>
        <v>32060865</v>
      </c>
      <c r="J287" s="149"/>
      <c r="K287" s="188">
        <f>K288+K289</f>
        <v>32060865</v>
      </c>
      <c r="L287" s="148"/>
      <c r="M287" s="188">
        <f>M288+M289</f>
        <v>32120865</v>
      </c>
      <c r="N287" s="148"/>
      <c r="O287" s="188">
        <f>O288+O289</f>
        <v>32120865</v>
      </c>
      <c r="P287" s="148"/>
      <c r="Q287" s="188">
        <f>Q288+Q289</f>
        <v>32120865</v>
      </c>
    </row>
    <row r="288" spans="1:17" ht="17.25" customHeight="1">
      <c r="A288" s="130" t="s">
        <v>176</v>
      </c>
      <c r="B288" s="71" t="s">
        <v>411</v>
      </c>
      <c r="C288" s="71" t="s">
        <v>211</v>
      </c>
      <c r="D288" s="71" t="s">
        <v>175</v>
      </c>
      <c r="E288" s="160">
        <f>32060865-562752</f>
        <v>31498113</v>
      </c>
      <c r="F288" s="148"/>
      <c r="G288" s="193">
        <f>E288+F288</f>
        <v>31498113</v>
      </c>
      <c r="H288" s="148"/>
      <c r="I288" s="193">
        <f>G288+H288</f>
        <v>31498113</v>
      </c>
      <c r="J288" s="149"/>
      <c r="K288" s="193">
        <f>I288+J288</f>
        <v>31498113</v>
      </c>
      <c r="L288" s="148">
        <v>60000</v>
      </c>
      <c r="M288" s="193">
        <f>K288+L288</f>
        <v>31558113</v>
      </c>
      <c r="N288" s="148"/>
      <c r="O288" s="193">
        <f>M288+N288</f>
        <v>31558113</v>
      </c>
      <c r="P288" s="148"/>
      <c r="Q288" s="193">
        <f>O288+P288</f>
        <v>31558113</v>
      </c>
    </row>
    <row r="289" spans="1:17" ht="23.25" customHeight="1">
      <c r="A289" s="130" t="s">
        <v>178</v>
      </c>
      <c r="B289" s="71" t="s">
        <v>411</v>
      </c>
      <c r="C289" s="71" t="s">
        <v>211</v>
      </c>
      <c r="D289" s="71" t="s">
        <v>177</v>
      </c>
      <c r="E289" s="160">
        <v>562752</v>
      </c>
      <c r="F289" s="148"/>
      <c r="G289" s="193">
        <f>E289+F289</f>
        <v>562752</v>
      </c>
      <c r="H289" s="148"/>
      <c r="I289" s="193">
        <f>G289+H289</f>
        <v>562752</v>
      </c>
      <c r="J289" s="149"/>
      <c r="K289" s="193">
        <f>I289+J289</f>
        <v>562752</v>
      </c>
      <c r="L289" s="148"/>
      <c r="M289" s="193">
        <f>K289+L289</f>
        <v>562752</v>
      </c>
      <c r="N289" s="148"/>
      <c r="O289" s="193">
        <f>M289+N289</f>
        <v>562752</v>
      </c>
      <c r="P289" s="148"/>
      <c r="Q289" s="193">
        <f>O289+P289</f>
        <v>562752</v>
      </c>
    </row>
    <row r="290" spans="1:17" ht="48" customHeight="1">
      <c r="A290" s="12" t="s">
        <v>45</v>
      </c>
      <c r="B290" s="71" t="s">
        <v>411</v>
      </c>
      <c r="C290" s="71" t="s">
        <v>212</v>
      </c>
      <c r="D290" s="71"/>
      <c r="E290" s="73">
        <f>E291</f>
        <v>10500000</v>
      </c>
      <c r="F290" s="148"/>
      <c r="G290" s="188">
        <f>G291</f>
        <v>10500000</v>
      </c>
      <c r="H290" s="148"/>
      <c r="I290" s="188">
        <f>I291</f>
        <v>9757560.92</v>
      </c>
      <c r="J290" s="149"/>
      <c r="K290" s="188">
        <f>K291</f>
        <v>9740607.69</v>
      </c>
      <c r="L290" s="148"/>
      <c r="M290" s="188">
        <f>M291</f>
        <v>9740607.69</v>
      </c>
      <c r="N290" s="148"/>
      <c r="O290" s="188">
        <f>O291</f>
        <v>9740607.69</v>
      </c>
      <c r="P290" s="148"/>
      <c r="Q290" s="188">
        <f>Q291</f>
        <v>9740607.69</v>
      </c>
    </row>
    <row r="291" spans="1:17" ht="33.75" customHeight="1">
      <c r="A291" s="131" t="s">
        <v>169</v>
      </c>
      <c r="B291" s="71" t="s">
        <v>411</v>
      </c>
      <c r="C291" s="71" t="s">
        <v>212</v>
      </c>
      <c r="D291" s="71" t="s">
        <v>170</v>
      </c>
      <c r="E291" s="73">
        <v>10500000</v>
      </c>
      <c r="F291" s="148"/>
      <c r="G291" s="188">
        <f>E291+F291</f>
        <v>10500000</v>
      </c>
      <c r="H291" s="218">
        <v>-742439.08</v>
      </c>
      <c r="I291" s="188">
        <f>G291+H291</f>
        <v>9757560.92</v>
      </c>
      <c r="J291" s="149">
        <v>-16953.23</v>
      </c>
      <c r="K291" s="188">
        <f>I291+J291</f>
        <v>9740607.69</v>
      </c>
      <c r="L291" s="148"/>
      <c r="M291" s="188">
        <f>K291+L291</f>
        <v>9740607.69</v>
      </c>
      <c r="N291" s="148"/>
      <c r="O291" s="188">
        <f>M291+N291</f>
        <v>9740607.69</v>
      </c>
      <c r="P291" s="148"/>
      <c r="Q291" s="188">
        <f>O291+P291</f>
        <v>9740607.69</v>
      </c>
    </row>
    <row r="292" spans="1:17" ht="51.75" customHeight="1">
      <c r="A292" s="12" t="s">
        <v>46</v>
      </c>
      <c r="B292" s="71" t="s">
        <v>411</v>
      </c>
      <c r="C292" s="71" t="s">
        <v>213</v>
      </c>
      <c r="D292" s="71"/>
      <c r="E292" s="73">
        <f>E293</f>
        <v>410300</v>
      </c>
      <c r="F292" s="148"/>
      <c r="G292" s="188">
        <f>G293</f>
        <v>410300</v>
      </c>
      <c r="H292" s="148"/>
      <c r="I292" s="188">
        <f>I293</f>
        <v>410300</v>
      </c>
      <c r="J292" s="149"/>
      <c r="K292" s="188">
        <f>K293</f>
        <v>410300</v>
      </c>
      <c r="L292" s="148"/>
      <c r="M292" s="188">
        <f>M293</f>
        <v>410300</v>
      </c>
      <c r="N292" s="148"/>
      <c r="O292" s="188">
        <f>O293</f>
        <v>410300</v>
      </c>
      <c r="P292" s="148"/>
      <c r="Q292" s="188">
        <f>Q293</f>
        <v>410300</v>
      </c>
    </row>
    <row r="293" spans="1:17" ht="33.75" customHeight="1">
      <c r="A293" s="131" t="s">
        <v>169</v>
      </c>
      <c r="B293" s="71" t="s">
        <v>411</v>
      </c>
      <c r="C293" s="71" t="s">
        <v>213</v>
      </c>
      <c r="D293" s="71" t="s">
        <v>170</v>
      </c>
      <c r="E293" s="73">
        <v>410300</v>
      </c>
      <c r="F293" s="148"/>
      <c r="G293" s="188">
        <f>E293+F293</f>
        <v>410300</v>
      </c>
      <c r="H293" s="148"/>
      <c r="I293" s="188">
        <f>G293+H293</f>
        <v>410300</v>
      </c>
      <c r="J293" s="149"/>
      <c r="K293" s="188">
        <f>I293+J293</f>
        <v>410300</v>
      </c>
      <c r="L293" s="148"/>
      <c r="M293" s="188">
        <f>K293+L293</f>
        <v>410300</v>
      </c>
      <c r="N293" s="148"/>
      <c r="O293" s="188">
        <f>M293+N293</f>
        <v>410300</v>
      </c>
      <c r="P293" s="148"/>
      <c r="Q293" s="188">
        <f>O293+P293</f>
        <v>410300</v>
      </c>
    </row>
    <row r="294" spans="1:17" s="30" customFormat="1" ht="52.5" customHeight="1" hidden="1">
      <c r="A294" s="141" t="s">
        <v>484</v>
      </c>
      <c r="B294" s="71" t="s">
        <v>411</v>
      </c>
      <c r="C294" s="71"/>
      <c r="D294" s="71" t="s">
        <v>336</v>
      </c>
      <c r="E294" s="78" t="e">
        <f>#REF!+#REF!</f>
        <v>#REF!</v>
      </c>
      <c r="F294" s="205"/>
      <c r="G294" s="192" t="e">
        <f>#REF!+#REF!</f>
        <v>#REF!</v>
      </c>
      <c r="H294" s="205"/>
      <c r="I294" s="192" t="e">
        <f>#REF!+#REF!</f>
        <v>#REF!</v>
      </c>
      <c r="J294" s="226"/>
      <c r="K294" s="192" t="e">
        <f>#REF!+#REF!</f>
        <v>#REF!</v>
      </c>
      <c r="L294" s="205"/>
      <c r="M294" s="192" t="e">
        <f>#REF!+#REF!</f>
        <v>#REF!</v>
      </c>
      <c r="N294" s="205"/>
      <c r="O294" s="192" t="e">
        <f>#REF!+#REF!</f>
        <v>#REF!</v>
      </c>
      <c r="P294" s="205"/>
      <c r="Q294" s="192" t="e">
        <f>#REF!+#REF!</f>
        <v>#REF!</v>
      </c>
    </row>
    <row r="295" spans="1:17" s="30" customFormat="1" ht="158.25" customHeight="1">
      <c r="A295" s="48" t="s">
        <v>340</v>
      </c>
      <c r="B295" s="106" t="s">
        <v>411</v>
      </c>
      <c r="C295" s="71" t="s">
        <v>214</v>
      </c>
      <c r="D295" s="106"/>
      <c r="E295" s="72">
        <f>E296+E297</f>
        <v>80164000</v>
      </c>
      <c r="F295" s="205"/>
      <c r="G295" s="187">
        <f>G296+G297</f>
        <v>80164000</v>
      </c>
      <c r="H295" s="205"/>
      <c r="I295" s="187">
        <f>I296+I297</f>
        <v>80164000</v>
      </c>
      <c r="J295" s="226"/>
      <c r="K295" s="187">
        <f>K296+K297</f>
        <v>80164000</v>
      </c>
      <c r="L295" s="205"/>
      <c r="M295" s="187">
        <f>M296+M297</f>
        <v>78894000</v>
      </c>
      <c r="N295" s="205"/>
      <c r="O295" s="187">
        <f>O296+O297</f>
        <v>78894000</v>
      </c>
      <c r="P295" s="205"/>
      <c r="Q295" s="187">
        <f>Q296+Q297</f>
        <v>78894000</v>
      </c>
    </row>
    <row r="296" spans="1:17" s="30" customFormat="1" ht="30" customHeight="1">
      <c r="A296" s="130" t="s">
        <v>174</v>
      </c>
      <c r="B296" s="71" t="s">
        <v>411</v>
      </c>
      <c r="C296" s="71" t="s">
        <v>214</v>
      </c>
      <c r="D296" s="71" t="s">
        <v>173</v>
      </c>
      <c r="E296" s="72">
        <v>32526067</v>
      </c>
      <c r="F296" s="205"/>
      <c r="G296" s="187">
        <f>E296+F296</f>
        <v>32526067</v>
      </c>
      <c r="H296" s="205"/>
      <c r="I296" s="187">
        <f>G296+H296</f>
        <v>32526067</v>
      </c>
      <c r="J296" s="226"/>
      <c r="K296" s="187">
        <f>I296+J296</f>
        <v>32526067</v>
      </c>
      <c r="L296" s="150">
        <v>-1270000</v>
      </c>
      <c r="M296" s="187">
        <f>K296+L296</f>
        <v>31256067</v>
      </c>
      <c r="N296" s="205"/>
      <c r="O296" s="187">
        <f>M296+N296</f>
        <v>31256067</v>
      </c>
      <c r="P296" s="205"/>
      <c r="Q296" s="187">
        <f>O296+P296</f>
        <v>31256067</v>
      </c>
    </row>
    <row r="297" spans="1:17" s="30" customFormat="1" ht="18" customHeight="1">
      <c r="A297" s="131" t="s">
        <v>176</v>
      </c>
      <c r="B297" s="106" t="s">
        <v>411</v>
      </c>
      <c r="C297" s="71" t="s">
        <v>214</v>
      </c>
      <c r="D297" s="71" t="s">
        <v>175</v>
      </c>
      <c r="E297" s="72">
        <v>47637933</v>
      </c>
      <c r="F297" s="205"/>
      <c r="G297" s="187">
        <f>E297+F297</f>
        <v>47637933</v>
      </c>
      <c r="H297" s="205"/>
      <c r="I297" s="187">
        <f>G297+H297</f>
        <v>47637933</v>
      </c>
      <c r="J297" s="226"/>
      <c r="K297" s="187">
        <f>I297+J297</f>
        <v>47637933</v>
      </c>
      <c r="L297" s="205"/>
      <c r="M297" s="187">
        <f>K297+L297</f>
        <v>47637933</v>
      </c>
      <c r="N297" s="205"/>
      <c r="O297" s="187">
        <f>M297+N297</f>
        <v>47637933</v>
      </c>
      <c r="P297" s="205"/>
      <c r="Q297" s="187">
        <f>O297+P297</f>
        <v>47637933</v>
      </c>
    </row>
    <row r="298" spans="1:17" s="30" customFormat="1" ht="110.25">
      <c r="A298" s="12" t="s">
        <v>339</v>
      </c>
      <c r="B298" s="71" t="s">
        <v>411</v>
      </c>
      <c r="C298" s="71" t="s">
        <v>215</v>
      </c>
      <c r="D298" s="71"/>
      <c r="E298" s="78">
        <f>E299+E300</f>
        <v>1341000</v>
      </c>
      <c r="F298" s="205"/>
      <c r="G298" s="192">
        <f>G299+G300</f>
        <v>1341000</v>
      </c>
      <c r="H298" s="205"/>
      <c r="I298" s="192">
        <f>I299+I300</f>
        <v>1341000</v>
      </c>
      <c r="J298" s="226"/>
      <c r="K298" s="192">
        <f>K299+K300</f>
        <v>1341000</v>
      </c>
      <c r="L298" s="205"/>
      <c r="M298" s="192">
        <f>M299+M300</f>
        <v>1341000</v>
      </c>
      <c r="N298" s="205"/>
      <c r="O298" s="192">
        <f>O299+O300</f>
        <v>1341000</v>
      </c>
      <c r="P298" s="205"/>
      <c r="Q298" s="192">
        <f>Q299+Q300</f>
        <v>1341000</v>
      </c>
    </row>
    <row r="299" spans="1:17" s="30" customFormat="1" ht="36" customHeight="1">
      <c r="A299" s="135" t="s">
        <v>169</v>
      </c>
      <c r="B299" s="139" t="s">
        <v>411</v>
      </c>
      <c r="C299" s="139" t="s">
        <v>215</v>
      </c>
      <c r="D299" s="139" t="s">
        <v>170</v>
      </c>
      <c r="E299" s="142">
        <v>584755</v>
      </c>
      <c r="F299" s="205"/>
      <c r="G299" s="194">
        <f>E299+F299</f>
        <v>584755</v>
      </c>
      <c r="H299" s="205"/>
      <c r="I299" s="194">
        <f>G299+H299</f>
        <v>584755</v>
      </c>
      <c r="J299" s="226"/>
      <c r="K299" s="194">
        <f>I299+J299</f>
        <v>584755</v>
      </c>
      <c r="L299" s="205"/>
      <c r="M299" s="194">
        <f>K299+L299</f>
        <v>584755</v>
      </c>
      <c r="N299" s="205"/>
      <c r="O299" s="194">
        <f>M299+N299</f>
        <v>584755</v>
      </c>
      <c r="P299" s="205"/>
      <c r="Q299" s="194">
        <f>O299+P299</f>
        <v>584755</v>
      </c>
    </row>
    <row r="300" spans="1:17" s="30" customFormat="1" ht="15.75">
      <c r="A300" s="131" t="s">
        <v>176</v>
      </c>
      <c r="B300" s="106" t="s">
        <v>411</v>
      </c>
      <c r="C300" s="71" t="s">
        <v>215</v>
      </c>
      <c r="D300" s="71" t="s">
        <v>175</v>
      </c>
      <c r="E300" s="157">
        <v>756245</v>
      </c>
      <c r="F300" s="205"/>
      <c r="G300" s="195">
        <f>E300+F300</f>
        <v>756245</v>
      </c>
      <c r="H300" s="205"/>
      <c r="I300" s="195">
        <f>G300+H300</f>
        <v>756245</v>
      </c>
      <c r="J300" s="226"/>
      <c r="K300" s="195">
        <f>I300+J300</f>
        <v>756245</v>
      </c>
      <c r="L300" s="205"/>
      <c r="M300" s="195">
        <f>K300+L300</f>
        <v>756245</v>
      </c>
      <c r="N300" s="205"/>
      <c r="O300" s="195">
        <f>M300+N300</f>
        <v>756245</v>
      </c>
      <c r="P300" s="205"/>
      <c r="Q300" s="195">
        <f>O300+P300</f>
        <v>756245</v>
      </c>
    </row>
    <row r="301" spans="1:17" s="30" customFormat="1" ht="51" customHeight="1">
      <c r="A301" s="12" t="s">
        <v>343</v>
      </c>
      <c r="B301" s="71" t="s">
        <v>411</v>
      </c>
      <c r="C301" s="143" t="s">
        <v>216</v>
      </c>
      <c r="D301" s="71"/>
      <c r="E301" s="78">
        <f>E302+E305</f>
        <v>26104321</v>
      </c>
      <c r="F301" s="205"/>
      <c r="G301" s="192">
        <f>G302+G305</f>
        <v>26104321</v>
      </c>
      <c r="H301" s="205"/>
      <c r="I301" s="192">
        <f>I302+I305</f>
        <v>26104321</v>
      </c>
      <c r="J301" s="226"/>
      <c r="K301" s="192">
        <f>K302+K305</f>
        <v>26104321</v>
      </c>
      <c r="L301" s="205"/>
      <c r="M301" s="192">
        <f>M302+M305</f>
        <v>25915500</v>
      </c>
      <c r="N301" s="205"/>
      <c r="O301" s="192">
        <f>O302+O305</f>
        <v>25915500</v>
      </c>
      <c r="P301" s="205"/>
      <c r="Q301" s="192">
        <f>Q302+Q305</f>
        <v>25884673.1</v>
      </c>
    </row>
    <row r="302" spans="1:17" ht="189" customHeight="1">
      <c r="A302" s="48" t="s">
        <v>341</v>
      </c>
      <c r="B302" s="106" t="s">
        <v>411</v>
      </c>
      <c r="C302" s="71" t="s">
        <v>217</v>
      </c>
      <c r="D302" s="106"/>
      <c r="E302" s="78">
        <f>E303+E304</f>
        <v>25717321</v>
      </c>
      <c r="F302" s="148"/>
      <c r="G302" s="192">
        <f>G303+G304</f>
        <v>25717321</v>
      </c>
      <c r="H302" s="148"/>
      <c r="I302" s="192">
        <f>I303+I304</f>
        <v>25717321</v>
      </c>
      <c r="J302" s="149"/>
      <c r="K302" s="192">
        <f>K303+K304</f>
        <v>25717321</v>
      </c>
      <c r="L302" s="148"/>
      <c r="M302" s="192">
        <f>M303+M304</f>
        <v>25528500</v>
      </c>
      <c r="N302" s="148"/>
      <c r="O302" s="192">
        <f>O303+O304</f>
        <v>25528500</v>
      </c>
      <c r="P302" s="148"/>
      <c r="Q302" s="192">
        <f>Q303+Q304</f>
        <v>25528500</v>
      </c>
    </row>
    <row r="303" spans="1:17" ht="33" customHeight="1">
      <c r="A303" s="135" t="s">
        <v>174</v>
      </c>
      <c r="B303" s="106" t="s">
        <v>411</v>
      </c>
      <c r="C303" s="71" t="s">
        <v>217</v>
      </c>
      <c r="D303" s="71" t="s">
        <v>173</v>
      </c>
      <c r="E303" s="78">
        <v>24413676</v>
      </c>
      <c r="F303" s="148"/>
      <c r="G303" s="192">
        <f>E303+F303</f>
        <v>24413676</v>
      </c>
      <c r="H303" s="148"/>
      <c r="I303" s="192">
        <f>G303+H303</f>
        <v>24413676</v>
      </c>
      <c r="J303" s="149"/>
      <c r="K303" s="192">
        <f>I303+J303</f>
        <v>24413676</v>
      </c>
      <c r="L303" s="148">
        <v>-188821</v>
      </c>
      <c r="M303" s="192">
        <f>K303+L303</f>
        <v>24224855</v>
      </c>
      <c r="N303" s="148">
        <v>-58590</v>
      </c>
      <c r="O303" s="192">
        <f>M303+N303</f>
        <v>24166265</v>
      </c>
      <c r="P303" s="148"/>
      <c r="Q303" s="192">
        <f>O303+P303</f>
        <v>24166265</v>
      </c>
    </row>
    <row r="304" spans="1:17" ht="21" customHeight="1">
      <c r="A304" s="131" t="s">
        <v>178</v>
      </c>
      <c r="B304" s="106" t="s">
        <v>411</v>
      </c>
      <c r="C304" s="71" t="s">
        <v>217</v>
      </c>
      <c r="D304" s="71" t="s">
        <v>177</v>
      </c>
      <c r="E304" s="78">
        <v>1303645</v>
      </c>
      <c r="F304" s="148"/>
      <c r="G304" s="192">
        <f>E304+F304</f>
        <v>1303645</v>
      </c>
      <c r="H304" s="148"/>
      <c r="I304" s="192">
        <f>G304+H304</f>
        <v>1303645</v>
      </c>
      <c r="J304" s="149"/>
      <c r="K304" s="192">
        <f>I304+J304</f>
        <v>1303645</v>
      </c>
      <c r="L304" s="148"/>
      <c r="M304" s="192">
        <f>K304+L304</f>
        <v>1303645</v>
      </c>
      <c r="N304" s="148">
        <v>58590</v>
      </c>
      <c r="O304" s="192">
        <f>M304+N304</f>
        <v>1362235</v>
      </c>
      <c r="P304" s="148"/>
      <c r="Q304" s="192">
        <f>O304+P304</f>
        <v>1362235</v>
      </c>
    </row>
    <row r="305" spans="1:17" ht="159.75" customHeight="1">
      <c r="A305" s="48" t="s">
        <v>345</v>
      </c>
      <c r="B305" s="106" t="s">
        <v>411</v>
      </c>
      <c r="C305" s="71" t="s">
        <v>218</v>
      </c>
      <c r="D305" s="106"/>
      <c r="E305" s="78">
        <f>E306+E307</f>
        <v>387000</v>
      </c>
      <c r="F305" s="148"/>
      <c r="G305" s="192">
        <f>G306+G307</f>
        <v>387000</v>
      </c>
      <c r="H305" s="148"/>
      <c r="I305" s="192">
        <f>I306+I307</f>
        <v>387000</v>
      </c>
      <c r="J305" s="149"/>
      <c r="K305" s="192">
        <f>K306+K307</f>
        <v>387000</v>
      </c>
      <c r="L305" s="148"/>
      <c r="M305" s="192">
        <f>M306+M307</f>
        <v>387000</v>
      </c>
      <c r="N305" s="148"/>
      <c r="O305" s="192">
        <f>O306+O307</f>
        <v>387000</v>
      </c>
      <c r="P305" s="148"/>
      <c r="Q305" s="192">
        <f>Q306+Q307</f>
        <v>356173.1</v>
      </c>
    </row>
    <row r="306" spans="1:17" ht="37.5" customHeight="1">
      <c r="A306" s="130" t="s">
        <v>169</v>
      </c>
      <c r="B306" s="71" t="s">
        <v>411</v>
      </c>
      <c r="C306" s="71" t="s">
        <v>218</v>
      </c>
      <c r="D306" s="71" t="s">
        <v>170</v>
      </c>
      <c r="E306" s="78">
        <v>362404</v>
      </c>
      <c r="F306" s="148"/>
      <c r="G306" s="192">
        <f>E306+F306</f>
        <v>362404</v>
      </c>
      <c r="H306" s="148"/>
      <c r="I306" s="192">
        <f>G306+H306</f>
        <v>362404</v>
      </c>
      <c r="J306" s="149"/>
      <c r="K306" s="192">
        <f>I306+J306</f>
        <v>362404</v>
      </c>
      <c r="L306" s="148"/>
      <c r="M306" s="192">
        <f>K306+L306</f>
        <v>362404</v>
      </c>
      <c r="N306" s="148"/>
      <c r="O306" s="192">
        <f>M306+N306</f>
        <v>362404</v>
      </c>
      <c r="P306" s="148">
        <v>-30826.9</v>
      </c>
      <c r="Q306" s="192">
        <f>O306+P306</f>
        <v>331577.1</v>
      </c>
    </row>
    <row r="307" spans="1:17" ht="24.75" customHeight="1">
      <c r="A307" s="131" t="s">
        <v>178</v>
      </c>
      <c r="B307" s="106" t="s">
        <v>411</v>
      </c>
      <c r="C307" s="71" t="s">
        <v>218</v>
      </c>
      <c r="D307" s="71" t="s">
        <v>177</v>
      </c>
      <c r="E307" s="78">
        <v>24596</v>
      </c>
      <c r="F307" s="148"/>
      <c r="G307" s="192">
        <f>E307+F307</f>
        <v>24596</v>
      </c>
      <c r="H307" s="148"/>
      <c r="I307" s="192">
        <f>G307+H307</f>
        <v>24596</v>
      </c>
      <c r="J307" s="149"/>
      <c r="K307" s="192">
        <f>I307+J307</f>
        <v>24596</v>
      </c>
      <c r="L307" s="148"/>
      <c r="M307" s="192">
        <f>K307+L307</f>
        <v>24596</v>
      </c>
      <c r="N307" s="148"/>
      <c r="O307" s="192">
        <f>M307+N307</f>
        <v>24596</v>
      </c>
      <c r="P307" s="148"/>
      <c r="Q307" s="192">
        <f>O307+P307</f>
        <v>24596</v>
      </c>
    </row>
    <row r="308" spans="1:17" ht="5.25" customHeight="1" hidden="1">
      <c r="A308" s="12"/>
      <c r="B308" s="71"/>
      <c r="C308" s="71"/>
      <c r="D308" s="71"/>
      <c r="E308" s="78"/>
      <c r="F308" s="148"/>
      <c r="G308" s="192"/>
      <c r="H308" s="148"/>
      <c r="I308" s="192"/>
      <c r="J308" s="149"/>
      <c r="K308" s="192"/>
      <c r="L308" s="148"/>
      <c r="M308" s="192"/>
      <c r="N308" s="148"/>
      <c r="O308" s="192"/>
      <c r="P308" s="148"/>
      <c r="Q308" s="192"/>
    </row>
    <row r="309" spans="1:17" ht="78" customHeight="1">
      <c r="A309" s="12" t="s">
        <v>616</v>
      </c>
      <c r="B309" s="71" t="s">
        <v>411</v>
      </c>
      <c r="C309" s="71" t="s">
        <v>219</v>
      </c>
      <c r="D309" s="71"/>
      <c r="E309" s="78"/>
      <c r="F309" s="148"/>
      <c r="G309" s="192"/>
      <c r="H309" s="148"/>
      <c r="I309" s="192"/>
      <c r="J309" s="149"/>
      <c r="K309" s="192">
        <f>K310</f>
        <v>510000</v>
      </c>
      <c r="L309" s="148"/>
      <c r="M309" s="192">
        <f>M310+M312</f>
        <v>2562172</v>
      </c>
      <c r="N309" s="148"/>
      <c r="O309" s="192">
        <f>O310+O312</f>
        <v>2562172</v>
      </c>
      <c r="P309" s="148"/>
      <c r="Q309" s="192">
        <f>Q310+Q312</f>
        <v>2562172</v>
      </c>
    </row>
    <row r="310" spans="1:17" ht="61.5" customHeight="1">
      <c r="A310" s="12" t="s">
        <v>542</v>
      </c>
      <c r="B310" s="71" t="s">
        <v>411</v>
      </c>
      <c r="C310" s="71" t="s">
        <v>540</v>
      </c>
      <c r="D310" s="71"/>
      <c r="E310" s="78"/>
      <c r="F310" s="148"/>
      <c r="G310" s="192"/>
      <c r="H310" s="148"/>
      <c r="I310" s="192"/>
      <c r="J310" s="149"/>
      <c r="K310" s="192">
        <f>K311</f>
        <v>510000</v>
      </c>
      <c r="L310" s="148"/>
      <c r="M310" s="192">
        <f>M311</f>
        <v>510000</v>
      </c>
      <c r="N310" s="148"/>
      <c r="O310" s="192">
        <f>O311</f>
        <v>510000</v>
      </c>
      <c r="P310" s="148"/>
      <c r="Q310" s="192">
        <f>Q311</f>
        <v>510000</v>
      </c>
    </row>
    <row r="311" spans="1:17" ht="36.75" customHeight="1">
      <c r="A311" s="130" t="s">
        <v>169</v>
      </c>
      <c r="B311" s="71" t="s">
        <v>411</v>
      </c>
      <c r="C311" s="71" t="s">
        <v>541</v>
      </c>
      <c r="D311" s="71" t="s">
        <v>170</v>
      </c>
      <c r="E311" s="78"/>
      <c r="F311" s="148"/>
      <c r="G311" s="192"/>
      <c r="H311" s="148"/>
      <c r="I311" s="192"/>
      <c r="J311" s="149">
        <v>510000</v>
      </c>
      <c r="K311" s="192">
        <f>I311+J311</f>
        <v>510000</v>
      </c>
      <c r="L311" s="148"/>
      <c r="M311" s="192">
        <f>K311+L311</f>
        <v>510000</v>
      </c>
      <c r="N311" s="148"/>
      <c r="O311" s="192">
        <f>M311+N311</f>
        <v>510000</v>
      </c>
      <c r="P311" s="148"/>
      <c r="Q311" s="192">
        <f>O311+P311</f>
        <v>510000</v>
      </c>
    </row>
    <row r="312" spans="1:17" ht="51" customHeight="1">
      <c r="A312" s="130" t="s">
        <v>555</v>
      </c>
      <c r="B312" s="71" t="s">
        <v>411</v>
      </c>
      <c r="C312" s="71" t="s">
        <v>554</v>
      </c>
      <c r="D312" s="71"/>
      <c r="E312" s="78"/>
      <c r="F312" s="148"/>
      <c r="G312" s="192"/>
      <c r="H312" s="148"/>
      <c r="I312" s="192"/>
      <c r="J312" s="149"/>
      <c r="K312" s="192"/>
      <c r="L312" s="148"/>
      <c r="M312" s="192">
        <f>M313</f>
        <v>2052172</v>
      </c>
      <c r="N312" s="148"/>
      <c r="O312" s="192">
        <f>O313</f>
        <v>2052172</v>
      </c>
      <c r="P312" s="148"/>
      <c r="Q312" s="192">
        <f>Q313</f>
        <v>2052172</v>
      </c>
    </row>
    <row r="313" spans="1:17" ht="36.75" customHeight="1">
      <c r="A313" s="130" t="s">
        <v>169</v>
      </c>
      <c r="B313" s="71" t="s">
        <v>411</v>
      </c>
      <c r="C313" s="71" t="s">
        <v>554</v>
      </c>
      <c r="D313" s="71" t="s">
        <v>170</v>
      </c>
      <c r="E313" s="78"/>
      <c r="F313" s="148"/>
      <c r="G313" s="192"/>
      <c r="H313" s="148"/>
      <c r="I313" s="192"/>
      <c r="J313" s="149"/>
      <c r="K313" s="192"/>
      <c r="L313" s="148">
        <v>2052172</v>
      </c>
      <c r="M313" s="192">
        <f>K313+L313</f>
        <v>2052172</v>
      </c>
      <c r="N313" s="148"/>
      <c r="O313" s="192">
        <f>M313+N313</f>
        <v>2052172</v>
      </c>
      <c r="P313" s="148"/>
      <c r="Q313" s="192">
        <f>O313+P313</f>
        <v>2052172</v>
      </c>
    </row>
    <row r="314" spans="1:17" s="30" customFormat="1" ht="17.25" customHeight="1">
      <c r="A314" s="48" t="s">
        <v>398</v>
      </c>
      <c r="B314" s="106" t="s">
        <v>399</v>
      </c>
      <c r="C314" s="71"/>
      <c r="D314" s="106"/>
      <c r="E314" s="79">
        <f>E315+E367</f>
        <v>409204653</v>
      </c>
      <c r="F314" s="205"/>
      <c r="G314" s="191">
        <f>G315+G367</f>
        <v>382208934</v>
      </c>
      <c r="H314" s="205"/>
      <c r="I314" s="191">
        <f>I315+I367</f>
        <v>385167834.96</v>
      </c>
      <c r="J314" s="226"/>
      <c r="K314" s="191">
        <f>K315+K367</f>
        <v>384895607.19</v>
      </c>
      <c r="L314" s="205"/>
      <c r="M314" s="191">
        <f>M315+M367</f>
        <v>384409673.19</v>
      </c>
      <c r="N314" s="205"/>
      <c r="O314" s="191">
        <f>O315+O367</f>
        <v>390542449.19000006</v>
      </c>
      <c r="P314" s="205"/>
      <c r="Q314" s="191">
        <f>Q315+Q367</f>
        <v>391179746.68</v>
      </c>
    </row>
    <row r="315" spans="1:17" s="30" customFormat="1" ht="66.75" customHeight="1">
      <c r="A315" s="12" t="s">
        <v>617</v>
      </c>
      <c r="B315" s="106" t="s">
        <v>399</v>
      </c>
      <c r="C315" s="71" t="s">
        <v>209</v>
      </c>
      <c r="D315" s="106"/>
      <c r="E315" s="79">
        <f>E316+E349+E354</f>
        <v>399088553</v>
      </c>
      <c r="F315" s="205"/>
      <c r="G315" s="191">
        <f>G316+G349+G354</f>
        <v>382208934</v>
      </c>
      <c r="H315" s="205"/>
      <c r="I315" s="191">
        <f>I316+I349+I354</f>
        <v>385167834.96</v>
      </c>
      <c r="J315" s="226"/>
      <c r="K315" s="191">
        <f>K316+K349+K354</f>
        <v>384895607.19</v>
      </c>
      <c r="L315" s="205"/>
      <c r="M315" s="191">
        <f>M316+M349+M354</f>
        <v>384409673.19</v>
      </c>
      <c r="N315" s="205"/>
      <c r="O315" s="191">
        <f>O316+O349+O354</f>
        <v>390542449.19000006</v>
      </c>
      <c r="P315" s="205"/>
      <c r="Q315" s="191">
        <f>Q316+Q349+Q354</f>
        <v>391179746.68</v>
      </c>
    </row>
    <row r="316" spans="1:17" s="30" customFormat="1" ht="63">
      <c r="A316" s="12" t="s">
        <v>597</v>
      </c>
      <c r="B316" s="106" t="s">
        <v>399</v>
      </c>
      <c r="C316" s="71" t="s">
        <v>216</v>
      </c>
      <c r="D316" s="106"/>
      <c r="E316" s="79">
        <f>E317+E320+E332+E335+E339+E341+E327+E343</f>
        <v>381382234</v>
      </c>
      <c r="F316" s="205"/>
      <c r="G316" s="191">
        <f>G317+G320+G332+G335+G339+G341+G327+G343+G330</f>
        <v>381445734</v>
      </c>
      <c r="H316" s="205"/>
      <c r="I316" s="191">
        <f>I317+I320+I332+I335+I339+I341+I327+I343+I330+I345</f>
        <v>384074634.96</v>
      </c>
      <c r="J316" s="226"/>
      <c r="K316" s="191">
        <f>K317+K320+K332+K335+K339+K341+K327+K343+K330+K345</f>
        <v>384017615.65</v>
      </c>
      <c r="L316" s="205"/>
      <c r="M316" s="191">
        <f>M317+M320+M332+M335+M339+M341+M327+M343+M330+M345</f>
        <v>381880831.65</v>
      </c>
      <c r="N316" s="205"/>
      <c r="O316" s="191">
        <f>O317+O320+O332+O335+O339+O341+O327+O343+O330+O345</f>
        <v>383005145.71000004</v>
      </c>
      <c r="P316" s="205"/>
      <c r="Q316" s="191">
        <f>Q317+Q320+Q332+Q335+Q339+Q341+Q327+Q343+Q330+Q345+Q347</f>
        <v>383846323.2</v>
      </c>
    </row>
    <row r="317" spans="1:17" s="30" customFormat="1" ht="198" customHeight="1">
      <c r="A317" s="12" t="s">
        <v>341</v>
      </c>
      <c r="B317" s="71" t="s">
        <v>399</v>
      </c>
      <c r="C317" s="71" t="s">
        <v>217</v>
      </c>
      <c r="D317" s="71"/>
      <c r="E317" s="72">
        <f>E318+E319</f>
        <v>244265679</v>
      </c>
      <c r="F317" s="205"/>
      <c r="G317" s="187">
        <f>G318+G319</f>
        <v>244265679</v>
      </c>
      <c r="H317" s="205"/>
      <c r="I317" s="187">
        <f>I318+I319</f>
        <v>244265679</v>
      </c>
      <c r="J317" s="226"/>
      <c r="K317" s="187">
        <f>K318+K319</f>
        <v>244265679</v>
      </c>
      <c r="L317" s="205"/>
      <c r="M317" s="187">
        <f>M318+M319</f>
        <v>243154500</v>
      </c>
      <c r="N317" s="205"/>
      <c r="O317" s="187">
        <f>O318+O319</f>
        <v>243154500</v>
      </c>
      <c r="P317" s="205"/>
      <c r="Q317" s="187">
        <f>Q318+Q319</f>
        <v>243382500</v>
      </c>
    </row>
    <row r="318" spans="1:17" s="30" customFormat="1" ht="31.5" customHeight="1">
      <c r="A318" s="130" t="s">
        <v>174</v>
      </c>
      <c r="B318" s="139" t="s">
        <v>399</v>
      </c>
      <c r="C318" s="139" t="s">
        <v>217</v>
      </c>
      <c r="D318" s="139" t="s">
        <v>173</v>
      </c>
      <c r="E318" s="140">
        <v>134836919</v>
      </c>
      <c r="F318" s="205"/>
      <c r="G318" s="196">
        <f>E318+F318</f>
        <v>134836919</v>
      </c>
      <c r="H318" s="205"/>
      <c r="I318" s="196">
        <f>G318+H318</f>
        <v>134836919</v>
      </c>
      <c r="J318" s="226"/>
      <c r="K318" s="196">
        <f>I318+J318</f>
        <v>134836919</v>
      </c>
      <c r="L318" s="150">
        <v>-1111179</v>
      </c>
      <c r="M318" s="196">
        <f>K318+L318</f>
        <v>133725740</v>
      </c>
      <c r="N318" s="150">
        <v>137500</v>
      </c>
      <c r="O318" s="196">
        <f>M318+N318</f>
        <v>133863240</v>
      </c>
      <c r="P318" s="205"/>
      <c r="Q318" s="196">
        <f>O318+P318</f>
        <v>133863240</v>
      </c>
    </row>
    <row r="319" spans="1:17" s="30" customFormat="1" ht="15.75">
      <c r="A319" s="131" t="s">
        <v>178</v>
      </c>
      <c r="B319" s="106" t="s">
        <v>399</v>
      </c>
      <c r="C319" s="71" t="s">
        <v>217</v>
      </c>
      <c r="D319" s="71" t="s">
        <v>177</v>
      </c>
      <c r="E319" s="140">
        <v>109428760</v>
      </c>
      <c r="F319" s="205"/>
      <c r="G319" s="196">
        <f>E319+F319</f>
        <v>109428760</v>
      </c>
      <c r="H319" s="205"/>
      <c r="I319" s="196">
        <f>G319+H319</f>
        <v>109428760</v>
      </c>
      <c r="J319" s="226"/>
      <c r="K319" s="196">
        <f>I319+J319</f>
        <v>109428760</v>
      </c>
      <c r="L319" s="205"/>
      <c r="M319" s="196">
        <f>K319+L319</f>
        <v>109428760</v>
      </c>
      <c r="N319" s="150">
        <v>-137500</v>
      </c>
      <c r="O319" s="196">
        <f>M319+N319</f>
        <v>109291260</v>
      </c>
      <c r="P319" s="150">
        <v>228000</v>
      </c>
      <c r="Q319" s="196">
        <f>O319+P319</f>
        <v>109519260</v>
      </c>
    </row>
    <row r="320" spans="1:17" ht="156" customHeight="1">
      <c r="A320" s="141" t="s">
        <v>345</v>
      </c>
      <c r="B320" s="71" t="s">
        <v>399</v>
      </c>
      <c r="C320" s="71" t="s">
        <v>218</v>
      </c>
      <c r="D320" s="71"/>
      <c r="E320" s="78">
        <f>E321+E322</f>
        <v>5362000</v>
      </c>
      <c r="F320" s="148"/>
      <c r="G320" s="192">
        <f>G321+G322</f>
        <v>5362000</v>
      </c>
      <c r="H320" s="148"/>
      <c r="I320" s="192">
        <f>I321+I322</f>
        <v>5362000</v>
      </c>
      <c r="J320" s="149"/>
      <c r="K320" s="192">
        <f>K321+K322</f>
        <v>5362000</v>
      </c>
      <c r="L320" s="148"/>
      <c r="M320" s="192">
        <f>M321+M322</f>
        <v>5362000</v>
      </c>
      <c r="N320" s="148"/>
      <c r="O320" s="192">
        <f>O321+O322</f>
        <v>5362000</v>
      </c>
      <c r="P320" s="148"/>
      <c r="Q320" s="192">
        <f>Q321+Q322</f>
        <v>5392826.9</v>
      </c>
    </row>
    <row r="321" spans="1:17" ht="33.75" customHeight="1">
      <c r="A321" s="130" t="s">
        <v>169</v>
      </c>
      <c r="B321" s="106" t="s">
        <v>399</v>
      </c>
      <c r="C321" s="71" t="s">
        <v>218</v>
      </c>
      <c r="D321" s="71" t="s">
        <v>170</v>
      </c>
      <c r="E321" s="78">
        <v>2615200</v>
      </c>
      <c r="F321" s="148"/>
      <c r="G321" s="192">
        <f>E321+F321</f>
        <v>2615200</v>
      </c>
      <c r="H321" s="148"/>
      <c r="I321" s="192">
        <f>G321+H321</f>
        <v>2615200</v>
      </c>
      <c r="J321" s="149"/>
      <c r="K321" s="192">
        <f>I321+J321</f>
        <v>2615200</v>
      </c>
      <c r="L321" s="148"/>
      <c r="M321" s="192">
        <f>K321+L321</f>
        <v>2615200</v>
      </c>
      <c r="N321" s="148"/>
      <c r="O321" s="192">
        <f>M321+N321</f>
        <v>2615200</v>
      </c>
      <c r="P321" s="148">
        <v>-7378.1</v>
      </c>
      <c r="Q321" s="192">
        <f>O321+P321</f>
        <v>2607821.9</v>
      </c>
    </row>
    <row r="322" spans="1:17" ht="22.5" customHeight="1">
      <c r="A322" s="131" t="s">
        <v>178</v>
      </c>
      <c r="B322" s="106" t="s">
        <v>399</v>
      </c>
      <c r="C322" s="71" t="s">
        <v>218</v>
      </c>
      <c r="D322" s="71" t="s">
        <v>177</v>
      </c>
      <c r="E322" s="78">
        <v>2746800</v>
      </c>
      <c r="F322" s="148"/>
      <c r="G322" s="192">
        <f>E322+F322</f>
        <v>2746800</v>
      </c>
      <c r="H322" s="148"/>
      <c r="I322" s="192">
        <f>G322+H322</f>
        <v>2746800</v>
      </c>
      <c r="J322" s="149"/>
      <c r="K322" s="192">
        <f>I322+J322</f>
        <v>2746800</v>
      </c>
      <c r="L322" s="148"/>
      <c r="M322" s="192">
        <f>K322+L322</f>
        <v>2746800</v>
      </c>
      <c r="N322" s="148"/>
      <c r="O322" s="192">
        <f>M322+N322</f>
        <v>2746800</v>
      </c>
      <c r="P322" s="148">
        <v>38205</v>
      </c>
      <c r="Q322" s="192">
        <f>O322+P322</f>
        <v>2785005</v>
      </c>
    </row>
    <row r="323" spans="1:17" s="30" customFormat="1" ht="20.25" customHeight="1" hidden="1">
      <c r="A323" s="141" t="s">
        <v>342</v>
      </c>
      <c r="B323" s="71" t="s">
        <v>399</v>
      </c>
      <c r="C323" s="71"/>
      <c r="D323" s="71"/>
      <c r="E323" s="73">
        <f>E324+E325</f>
        <v>13116000</v>
      </c>
      <c r="F323" s="205"/>
      <c r="G323" s="188">
        <f>G324+G325</f>
        <v>13116000</v>
      </c>
      <c r="H323" s="205"/>
      <c r="I323" s="188">
        <f>I324+I325</f>
        <v>13116000</v>
      </c>
      <c r="J323" s="226"/>
      <c r="K323" s="188">
        <f>K324+K325</f>
        <v>13116000</v>
      </c>
      <c r="L323" s="205"/>
      <c r="M323" s="188">
        <f>M324+M325</f>
        <v>13116000</v>
      </c>
      <c r="N323" s="205"/>
      <c r="O323" s="188">
        <f>O324+O325</f>
        <v>13116000</v>
      </c>
      <c r="P323" s="205"/>
      <c r="Q323" s="188">
        <f>Q324+Q325</f>
        <v>13116000</v>
      </c>
    </row>
    <row r="324" spans="1:17" s="30" customFormat="1" ht="20.25" customHeight="1" hidden="1">
      <c r="A324" s="12" t="s">
        <v>459</v>
      </c>
      <c r="B324" s="71" t="s">
        <v>399</v>
      </c>
      <c r="C324" s="71"/>
      <c r="D324" s="71" t="s">
        <v>449</v>
      </c>
      <c r="E324" s="78">
        <v>7563616</v>
      </c>
      <c r="F324" s="205"/>
      <c r="G324" s="192">
        <v>7563616</v>
      </c>
      <c r="H324" s="205"/>
      <c r="I324" s="192">
        <v>7563616</v>
      </c>
      <c r="J324" s="226"/>
      <c r="K324" s="192">
        <v>7563616</v>
      </c>
      <c r="L324" s="205"/>
      <c r="M324" s="192">
        <v>7563616</v>
      </c>
      <c r="N324" s="205"/>
      <c r="O324" s="192">
        <v>7563616</v>
      </c>
      <c r="P324" s="205"/>
      <c r="Q324" s="192">
        <v>7563616</v>
      </c>
    </row>
    <row r="325" spans="1:17" s="30" customFormat="1" ht="31.5" customHeight="1" hidden="1">
      <c r="A325" s="48" t="s">
        <v>49</v>
      </c>
      <c r="B325" s="106" t="s">
        <v>399</v>
      </c>
      <c r="C325" s="106"/>
      <c r="D325" s="106" t="s">
        <v>50</v>
      </c>
      <c r="E325" s="78">
        <v>5552384</v>
      </c>
      <c r="F325" s="205"/>
      <c r="G325" s="192">
        <v>5552384</v>
      </c>
      <c r="H325" s="205"/>
      <c r="I325" s="192">
        <v>5552384</v>
      </c>
      <c r="J325" s="226"/>
      <c r="K325" s="192">
        <v>5552384</v>
      </c>
      <c r="L325" s="205"/>
      <c r="M325" s="192">
        <v>5552384</v>
      </c>
      <c r="N325" s="205"/>
      <c r="O325" s="192">
        <v>5552384</v>
      </c>
      <c r="P325" s="205"/>
      <c r="Q325" s="192">
        <v>5552384</v>
      </c>
    </row>
    <row r="326" spans="1:17" s="30" customFormat="1" ht="79.5" customHeight="1" hidden="1">
      <c r="A326" s="144" t="s">
        <v>48</v>
      </c>
      <c r="B326" s="106" t="s">
        <v>399</v>
      </c>
      <c r="C326" s="106"/>
      <c r="D326" s="106"/>
      <c r="E326" s="79" t="e">
        <f>#REF!+#REF!</f>
        <v>#REF!</v>
      </c>
      <c r="F326" s="205"/>
      <c r="G326" s="191" t="e">
        <f>#REF!+#REF!</f>
        <v>#REF!</v>
      </c>
      <c r="H326" s="205"/>
      <c r="I326" s="191" t="e">
        <f>#REF!+#REF!</f>
        <v>#REF!</v>
      </c>
      <c r="J326" s="226"/>
      <c r="K326" s="191" t="e">
        <f>#REF!+#REF!</f>
        <v>#REF!</v>
      </c>
      <c r="L326" s="205"/>
      <c r="M326" s="191" t="e">
        <f>#REF!+#REF!</f>
        <v>#REF!</v>
      </c>
      <c r="N326" s="205"/>
      <c r="O326" s="191" t="e">
        <f>#REF!+#REF!</f>
        <v>#REF!</v>
      </c>
      <c r="P326" s="205"/>
      <c r="Q326" s="191" t="e">
        <f>#REF!+#REF!</f>
        <v>#REF!</v>
      </c>
    </row>
    <row r="327" spans="1:17" s="30" customFormat="1" ht="63.75" customHeight="1">
      <c r="A327" s="141" t="s">
        <v>1</v>
      </c>
      <c r="B327" s="71" t="s">
        <v>399</v>
      </c>
      <c r="C327" s="71" t="s">
        <v>220</v>
      </c>
      <c r="D327" s="106"/>
      <c r="E327" s="79">
        <f>E328+E329</f>
        <v>18707000</v>
      </c>
      <c r="F327" s="205"/>
      <c r="G327" s="191">
        <f>G328+G329</f>
        <v>18707000</v>
      </c>
      <c r="H327" s="205"/>
      <c r="I327" s="191">
        <f>I328+I329</f>
        <v>18707000</v>
      </c>
      <c r="J327" s="226"/>
      <c r="K327" s="191">
        <f>K328+K329</f>
        <v>18707000</v>
      </c>
      <c r="L327" s="205"/>
      <c r="M327" s="191">
        <f>M328+M329</f>
        <v>18707000</v>
      </c>
      <c r="N327" s="205"/>
      <c r="O327" s="191">
        <f>O328+O329</f>
        <v>18707000</v>
      </c>
      <c r="P327" s="205"/>
      <c r="Q327" s="191">
        <f>Q328+Q329</f>
        <v>18707000</v>
      </c>
    </row>
    <row r="328" spans="1:17" s="30" customFormat="1" ht="37.5" customHeight="1">
      <c r="A328" s="130" t="s">
        <v>169</v>
      </c>
      <c r="B328" s="71" t="s">
        <v>399</v>
      </c>
      <c r="C328" s="71" t="s">
        <v>220</v>
      </c>
      <c r="D328" s="71" t="s">
        <v>170</v>
      </c>
      <c r="E328" s="79">
        <v>9507000</v>
      </c>
      <c r="F328" s="205"/>
      <c r="G328" s="191">
        <f>E328+F328</f>
        <v>9507000</v>
      </c>
      <c r="H328" s="205"/>
      <c r="I328" s="191">
        <f>G328+H328</f>
        <v>9507000</v>
      </c>
      <c r="J328" s="226"/>
      <c r="K328" s="191">
        <f>I328+J328</f>
        <v>9507000</v>
      </c>
      <c r="L328" s="205"/>
      <c r="M328" s="191">
        <f>K328+L328</f>
        <v>9507000</v>
      </c>
      <c r="N328" s="205"/>
      <c r="O328" s="191">
        <f>M328+N328</f>
        <v>9507000</v>
      </c>
      <c r="P328" s="205"/>
      <c r="Q328" s="191">
        <f>O328+P328</f>
        <v>9507000</v>
      </c>
    </row>
    <row r="329" spans="1:17" s="30" customFormat="1" ht="16.5" customHeight="1">
      <c r="A329" s="151" t="s">
        <v>178</v>
      </c>
      <c r="B329" s="71" t="s">
        <v>399</v>
      </c>
      <c r="C329" s="71" t="s">
        <v>220</v>
      </c>
      <c r="D329" s="71" t="s">
        <v>177</v>
      </c>
      <c r="E329" s="79">
        <v>9200000</v>
      </c>
      <c r="F329" s="205"/>
      <c r="G329" s="191">
        <f>E329+F329</f>
        <v>9200000</v>
      </c>
      <c r="H329" s="205"/>
      <c r="I329" s="191">
        <f>G329+H329</f>
        <v>9200000</v>
      </c>
      <c r="J329" s="226"/>
      <c r="K329" s="191">
        <f>I329+J329</f>
        <v>9200000</v>
      </c>
      <c r="L329" s="205"/>
      <c r="M329" s="191">
        <f>K329+L329</f>
        <v>9200000</v>
      </c>
      <c r="N329" s="205"/>
      <c r="O329" s="191">
        <f>M329+N329</f>
        <v>9200000</v>
      </c>
      <c r="P329" s="205"/>
      <c r="Q329" s="191">
        <f>O329+P329</f>
        <v>9200000</v>
      </c>
    </row>
    <row r="330" spans="1:17" s="30" customFormat="1" ht="50.25" customHeight="1">
      <c r="A330" s="151" t="s">
        <v>502</v>
      </c>
      <c r="B330" s="71" t="s">
        <v>399</v>
      </c>
      <c r="C330" s="71" t="s">
        <v>501</v>
      </c>
      <c r="D330" s="71"/>
      <c r="E330" s="79"/>
      <c r="F330" s="205"/>
      <c r="G330" s="191">
        <f>G331</f>
        <v>23500</v>
      </c>
      <c r="H330" s="205"/>
      <c r="I330" s="191">
        <f>I331</f>
        <v>23500</v>
      </c>
      <c r="J330" s="226"/>
      <c r="K330" s="191">
        <f>K331</f>
        <v>23500</v>
      </c>
      <c r="L330" s="205"/>
      <c r="M330" s="191">
        <f>M331</f>
        <v>24000</v>
      </c>
      <c r="N330" s="205"/>
      <c r="O330" s="191">
        <f>O331</f>
        <v>24000</v>
      </c>
      <c r="P330" s="205"/>
      <c r="Q330" s="191">
        <f>Q331</f>
        <v>24000</v>
      </c>
    </row>
    <row r="331" spans="1:17" s="30" customFormat="1" ht="16.5" customHeight="1">
      <c r="A331" s="151" t="s">
        <v>178</v>
      </c>
      <c r="B331" s="71" t="s">
        <v>399</v>
      </c>
      <c r="C331" s="71" t="s">
        <v>501</v>
      </c>
      <c r="D331" s="71" t="s">
        <v>177</v>
      </c>
      <c r="E331" s="79"/>
      <c r="F331" s="150">
        <v>23500</v>
      </c>
      <c r="G331" s="191">
        <f>E331+F331</f>
        <v>23500</v>
      </c>
      <c r="H331" s="205"/>
      <c r="I331" s="191">
        <f>G331+H331</f>
        <v>23500</v>
      </c>
      <c r="J331" s="226"/>
      <c r="K331" s="191">
        <f>I331+J331</f>
        <v>23500</v>
      </c>
      <c r="L331" s="150">
        <v>500</v>
      </c>
      <c r="M331" s="191">
        <f>K331+L331</f>
        <v>24000</v>
      </c>
      <c r="N331" s="205"/>
      <c r="O331" s="191">
        <f>M331+N331</f>
        <v>24000</v>
      </c>
      <c r="P331" s="205"/>
      <c r="Q331" s="191">
        <f>O331+P331</f>
        <v>24000</v>
      </c>
    </row>
    <row r="332" spans="1:17" s="30" customFormat="1" ht="45" customHeight="1">
      <c r="A332" s="144" t="s">
        <v>496</v>
      </c>
      <c r="B332" s="71" t="s">
        <v>399</v>
      </c>
      <c r="C332" s="71" t="s">
        <v>221</v>
      </c>
      <c r="D332" s="106"/>
      <c r="E332" s="79">
        <f>E333+E334</f>
        <v>600000</v>
      </c>
      <c r="F332" s="205"/>
      <c r="G332" s="191">
        <f>G333+G334</f>
        <v>600000</v>
      </c>
      <c r="H332" s="205"/>
      <c r="I332" s="191">
        <f>I333+I334</f>
        <v>600000</v>
      </c>
      <c r="J332" s="226"/>
      <c r="K332" s="191">
        <f>K333+K334</f>
        <v>600000</v>
      </c>
      <c r="L332" s="205"/>
      <c r="M332" s="191">
        <f>M333+M334</f>
        <v>600000</v>
      </c>
      <c r="N332" s="205"/>
      <c r="O332" s="191">
        <f>O333+O334</f>
        <v>600000</v>
      </c>
      <c r="P332" s="205"/>
      <c r="Q332" s="191">
        <f>Q333+Q334</f>
        <v>600000</v>
      </c>
    </row>
    <row r="333" spans="1:17" s="30" customFormat="1" ht="33.75" customHeight="1">
      <c r="A333" s="130" t="s">
        <v>169</v>
      </c>
      <c r="B333" s="106" t="s">
        <v>399</v>
      </c>
      <c r="C333" s="71" t="s">
        <v>221</v>
      </c>
      <c r="D333" s="71" t="s">
        <v>170</v>
      </c>
      <c r="E333" s="79">
        <v>308130</v>
      </c>
      <c r="F333" s="205"/>
      <c r="G333" s="191">
        <f>E333+F333</f>
        <v>308130</v>
      </c>
      <c r="H333" s="205"/>
      <c r="I333" s="191">
        <f>G333+H333</f>
        <v>308130</v>
      </c>
      <c r="J333" s="226"/>
      <c r="K333" s="191">
        <f>I333+J333</f>
        <v>308130</v>
      </c>
      <c r="L333" s="205"/>
      <c r="M333" s="191">
        <f>K333+L333</f>
        <v>308130</v>
      </c>
      <c r="N333" s="205"/>
      <c r="O333" s="191">
        <f>M333+N333</f>
        <v>308130</v>
      </c>
      <c r="P333" s="205"/>
      <c r="Q333" s="191">
        <f>O333+P333</f>
        <v>308130</v>
      </c>
    </row>
    <row r="334" spans="1:17" ht="20.25" customHeight="1">
      <c r="A334" s="131" t="s">
        <v>178</v>
      </c>
      <c r="B334" s="71" t="s">
        <v>399</v>
      </c>
      <c r="C334" s="71" t="s">
        <v>221</v>
      </c>
      <c r="D334" s="71" t="s">
        <v>177</v>
      </c>
      <c r="E334" s="79">
        <v>291870</v>
      </c>
      <c r="F334" s="148"/>
      <c r="G334" s="191">
        <f>E334+F334</f>
        <v>291870</v>
      </c>
      <c r="H334" s="148"/>
      <c r="I334" s="191">
        <f>G334+H334</f>
        <v>291870</v>
      </c>
      <c r="J334" s="149"/>
      <c r="K334" s="191">
        <f>I334+J334</f>
        <v>291870</v>
      </c>
      <c r="L334" s="148"/>
      <c r="M334" s="191">
        <f>K334+L334</f>
        <v>291870</v>
      </c>
      <c r="N334" s="148"/>
      <c r="O334" s="191">
        <f>M334+N334</f>
        <v>291870</v>
      </c>
      <c r="P334" s="148"/>
      <c r="Q334" s="191">
        <f>O334+P334</f>
        <v>291870</v>
      </c>
    </row>
    <row r="335" spans="1:17" s="30" customFormat="1" ht="60" customHeight="1">
      <c r="A335" s="12" t="s">
        <v>54</v>
      </c>
      <c r="B335" s="71" t="s">
        <v>399</v>
      </c>
      <c r="C335" s="71" t="s">
        <v>222</v>
      </c>
      <c r="D335" s="71"/>
      <c r="E335" s="73">
        <f>E336+E337+E338</f>
        <v>63771245</v>
      </c>
      <c r="F335" s="205"/>
      <c r="G335" s="188">
        <f>G336+G337+G338</f>
        <v>63795545</v>
      </c>
      <c r="H335" s="205"/>
      <c r="I335" s="188">
        <f>I336+I337+I338</f>
        <v>62924445.96</v>
      </c>
      <c r="J335" s="226"/>
      <c r="K335" s="188">
        <f>K336+K337+K338</f>
        <v>63066046.650000006</v>
      </c>
      <c r="L335" s="205"/>
      <c r="M335" s="188">
        <f>M336+M337+M338</f>
        <v>62977684.650000006</v>
      </c>
      <c r="N335" s="205"/>
      <c r="O335" s="188">
        <f>O336+O337+O338</f>
        <v>63519095.35</v>
      </c>
      <c r="P335" s="205"/>
      <c r="Q335" s="188">
        <f>Q336+Q337+Q338</f>
        <v>63696815.35000001</v>
      </c>
    </row>
    <row r="336" spans="1:17" s="30" customFormat="1" ht="30" customHeight="1">
      <c r="A336" s="131" t="s">
        <v>174</v>
      </c>
      <c r="B336" s="71" t="s">
        <v>399</v>
      </c>
      <c r="C336" s="71" t="s">
        <v>222</v>
      </c>
      <c r="D336" s="71" t="s">
        <v>173</v>
      </c>
      <c r="E336" s="73">
        <v>34112182</v>
      </c>
      <c r="F336" s="205"/>
      <c r="G336" s="188">
        <f>E336+F336</f>
        <v>34112182</v>
      </c>
      <c r="H336" s="205"/>
      <c r="I336" s="188">
        <f>G336+H336</f>
        <v>34112182</v>
      </c>
      <c r="J336" s="226"/>
      <c r="K336" s="188">
        <f>I336+J336</f>
        <v>34112182</v>
      </c>
      <c r="L336" s="205"/>
      <c r="M336" s="188">
        <f>K336+L336</f>
        <v>34112182</v>
      </c>
      <c r="N336" s="205"/>
      <c r="O336" s="188">
        <f>M336+N336</f>
        <v>34112182</v>
      </c>
      <c r="P336" s="205"/>
      <c r="Q336" s="188">
        <f>O336+P336</f>
        <v>34112182</v>
      </c>
    </row>
    <row r="337" spans="1:17" s="30" customFormat="1" ht="30.75" customHeight="1">
      <c r="A337" s="130" t="s">
        <v>169</v>
      </c>
      <c r="B337" s="71" t="s">
        <v>399</v>
      </c>
      <c r="C337" s="71" t="s">
        <v>222</v>
      </c>
      <c r="D337" s="71" t="s">
        <v>170</v>
      </c>
      <c r="E337" s="73">
        <v>27932593</v>
      </c>
      <c r="F337" s="150">
        <v>24300</v>
      </c>
      <c r="G337" s="188">
        <f>E337+F337</f>
        <v>27956893</v>
      </c>
      <c r="H337" s="219">
        <v>-879949.04</v>
      </c>
      <c r="I337" s="188">
        <f>G337+H337</f>
        <v>27076943.96</v>
      </c>
      <c r="J337" s="219">
        <v>171600.69</v>
      </c>
      <c r="K337" s="188">
        <f>I337+J337</f>
        <v>27248544.650000002</v>
      </c>
      <c r="L337" s="225">
        <v>-78887</v>
      </c>
      <c r="M337" s="188">
        <f>K337+L337</f>
        <v>27169657.650000002</v>
      </c>
      <c r="N337" s="237">
        <v>588971.7</v>
      </c>
      <c r="O337" s="188">
        <f>M337+N337</f>
        <v>27758629.35</v>
      </c>
      <c r="P337" s="251">
        <v>249045.05</v>
      </c>
      <c r="Q337" s="188">
        <f>O337+P337</f>
        <v>28007674.400000002</v>
      </c>
    </row>
    <row r="338" spans="1:17" ht="18.75" customHeight="1">
      <c r="A338" s="131" t="s">
        <v>172</v>
      </c>
      <c r="B338" s="71" t="s">
        <v>399</v>
      </c>
      <c r="C338" s="71" t="s">
        <v>222</v>
      </c>
      <c r="D338" s="71" t="s">
        <v>171</v>
      </c>
      <c r="E338" s="73">
        <v>1726470</v>
      </c>
      <c r="F338" s="148"/>
      <c r="G338" s="188">
        <f>E338+F338</f>
        <v>1726470</v>
      </c>
      <c r="H338" s="218">
        <v>8850</v>
      </c>
      <c r="I338" s="188">
        <f>G338+H338</f>
        <v>1735320</v>
      </c>
      <c r="J338" s="149">
        <v>-30000</v>
      </c>
      <c r="K338" s="188">
        <f>I338+J338</f>
        <v>1705320</v>
      </c>
      <c r="L338" s="149">
        <v>-9475</v>
      </c>
      <c r="M338" s="188">
        <f>K338+L338</f>
        <v>1695845</v>
      </c>
      <c r="N338" s="148">
        <v>-47561</v>
      </c>
      <c r="O338" s="188">
        <f>M338+N338</f>
        <v>1648284</v>
      </c>
      <c r="P338" s="251">
        <v>-71325.05</v>
      </c>
      <c r="Q338" s="188">
        <f>O338+P338</f>
        <v>1576958.95</v>
      </c>
    </row>
    <row r="339" spans="1:17" ht="33.75" customHeight="1">
      <c r="A339" s="42" t="s">
        <v>55</v>
      </c>
      <c r="B339" s="67" t="s">
        <v>399</v>
      </c>
      <c r="C339" s="71" t="s">
        <v>223</v>
      </c>
      <c r="D339" s="67"/>
      <c r="E339" s="69">
        <f>E340</f>
        <v>46812310</v>
      </c>
      <c r="F339" s="148"/>
      <c r="G339" s="186">
        <f>G340</f>
        <v>46812310</v>
      </c>
      <c r="H339" s="148"/>
      <c r="I339" s="186">
        <f>I340</f>
        <v>46812310</v>
      </c>
      <c r="J339" s="149"/>
      <c r="K339" s="186">
        <f>K340</f>
        <v>46613690</v>
      </c>
      <c r="L339" s="148"/>
      <c r="M339" s="186">
        <f>M340</f>
        <v>46685947</v>
      </c>
      <c r="N339" s="148"/>
      <c r="O339" s="186">
        <f>O340</f>
        <v>47285947</v>
      </c>
      <c r="P339" s="148"/>
      <c r="Q339" s="186">
        <f>Q340</f>
        <v>47091647</v>
      </c>
    </row>
    <row r="340" spans="1:17" ht="18.75" customHeight="1">
      <c r="A340" s="131" t="s">
        <v>178</v>
      </c>
      <c r="B340" s="67" t="s">
        <v>399</v>
      </c>
      <c r="C340" s="71" t="s">
        <v>223</v>
      </c>
      <c r="D340" s="71" t="s">
        <v>177</v>
      </c>
      <c r="E340" s="69">
        <f>46912310-100000</f>
        <v>46812310</v>
      </c>
      <c r="F340" s="148"/>
      <c r="G340" s="186">
        <f>E340+F340</f>
        <v>46812310</v>
      </c>
      <c r="H340" s="148"/>
      <c r="I340" s="186">
        <f>G340+H340</f>
        <v>46812310</v>
      </c>
      <c r="J340" s="149">
        <v>-198620</v>
      </c>
      <c r="K340" s="186">
        <f>I340+J340</f>
        <v>46613690</v>
      </c>
      <c r="L340" s="148">
        <v>72257</v>
      </c>
      <c r="M340" s="186">
        <f>K340+L340</f>
        <v>46685947</v>
      </c>
      <c r="N340" s="236">
        <v>600000</v>
      </c>
      <c r="O340" s="186">
        <f>M340+N340</f>
        <v>47285947</v>
      </c>
      <c r="P340" s="148">
        <v>-194300</v>
      </c>
      <c r="Q340" s="186">
        <f>O340+P340</f>
        <v>47091647</v>
      </c>
    </row>
    <row r="341" spans="1:17" ht="49.5" customHeight="1">
      <c r="A341" s="42" t="s">
        <v>57</v>
      </c>
      <c r="B341" s="67" t="s">
        <v>399</v>
      </c>
      <c r="C341" s="71" t="s">
        <v>224</v>
      </c>
      <c r="D341" s="67"/>
      <c r="E341" s="69">
        <f>E342</f>
        <v>1824000</v>
      </c>
      <c r="F341" s="148"/>
      <c r="G341" s="186">
        <f>G342</f>
        <v>1839700</v>
      </c>
      <c r="H341" s="148"/>
      <c r="I341" s="186">
        <f>I342</f>
        <v>1839700</v>
      </c>
      <c r="J341" s="149"/>
      <c r="K341" s="186">
        <f>K342</f>
        <v>1839700</v>
      </c>
      <c r="L341" s="148"/>
      <c r="M341" s="186">
        <f>M342</f>
        <v>1839700</v>
      </c>
      <c r="N341" s="148"/>
      <c r="O341" s="186">
        <f>O342</f>
        <v>1839700</v>
      </c>
      <c r="P341" s="148"/>
      <c r="Q341" s="186">
        <f>Q342</f>
        <v>1839700</v>
      </c>
    </row>
    <row r="342" spans="1:17" ht="36" customHeight="1">
      <c r="A342" s="130" t="s">
        <v>169</v>
      </c>
      <c r="B342" s="67" t="s">
        <v>399</v>
      </c>
      <c r="C342" s="71" t="s">
        <v>224</v>
      </c>
      <c r="D342" s="71" t="s">
        <v>170</v>
      </c>
      <c r="E342" s="69">
        <v>1824000</v>
      </c>
      <c r="F342" s="148">
        <v>15700</v>
      </c>
      <c r="G342" s="186">
        <f>E342+F342</f>
        <v>1839700</v>
      </c>
      <c r="H342" s="148"/>
      <c r="I342" s="186">
        <f>G342+H342</f>
        <v>1839700</v>
      </c>
      <c r="J342" s="149"/>
      <c r="K342" s="186">
        <f>I342+J342</f>
        <v>1839700</v>
      </c>
      <c r="L342" s="148"/>
      <c r="M342" s="186">
        <f>K342+L342</f>
        <v>1839700</v>
      </c>
      <c r="N342" s="148"/>
      <c r="O342" s="186">
        <f>M342+N342</f>
        <v>1839700</v>
      </c>
      <c r="P342" s="148"/>
      <c r="Q342" s="186">
        <f>O342+P342</f>
        <v>1839700</v>
      </c>
    </row>
    <row r="343" spans="1:17" ht="36" customHeight="1">
      <c r="A343" s="130" t="s">
        <v>87</v>
      </c>
      <c r="B343" s="71" t="s">
        <v>399</v>
      </c>
      <c r="C343" s="71" t="s">
        <v>81</v>
      </c>
      <c r="D343" s="71"/>
      <c r="E343" s="69">
        <f>E344</f>
        <v>40000</v>
      </c>
      <c r="F343" s="148"/>
      <c r="G343" s="186">
        <f>G344</f>
        <v>40000</v>
      </c>
      <c r="H343" s="148"/>
      <c r="I343" s="186">
        <f>I344</f>
        <v>40000</v>
      </c>
      <c r="J343" s="149"/>
      <c r="K343" s="186">
        <f>K344</f>
        <v>40000</v>
      </c>
      <c r="L343" s="148"/>
      <c r="M343" s="186">
        <f>M344</f>
        <v>40000</v>
      </c>
      <c r="N343" s="148"/>
      <c r="O343" s="186">
        <f>O344</f>
        <v>22903.36</v>
      </c>
      <c r="P343" s="148"/>
      <c r="Q343" s="186">
        <f>Q344</f>
        <v>22903.36</v>
      </c>
    </row>
    <row r="344" spans="1:17" ht="36" customHeight="1">
      <c r="A344" s="130" t="s">
        <v>169</v>
      </c>
      <c r="B344" s="71" t="s">
        <v>399</v>
      </c>
      <c r="C344" s="71" t="s">
        <v>81</v>
      </c>
      <c r="D344" s="71" t="s">
        <v>170</v>
      </c>
      <c r="E344" s="69">
        <v>40000</v>
      </c>
      <c r="F344" s="148"/>
      <c r="G344" s="186">
        <f>E344+F344</f>
        <v>40000</v>
      </c>
      <c r="H344" s="148"/>
      <c r="I344" s="186">
        <f>G344+H344</f>
        <v>40000</v>
      </c>
      <c r="J344" s="149"/>
      <c r="K344" s="186">
        <f>I344+J344</f>
        <v>40000</v>
      </c>
      <c r="L344" s="148"/>
      <c r="M344" s="186">
        <f>K344+L344</f>
        <v>40000</v>
      </c>
      <c r="N344" s="148">
        <v>-17096.64</v>
      </c>
      <c r="O344" s="186">
        <f>M344+N344</f>
        <v>22903.36</v>
      </c>
      <c r="P344" s="148"/>
      <c r="Q344" s="186">
        <f>O344+P344</f>
        <v>22903.36</v>
      </c>
    </row>
    <row r="345" spans="1:17" ht="36" customHeight="1">
      <c r="A345" s="130" t="s">
        <v>620</v>
      </c>
      <c r="B345" s="71" t="s">
        <v>399</v>
      </c>
      <c r="C345" s="71" t="s">
        <v>530</v>
      </c>
      <c r="D345" s="71"/>
      <c r="E345" s="69"/>
      <c r="F345" s="148"/>
      <c r="G345" s="186"/>
      <c r="H345" s="148"/>
      <c r="I345" s="186">
        <f>I346</f>
        <v>3500000</v>
      </c>
      <c r="J345" s="149"/>
      <c r="K345" s="186">
        <f>K346</f>
        <v>3500000</v>
      </c>
      <c r="L345" s="148"/>
      <c r="M345" s="186">
        <f>M346</f>
        <v>2490000</v>
      </c>
      <c r="N345" s="148"/>
      <c r="O345" s="186">
        <f>O346</f>
        <v>2490000</v>
      </c>
      <c r="P345" s="148"/>
      <c r="Q345" s="186">
        <f>Q346</f>
        <v>2525930.59</v>
      </c>
    </row>
    <row r="346" spans="1:17" ht="36" customHeight="1">
      <c r="A346" s="130" t="s">
        <v>169</v>
      </c>
      <c r="B346" s="71" t="s">
        <v>399</v>
      </c>
      <c r="C346" s="71" t="s">
        <v>530</v>
      </c>
      <c r="D346" s="71" t="s">
        <v>170</v>
      </c>
      <c r="E346" s="69"/>
      <c r="F346" s="148"/>
      <c r="G346" s="186"/>
      <c r="H346" s="148">
        <v>3500000</v>
      </c>
      <c r="I346" s="186">
        <f>G346+H346</f>
        <v>3500000</v>
      </c>
      <c r="J346" s="149"/>
      <c r="K346" s="186">
        <f>I346+J346</f>
        <v>3500000</v>
      </c>
      <c r="L346" s="148">
        <v>-1010000</v>
      </c>
      <c r="M346" s="186">
        <f>K346+L346</f>
        <v>2490000</v>
      </c>
      <c r="N346" s="148"/>
      <c r="O346" s="186">
        <f>M346+N346</f>
        <v>2490000</v>
      </c>
      <c r="P346" s="148">
        <v>35930.59</v>
      </c>
      <c r="Q346" s="186">
        <f>O346+P346</f>
        <v>2525930.59</v>
      </c>
    </row>
    <row r="347" spans="1:17" ht="36" customHeight="1">
      <c r="A347" s="130" t="s">
        <v>622</v>
      </c>
      <c r="B347" s="71" t="s">
        <v>399</v>
      </c>
      <c r="C347" s="71" t="s">
        <v>621</v>
      </c>
      <c r="D347" s="71"/>
      <c r="E347" s="69"/>
      <c r="F347" s="148"/>
      <c r="G347" s="186"/>
      <c r="H347" s="148"/>
      <c r="I347" s="186"/>
      <c r="J347" s="149"/>
      <c r="K347" s="186"/>
      <c r="L347" s="148"/>
      <c r="M347" s="186"/>
      <c r="N347" s="148"/>
      <c r="O347" s="186"/>
      <c r="P347" s="148"/>
      <c r="Q347" s="186">
        <f>Q348</f>
        <v>563000</v>
      </c>
    </row>
    <row r="348" spans="1:17" ht="36" customHeight="1">
      <c r="A348" s="130" t="s">
        <v>169</v>
      </c>
      <c r="B348" s="71" t="s">
        <v>399</v>
      </c>
      <c r="C348" s="71" t="s">
        <v>621</v>
      </c>
      <c r="D348" s="71" t="s">
        <v>170</v>
      </c>
      <c r="E348" s="69"/>
      <c r="F348" s="148"/>
      <c r="G348" s="186"/>
      <c r="H348" s="148"/>
      <c r="I348" s="186"/>
      <c r="J348" s="149"/>
      <c r="K348" s="186"/>
      <c r="L348" s="148"/>
      <c r="M348" s="186"/>
      <c r="N348" s="148"/>
      <c r="O348" s="186"/>
      <c r="P348" s="148">
        <v>563000</v>
      </c>
      <c r="Q348" s="186">
        <f>O348+P348</f>
        <v>563000</v>
      </c>
    </row>
    <row r="349" spans="1:17" ht="63" customHeight="1">
      <c r="A349" s="12" t="s">
        <v>598</v>
      </c>
      <c r="B349" s="67" t="s">
        <v>399</v>
      </c>
      <c r="C349" s="71" t="s">
        <v>225</v>
      </c>
      <c r="D349" s="67"/>
      <c r="E349" s="69">
        <f>E350</f>
        <v>16943119</v>
      </c>
      <c r="F349" s="148"/>
      <c r="G349" s="186">
        <f>G350</f>
        <v>0</v>
      </c>
      <c r="H349" s="148"/>
      <c r="I349" s="186">
        <f>I350</f>
        <v>0</v>
      </c>
      <c r="J349" s="149"/>
      <c r="K349" s="186">
        <f>K350</f>
        <v>0</v>
      </c>
      <c r="L349" s="148"/>
      <c r="M349" s="186">
        <f>M350</f>
        <v>0</v>
      </c>
      <c r="N349" s="148"/>
      <c r="O349" s="186">
        <f>O350</f>
        <v>0</v>
      </c>
      <c r="P349" s="148"/>
      <c r="Q349" s="186">
        <f>Q350</f>
        <v>0</v>
      </c>
    </row>
    <row r="350" spans="1:17" ht="48" customHeight="1">
      <c r="A350" s="42" t="s">
        <v>58</v>
      </c>
      <c r="B350" s="67" t="s">
        <v>399</v>
      </c>
      <c r="C350" s="71" t="s">
        <v>226</v>
      </c>
      <c r="D350" s="67"/>
      <c r="E350" s="69">
        <f>E351+E352+E353</f>
        <v>16943119</v>
      </c>
      <c r="F350" s="148"/>
      <c r="G350" s="186">
        <f>G351+G352+G353</f>
        <v>0</v>
      </c>
      <c r="H350" s="148"/>
      <c r="I350" s="186">
        <f>I351+I352+I353</f>
        <v>0</v>
      </c>
      <c r="J350" s="149"/>
      <c r="K350" s="186">
        <f>K351+K352+K353</f>
        <v>0</v>
      </c>
      <c r="L350" s="148"/>
      <c r="M350" s="186">
        <f>M351+M352+M353</f>
        <v>0</v>
      </c>
      <c r="N350" s="148"/>
      <c r="O350" s="186">
        <f>O351+O352+O353</f>
        <v>0</v>
      </c>
      <c r="P350" s="148"/>
      <c r="Q350" s="186">
        <f>Q351+Q352+Q353</f>
        <v>0</v>
      </c>
    </row>
    <row r="351" spans="1:17" ht="31.5" customHeight="1">
      <c r="A351" s="131" t="s">
        <v>174</v>
      </c>
      <c r="B351" s="67" t="s">
        <v>399</v>
      </c>
      <c r="C351" s="71" t="s">
        <v>226</v>
      </c>
      <c r="D351" s="71" t="s">
        <v>173</v>
      </c>
      <c r="E351" s="69">
        <v>15939402</v>
      </c>
      <c r="F351" s="148">
        <v>-15939402</v>
      </c>
      <c r="G351" s="186">
        <f>E351+F351</f>
        <v>0</v>
      </c>
      <c r="H351" s="148"/>
      <c r="I351" s="186">
        <f>G351+H351</f>
        <v>0</v>
      </c>
      <c r="J351" s="149"/>
      <c r="K351" s="186">
        <f>I351+J351</f>
        <v>0</v>
      </c>
      <c r="L351" s="148"/>
      <c r="M351" s="186">
        <f>K351+L351</f>
        <v>0</v>
      </c>
      <c r="N351" s="148"/>
      <c r="O351" s="186">
        <f>M351+N351</f>
        <v>0</v>
      </c>
      <c r="P351" s="148"/>
      <c r="Q351" s="186">
        <f>O351+P351</f>
        <v>0</v>
      </c>
    </row>
    <row r="352" spans="1:17" ht="36" customHeight="1">
      <c r="A352" s="130" t="s">
        <v>169</v>
      </c>
      <c r="B352" s="67" t="s">
        <v>399</v>
      </c>
      <c r="C352" s="71" t="s">
        <v>226</v>
      </c>
      <c r="D352" s="71" t="s">
        <v>170</v>
      </c>
      <c r="E352" s="69">
        <f>945907+56010</f>
        <v>1001917</v>
      </c>
      <c r="F352" s="148">
        <v>-1001917</v>
      </c>
      <c r="G352" s="186">
        <f>E352+F352</f>
        <v>0</v>
      </c>
      <c r="H352" s="148"/>
      <c r="I352" s="186">
        <f>G352+H352</f>
        <v>0</v>
      </c>
      <c r="J352" s="149"/>
      <c r="K352" s="186">
        <f>I352+J352</f>
        <v>0</v>
      </c>
      <c r="L352" s="148"/>
      <c r="M352" s="186">
        <f>K352+L352</f>
        <v>0</v>
      </c>
      <c r="N352" s="148"/>
      <c r="O352" s="186">
        <f>M352+N352</f>
        <v>0</v>
      </c>
      <c r="P352" s="148"/>
      <c r="Q352" s="186">
        <f>O352+P352</f>
        <v>0</v>
      </c>
    </row>
    <row r="353" spans="1:17" ht="21.75" customHeight="1">
      <c r="A353" s="151" t="s">
        <v>172</v>
      </c>
      <c r="B353" s="71" t="s">
        <v>399</v>
      </c>
      <c r="C353" s="71" t="s">
        <v>226</v>
      </c>
      <c r="D353" s="71" t="s">
        <v>171</v>
      </c>
      <c r="E353" s="69">
        <f>57810-56010</f>
        <v>1800</v>
      </c>
      <c r="F353" s="148">
        <v>-1800</v>
      </c>
      <c r="G353" s="186">
        <f>E353+F353</f>
        <v>0</v>
      </c>
      <c r="H353" s="148"/>
      <c r="I353" s="186">
        <f>G353+H353</f>
        <v>0</v>
      </c>
      <c r="J353" s="149"/>
      <c r="K353" s="186">
        <f>I353+J353</f>
        <v>0</v>
      </c>
      <c r="L353" s="148"/>
      <c r="M353" s="186">
        <f>K353+L353</f>
        <v>0</v>
      </c>
      <c r="N353" s="148"/>
      <c r="O353" s="186">
        <f>M353+N353</f>
        <v>0</v>
      </c>
      <c r="P353" s="148"/>
      <c r="Q353" s="186">
        <f>O353+P353</f>
        <v>0</v>
      </c>
    </row>
    <row r="354" spans="1:17" ht="78.75" customHeight="1">
      <c r="A354" s="12" t="s">
        <v>616</v>
      </c>
      <c r="B354" s="67" t="s">
        <v>399</v>
      </c>
      <c r="C354" s="71" t="s">
        <v>219</v>
      </c>
      <c r="D354" s="67"/>
      <c r="E354" s="69">
        <f>+E359</f>
        <v>763200</v>
      </c>
      <c r="F354" s="148"/>
      <c r="G354" s="186">
        <f>+G359</f>
        <v>763200</v>
      </c>
      <c r="H354" s="148"/>
      <c r="I354" s="186">
        <f>+I359</f>
        <v>1093200</v>
      </c>
      <c r="J354" s="149"/>
      <c r="K354" s="186">
        <f>+K359</f>
        <v>877991.54</v>
      </c>
      <c r="L354" s="148"/>
      <c r="M354" s="186">
        <f>+M359+M355+M357+M361</f>
        <v>2528841.54</v>
      </c>
      <c r="N354" s="148"/>
      <c r="O354" s="186">
        <f>+O359+O355+O357+O361+O364</f>
        <v>7537303.48</v>
      </c>
      <c r="P354" s="148"/>
      <c r="Q354" s="186">
        <f>+Q359+Q355+Q357+Q361+Q364</f>
        <v>7333423.479999999</v>
      </c>
    </row>
    <row r="355" spans="1:17" ht="63" customHeight="1">
      <c r="A355" s="12" t="s">
        <v>551</v>
      </c>
      <c r="B355" s="71" t="s">
        <v>399</v>
      </c>
      <c r="C355" s="71" t="s">
        <v>553</v>
      </c>
      <c r="D355" s="67"/>
      <c r="E355" s="69"/>
      <c r="F355" s="148"/>
      <c r="G355" s="186"/>
      <c r="H355" s="148"/>
      <c r="I355" s="186"/>
      <c r="J355" s="149"/>
      <c r="K355" s="186"/>
      <c r="L355" s="148"/>
      <c r="M355" s="186">
        <f>M356</f>
        <v>1396150</v>
      </c>
      <c r="N355" s="148"/>
      <c r="O355" s="186">
        <f>O356</f>
        <v>1396150</v>
      </c>
      <c r="P355" s="148"/>
      <c r="Q355" s="186">
        <f>Q356</f>
        <v>1192270</v>
      </c>
    </row>
    <row r="356" spans="1:17" ht="34.5" customHeight="1">
      <c r="A356" s="130" t="s">
        <v>169</v>
      </c>
      <c r="B356" s="71" t="s">
        <v>399</v>
      </c>
      <c r="C356" s="71" t="s">
        <v>553</v>
      </c>
      <c r="D356" s="71" t="s">
        <v>170</v>
      </c>
      <c r="E356" s="69"/>
      <c r="F356" s="148"/>
      <c r="G356" s="186"/>
      <c r="H356" s="148"/>
      <c r="I356" s="186"/>
      <c r="J356" s="149"/>
      <c r="K356" s="186"/>
      <c r="L356" s="148">
        <v>1396150</v>
      </c>
      <c r="M356" s="186">
        <f>K356+L356</f>
        <v>1396150</v>
      </c>
      <c r="N356" s="148"/>
      <c r="O356" s="186">
        <f>M356+N356</f>
        <v>1396150</v>
      </c>
      <c r="P356" s="148">
        <v>-203880</v>
      </c>
      <c r="Q356" s="186">
        <f>O356+P356</f>
        <v>1192270</v>
      </c>
    </row>
    <row r="357" spans="1:17" ht="68.25" customHeight="1">
      <c r="A357" s="12" t="s">
        <v>551</v>
      </c>
      <c r="B357" s="71" t="s">
        <v>399</v>
      </c>
      <c r="C357" s="71" t="s">
        <v>552</v>
      </c>
      <c r="D357" s="67"/>
      <c r="E357" s="69"/>
      <c r="F357" s="148"/>
      <c r="G357" s="186"/>
      <c r="H357" s="148"/>
      <c r="I357" s="186"/>
      <c r="J357" s="149"/>
      <c r="K357" s="186"/>
      <c r="L357" s="148"/>
      <c r="M357" s="186">
        <f>M358</f>
        <v>330000</v>
      </c>
      <c r="N357" s="148"/>
      <c r="O357" s="186">
        <f>O358</f>
        <v>330004.04</v>
      </c>
      <c r="P357" s="148"/>
      <c r="Q357" s="186">
        <f>Q358</f>
        <v>330004.04</v>
      </c>
    </row>
    <row r="358" spans="1:17" ht="34.5" customHeight="1">
      <c r="A358" s="130" t="s">
        <v>169</v>
      </c>
      <c r="B358" s="71" t="s">
        <v>399</v>
      </c>
      <c r="C358" s="71" t="s">
        <v>552</v>
      </c>
      <c r="D358" s="71" t="s">
        <v>170</v>
      </c>
      <c r="E358" s="69"/>
      <c r="F358" s="148"/>
      <c r="G358" s="186"/>
      <c r="H358" s="148"/>
      <c r="I358" s="186"/>
      <c r="J358" s="149"/>
      <c r="K358" s="186"/>
      <c r="L358" s="148">
        <v>330000</v>
      </c>
      <c r="M358" s="186">
        <f>K358+L358</f>
        <v>330000</v>
      </c>
      <c r="N358" s="148">
        <v>4.04</v>
      </c>
      <c r="O358" s="186">
        <f>M358+N358</f>
        <v>330004.04</v>
      </c>
      <c r="P358" s="148"/>
      <c r="Q358" s="186">
        <f>O358+P358</f>
        <v>330004.04</v>
      </c>
    </row>
    <row r="359" spans="1:17" ht="92.25" customHeight="1">
      <c r="A359" s="12" t="s">
        <v>88</v>
      </c>
      <c r="B359" s="71" t="s">
        <v>399</v>
      </c>
      <c r="C359" s="71" t="s">
        <v>227</v>
      </c>
      <c r="D359" s="71"/>
      <c r="E359" s="72">
        <f>E360</f>
        <v>763200</v>
      </c>
      <c r="F359" s="148"/>
      <c r="G359" s="187">
        <f>G360</f>
        <v>763200</v>
      </c>
      <c r="H359" s="148"/>
      <c r="I359" s="187">
        <f>I360</f>
        <v>1093200</v>
      </c>
      <c r="J359" s="149"/>
      <c r="K359" s="187">
        <f>K360</f>
        <v>877991.54</v>
      </c>
      <c r="L359" s="148"/>
      <c r="M359" s="187">
        <f>M360</f>
        <v>547991.54</v>
      </c>
      <c r="N359" s="148"/>
      <c r="O359" s="187">
        <f>O360</f>
        <v>547991.54</v>
      </c>
      <c r="P359" s="148"/>
      <c r="Q359" s="187">
        <f>Q360</f>
        <v>547991.54</v>
      </c>
    </row>
    <row r="360" spans="1:17" ht="36" customHeight="1">
      <c r="A360" s="130" t="s">
        <v>169</v>
      </c>
      <c r="B360" s="71" t="s">
        <v>399</v>
      </c>
      <c r="C360" s="71" t="s">
        <v>227</v>
      </c>
      <c r="D360" s="71" t="s">
        <v>170</v>
      </c>
      <c r="E360" s="72">
        <f>763200</f>
        <v>763200</v>
      </c>
      <c r="F360" s="148"/>
      <c r="G360" s="187">
        <f>E360+F360</f>
        <v>763200</v>
      </c>
      <c r="H360" s="218">
        <v>330000</v>
      </c>
      <c r="I360" s="187">
        <f>G360+H360</f>
        <v>1093200</v>
      </c>
      <c r="J360" s="218">
        <v>-215208.46</v>
      </c>
      <c r="K360" s="231">
        <f>I360+J360</f>
        <v>877991.54</v>
      </c>
      <c r="L360" s="148">
        <v>-330000</v>
      </c>
      <c r="M360" s="231">
        <f>K360+L360</f>
        <v>547991.54</v>
      </c>
      <c r="N360" s="238"/>
      <c r="O360" s="231">
        <f>M360+N360</f>
        <v>547991.54</v>
      </c>
      <c r="P360" s="148"/>
      <c r="Q360" s="231">
        <f>O360+P360</f>
        <v>547991.54</v>
      </c>
    </row>
    <row r="361" spans="1:17" ht="87" customHeight="1">
      <c r="A361" s="130" t="s">
        <v>567</v>
      </c>
      <c r="B361" s="71" t="s">
        <v>399</v>
      </c>
      <c r="C361" s="71" t="s">
        <v>568</v>
      </c>
      <c r="D361" s="71"/>
      <c r="E361" s="72"/>
      <c r="F361" s="148"/>
      <c r="G361" s="187"/>
      <c r="H361" s="218"/>
      <c r="I361" s="187"/>
      <c r="J361" s="218"/>
      <c r="K361" s="231"/>
      <c r="L361" s="148"/>
      <c r="M361" s="231">
        <f>M362</f>
        <v>254700</v>
      </c>
      <c r="N361" s="148"/>
      <c r="O361" s="231">
        <f>O362+O363</f>
        <v>263157.9</v>
      </c>
      <c r="P361" s="148"/>
      <c r="Q361" s="231">
        <f>Q362+Q363</f>
        <v>263157.9</v>
      </c>
    </row>
    <row r="362" spans="1:17" ht="37.5" customHeight="1">
      <c r="A362" s="130" t="s">
        <v>169</v>
      </c>
      <c r="B362" s="71" t="s">
        <v>399</v>
      </c>
      <c r="C362" s="71" t="s">
        <v>568</v>
      </c>
      <c r="D362" s="71" t="s">
        <v>170</v>
      </c>
      <c r="E362" s="72"/>
      <c r="F362" s="148"/>
      <c r="G362" s="187"/>
      <c r="H362" s="218"/>
      <c r="I362" s="187"/>
      <c r="J362" s="218"/>
      <c r="K362" s="231"/>
      <c r="L362" s="148">
        <v>254700</v>
      </c>
      <c r="M362" s="231">
        <f>K362+L362</f>
        <v>254700</v>
      </c>
      <c r="N362" s="236">
        <v>5054.76</v>
      </c>
      <c r="O362" s="231">
        <f>M362+N362</f>
        <v>259754.76</v>
      </c>
      <c r="P362" s="218">
        <v>-259754.76</v>
      </c>
      <c r="Q362" s="231">
        <f>O362+P362</f>
        <v>0</v>
      </c>
    </row>
    <row r="363" spans="1:17" ht="21" customHeight="1">
      <c r="A363" s="131" t="s">
        <v>178</v>
      </c>
      <c r="B363" s="71" t="s">
        <v>399</v>
      </c>
      <c r="C363" s="71" t="s">
        <v>568</v>
      </c>
      <c r="D363" s="71" t="s">
        <v>177</v>
      </c>
      <c r="E363" s="72"/>
      <c r="F363" s="148"/>
      <c r="G363" s="187"/>
      <c r="H363" s="218"/>
      <c r="I363" s="187"/>
      <c r="J363" s="218"/>
      <c r="K363" s="231"/>
      <c r="L363" s="148"/>
      <c r="M363" s="231"/>
      <c r="N363" s="236">
        <v>3403.14</v>
      </c>
      <c r="O363" s="231">
        <f>M363+N363</f>
        <v>3403.14</v>
      </c>
      <c r="P363" s="218">
        <v>259754.76</v>
      </c>
      <c r="Q363" s="231">
        <f>O363+P363</f>
        <v>263157.9</v>
      </c>
    </row>
    <row r="364" spans="1:17" ht="77.25" customHeight="1">
      <c r="A364" s="130" t="s">
        <v>578</v>
      </c>
      <c r="B364" s="71" t="s">
        <v>399</v>
      </c>
      <c r="C364" s="71" t="s">
        <v>577</v>
      </c>
      <c r="D364" s="71"/>
      <c r="E364" s="72"/>
      <c r="F364" s="148"/>
      <c r="G364" s="187"/>
      <c r="H364" s="218"/>
      <c r="I364" s="187"/>
      <c r="J364" s="218"/>
      <c r="K364" s="231"/>
      <c r="L364" s="148"/>
      <c r="M364" s="231"/>
      <c r="N364" s="148"/>
      <c r="O364" s="231">
        <f>O365+O366</f>
        <v>5000000</v>
      </c>
      <c r="P364" s="148"/>
      <c r="Q364" s="231">
        <f>Q365+Q366</f>
        <v>4999999.999999999</v>
      </c>
    </row>
    <row r="365" spans="1:17" ht="32.25" customHeight="1">
      <c r="A365" s="130" t="s">
        <v>169</v>
      </c>
      <c r="B365" s="71" t="s">
        <v>399</v>
      </c>
      <c r="C365" s="71" t="s">
        <v>577</v>
      </c>
      <c r="D365" s="71" t="s">
        <v>170</v>
      </c>
      <c r="E365" s="72"/>
      <c r="F365" s="148"/>
      <c r="G365" s="187"/>
      <c r="H365" s="218"/>
      <c r="I365" s="187"/>
      <c r="J365" s="218"/>
      <c r="K365" s="231"/>
      <c r="L365" s="148"/>
      <c r="M365" s="231"/>
      <c r="N365" s="148">
        <v>4523834.6</v>
      </c>
      <c r="O365" s="231">
        <f>M365+N365</f>
        <v>4523834.6</v>
      </c>
      <c r="P365" s="218">
        <v>-55976.24</v>
      </c>
      <c r="Q365" s="231">
        <f>O365+P365</f>
        <v>4467858.359999999</v>
      </c>
    </row>
    <row r="366" spans="1:17" ht="25.5" customHeight="1">
      <c r="A366" s="131" t="s">
        <v>178</v>
      </c>
      <c r="B366" s="71" t="s">
        <v>399</v>
      </c>
      <c r="C366" s="71" t="s">
        <v>577</v>
      </c>
      <c r="D366" s="71" t="s">
        <v>177</v>
      </c>
      <c r="E366" s="72"/>
      <c r="F366" s="148"/>
      <c r="G366" s="187"/>
      <c r="H366" s="218"/>
      <c r="I366" s="187"/>
      <c r="J366" s="218"/>
      <c r="K366" s="231"/>
      <c r="L366" s="148"/>
      <c r="M366" s="231"/>
      <c r="N366" s="148">
        <v>476165.4</v>
      </c>
      <c r="O366" s="231">
        <f>M366+N366</f>
        <v>476165.4</v>
      </c>
      <c r="P366" s="218">
        <v>55976.24</v>
      </c>
      <c r="Q366" s="231">
        <f>O366+P366</f>
        <v>532141.64</v>
      </c>
    </row>
    <row r="367" spans="1:17" ht="31.5" customHeight="1">
      <c r="A367" s="12" t="s">
        <v>165</v>
      </c>
      <c r="B367" s="71" t="s">
        <v>399</v>
      </c>
      <c r="C367" s="71"/>
      <c r="D367" s="71"/>
      <c r="E367" s="72">
        <f>E368</f>
        <v>10116100</v>
      </c>
      <c r="F367" s="148"/>
      <c r="G367" s="187">
        <f>G368</f>
        <v>0</v>
      </c>
      <c r="H367" s="148"/>
      <c r="I367" s="187">
        <f>I368</f>
        <v>0</v>
      </c>
      <c r="J367" s="149"/>
      <c r="K367" s="187">
        <f>K368</f>
        <v>0</v>
      </c>
      <c r="L367" s="148"/>
      <c r="M367" s="187">
        <f>M368</f>
        <v>0</v>
      </c>
      <c r="N367" s="148"/>
      <c r="O367" s="187">
        <f>O368</f>
        <v>0</v>
      </c>
      <c r="P367" s="148"/>
      <c r="Q367" s="187">
        <f>Q368</f>
        <v>0</v>
      </c>
    </row>
    <row r="368" spans="1:17" ht="36.75" customHeight="1">
      <c r="A368" s="12" t="s">
        <v>618</v>
      </c>
      <c r="B368" s="71" t="s">
        <v>399</v>
      </c>
      <c r="C368" s="71" t="s">
        <v>236</v>
      </c>
      <c r="D368" s="71"/>
      <c r="E368" s="72">
        <f>E369</f>
        <v>10116100</v>
      </c>
      <c r="F368" s="148"/>
      <c r="G368" s="187">
        <f>G369</f>
        <v>0</v>
      </c>
      <c r="H368" s="148"/>
      <c r="I368" s="187">
        <f>I369</f>
        <v>0</v>
      </c>
      <c r="J368" s="149"/>
      <c r="K368" s="187">
        <f>K369</f>
        <v>0</v>
      </c>
      <c r="L368" s="148"/>
      <c r="M368" s="187">
        <f>M369</f>
        <v>0</v>
      </c>
      <c r="N368" s="148"/>
      <c r="O368" s="187">
        <f>O369</f>
        <v>0</v>
      </c>
      <c r="P368" s="148"/>
      <c r="Q368" s="187">
        <f>Q369</f>
        <v>0</v>
      </c>
    </row>
    <row r="369" spans="1:17" ht="49.5" customHeight="1">
      <c r="A369" s="12" t="s">
        <v>164</v>
      </c>
      <c r="B369" s="71" t="s">
        <v>399</v>
      </c>
      <c r="C369" s="71" t="s">
        <v>237</v>
      </c>
      <c r="D369" s="71"/>
      <c r="E369" s="72">
        <f>E370</f>
        <v>10116100</v>
      </c>
      <c r="F369" s="148"/>
      <c r="G369" s="187">
        <f>G370</f>
        <v>0</v>
      </c>
      <c r="H369" s="148"/>
      <c r="I369" s="187">
        <f>I370</f>
        <v>0</v>
      </c>
      <c r="J369" s="149"/>
      <c r="K369" s="187">
        <f>K370</f>
        <v>0</v>
      </c>
      <c r="L369" s="148"/>
      <c r="M369" s="187">
        <f>M370</f>
        <v>0</v>
      </c>
      <c r="N369" s="148"/>
      <c r="O369" s="187">
        <f>O370</f>
        <v>0</v>
      </c>
      <c r="P369" s="148"/>
      <c r="Q369" s="187">
        <f>Q370</f>
        <v>0</v>
      </c>
    </row>
    <row r="370" spans="1:17" ht="61.5" customHeight="1">
      <c r="A370" s="42" t="s">
        <v>497</v>
      </c>
      <c r="B370" s="71" t="s">
        <v>399</v>
      </c>
      <c r="C370" s="71" t="s">
        <v>238</v>
      </c>
      <c r="D370" s="71"/>
      <c r="E370" s="72">
        <f>E371</f>
        <v>10116100</v>
      </c>
      <c r="F370" s="148"/>
      <c r="G370" s="187">
        <f>G371</f>
        <v>0</v>
      </c>
      <c r="H370" s="148"/>
      <c r="I370" s="187">
        <f>I371</f>
        <v>0</v>
      </c>
      <c r="J370" s="149"/>
      <c r="K370" s="187">
        <f>K371</f>
        <v>0</v>
      </c>
      <c r="L370" s="148"/>
      <c r="M370" s="187">
        <f>M371</f>
        <v>0</v>
      </c>
      <c r="N370" s="148"/>
      <c r="O370" s="187">
        <f>O371</f>
        <v>0</v>
      </c>
      <c r="P370" s="148"/>
      <c r="Q370" s="187">
        <f>Q371</f>
        <v>0</v>
      </c>
    </row>
    <row r="371" spans="1:17" ht="18" customHeight="1">
      <c r="A371" s="151" t="s">
        <v>176</v>
      </c>
      <c r="B371" s="71" t="s">
        <v>399</v>
      </c>
      <c r="C371" s="71" t="s">
        <v>238</v>
      </c>
      <c r="D371" s="71" t="s">
        <v>175</v>
      </c>
      <c r="E371" s="72">
        <v>10116100</v>
      </c>
      <c r="F371" s="148">
        <v>-10116100</v>
      </c>
      <c r="G371" s="187">
        <f>E371+F371</f>
        <v>0</v>
      </c>
      <c r="H371" s="148"/>
      <c r="I371" s="187">
        <f>G371+H371</f>
        <v>0</v>
      </c>
      <c r="J371" s="149"/>
      <c r="K371" s="187">
        <f>I371+J371</f>
        <v>0</v>
      </c>
      <c r="L371" s="148"/>
      <c r="M371" s="187">
        <f>K371+L371</f>
        <v>0</v>
      </c>
      <c r="N371" s="148"/>
      <c r="O371" s="187">
        <f>M371+N371</f>
        <v>0</v>
      </c>
      <c r="P371" s="148"/>
      <c r="Q371" s="187">
        <f>O371+P371</f>
        <v>0</v>
      </c>
    </row>
    <row r="372" spans="1:17" ht="18" customHeight="1">
      <c r="A372" s="151" t="s">
        <v>503</v>
      </c>
      <c r="B372" s="71" t="s">
        <v>504</v>
      </c>
      <c r="C372" s="71"/>
      <c r="D372" s="71"/>
      <c r="E372" s="72"/>
      <c r="F372" s="148"/>
      <c r="G372" s="187">
        <f>G373+G381</f>
        <v>27059219</v>
      </c>
      <c r="H372" s="148"/>
      <c r="I372" s="187">
        <f>I373+I381</f>
        <v>27059219</v>
      </c>
      <c r="J372" s="149"/>
      <c r="K372" s="187">
        <f>K373+K381</f>
        <v>28043119</v>
      </c>
      <c r="L372" s="148"/>
      <c r="M372" s="187">
        <f>M373+M381</f>
        <v>28048119</v>
      </c>
      <c r="N372" s="148"/>
      <c r="O372" s="187">
        <f>O373+O381</f>
        <v>30576319</v>
      </c>
      <c r="P372" s="148"/>
      <c r="Q372" s="187">
        <f>Q373+Q381</f>
        <v>31146319</v>
      </c>
    </row>
    <row r="373" spans="1:17" ht="33" customHeight="1">
      <c r="A373" s="48" t="s">
        <v>205</v>
      </c>
      <c r="B373" s="71" t="s">
        <v>504</v>
      </c>
      <c r="C373" s="71" t="s">
        <v>209</v>
      </c>
      <c r="D373" s="71"/>
      <c r="E373" s="72"/>
      <c r="F373" s="148"/>
      <c r="G373" s="187">
        <f>G374</f>
        <v>16943119</v>
      </c>
      <c r="H373" s="148"/>
      <c r="I373" s="187">
        <f>I374</f>
        <v>16943119</v>
      </c>
      <c r="J373" s="149"/>
      <c r="K373" s="187">
        <f>K374</f>
        <v>16983119</v>
      </c>
      <c r="L373" s="148"/>
      <c r="M373" s="187">
        <f>M374</f>
        <v>16988119</v>
      </c>
      <c r="N373" s="148"/>
      <c r="O373" s="187">
        <f>O374</f>
        <v>18125319</v>
      </c>
      <c r="P373" s="148"/>
      <c r="Q373" s="187">
        <f>Q374</f>
        <v>18195319</v>
      </c>
    </row>
    <row r="374" spans="1:17" ht="66" customHeight="1">
      <c r="A374" s="12" t="s">
        <v>598</v>
      </c>
      <c r="B374" s="71" t="s">
        <v>504</v>
      </c>
      <c r="C374" s="71" t="s">
        <v>225</v>
      </c>
      <c r="D374" s="71"/>
      <c r="E374" s="72"/>
      <c r="F374" s="148"/>
      <c r="G374" s="187">
        <f>G375</f>
        <v>16943119</v>
      </c>
      <c r="H374" s="148"/>
      <c r="I374" s="187">
        <f>I375</f>
        <v>16943119</v>
      </c>
      <c r="J374" s="149"/>
      <c r="K374" s="187">
        <f>K375</f>
        <v>16983119</v>
      </c>
      <c r="L374" s="148"/>
      <c r="M374" s="187">
        <f>M375</f>
        <v>16988119</v>
      </c>
      <c r="N374" s="148"/>
      <c r="O374" s="187">
        <f>O375+O379</f>
        <v>18125319</v>
      </c>
      <c r="P374" s="148"/>
      <c r="Q374" s="187">
        <f>Q375+Q379</f>
        <v>18195319</v>
      </c>
    </row>
    <row r="375" spans="1:17" ht="53.25" customHeight="1">
      <c r="A375" s="174" t="s">
        <v>58</v>
      </c>
      <c r="B375" s="71" t="s">
        <v>504</v>
      </c>
      <c r="C375" s="71" t="s">
        <v>226</v>
      </c>
      <c r="D375" s="71"/>
      <c r="E375" s="72"/>
      <c r="F375" s="148"/>
      <c r="G375" s="187">
        <f>G376+G377+G378</f>
        <v>16943119</v>
      </c>
      <c r="H375" s="148"/>
      <c r="I375" s="187">
        <f>I376+I377+I378</f>
        <v>16943119</v>
      </c>
      <c r="J375" s="149"/>
      <c r="K375" s="187">
        <f>K376+K377+K378</f>
        <v>16983119</v>
      </c>
      <c r="L375" s="148"/>
      <c r="M375" s="187">
        <f>M376+M377+M378</f>
        <v>16988119</v>
      </c>
      <c r="N375" s="148"/>
      <c r="O375" s="187">
        <f>O376+O377+O378</f>
        <v>16988119</v>
      </c>
      <c r="P375" s="148"/>
      <c r="Q375" s="187">
        <f>Q376+Q377+Q378</f>
        <v>17058119</v>
      </c>
    </row>
    <row r="376" spans="1:17" ht="36" customHeight="1">
      <c r="A376" s="151" t="s">
        <v>174</v>
      </c>
      <c r="B376" s="71" t="s">
        <v>504</v>
      </c>
      <c r="C376" s="71" t="s">
        <v>226</v>
      </c>
      <c r="D376" s="71" t="s">
        <v>173</v>
      </c>
      <c r="E376" s="72"/>
      <c r="F376" s="148">
        <v>15939402</v>
      </c>
      <c r="G376" s="187">
        <f>E376+F376</f>
        <v>15939402</v>
      </c>
      <c r="H376" s="148"/>
      <c r="I376" s="187">
        <f>G376+H376</f>
        <v>15939402</v>
      </c>
      <c r="J376" s="149"/>
      <c r="K376" s="187">
        <f>I376+J376</f>
        <v>15939402</v>
      </c>
      <c r="L376" s="148"/>
      <c r="M376" s="187">
        <f>K376+L376</f>
        <v>15939402</v>
      </c>
      <c r="N376" s="148">
        <v>-36000</v>
      </c>
      <c r="O376" s="187">
        <f>M376+N376</f>
        <v>15903402</v>
      </c>
      <c r="P376" s="148"/>
      <c r="Q376" s="187">
        <f>O376+P376</f>
        <v>15903402</v>
      </c>
    </row>
    <row r="377" spans="1:17" ht="33" customHeight="1">
      <c r="A377" s="130" t="s">
        <v>169</v>
      </c>
      <c r="B377" s="71" t="s">
        <v>504</v>
      </c>
      <c r="C377" s="71" t="s">
        <v>226</v>
      </c>
      <c r="D377" s="71" t="s">
        <v>170</v>
      </c>
      <c r="E377" s="72"/>
      <c r="F377" s="148">
        <v>1001917</v>
      </c>
      <c r="G377" s="187">
        <f>E377+F377</f>
        <v>1001917</v>
      </c>
      <c r="H377" s="148"/>
      <c r="I377" s="187">
        <f>G377+H377</f>
        <v>1001917</v>
      </c>
      <c r="J377" s="149">
        <v>40000</v>
      </c>
      <c r="K377" s="187">
        <f>I377+J377</f>
        <v>1041917</v>
      </c>
      <c r="L377" s="148">
        <v>5000</v>
      </c>
      <c r="M377" s="187">
        <f>K377+L377</f>
        <v>1046917</v>
      </c>
      <c r="N377" s="148">
        <v>34000</v>
      </c>
      <c r="O377" s="187">
        <f>M377+N377</f>
        <v>1080917</v>
      </c>
      <c r="P377" s="148">
        <v>70000</v>
      </c>
      <c r="Q377" s="187">
        <f>O377+P377</f>
        <v>1150917</v>
      </c>
    </row>
    <row r="378" spans="1:17" ht="26.25" customHeight="1">
      <c r="A378" s="151" t="s">
        <v>172</v>
      </c>
      <c r="B378" s="71" t="s">
        <v>504</v>
      </c>
      <c r="C378" s="71" t="s">
        <v>226</v>
      </c>
      <c r="D378" s="71" t="s">
        <v>171</v>
      </c>
      <c r="E378" s="72"/>
      <c r="F378" s="148">
        <v>1800</v>
      </c>
      <c r="G378" s="187">
        <f>E378+F378</f>
        <v>1800</v>
      </c>
      <c r="H378" s="148"/>
      <c r="I378" s="187">
        <f>G378+H378</f>
        <v>1800</v>
      </c>
      <c r="J378" s="149"/>
      <c r="K378" s="187">
        <f>I378+J378</f>
        <v>1800</v>
      </c>
      <c r="L378" s="148"/>
      <c r="M378" s="187">
        <f>K378+L378</f>
        <v>1800</v>
      </c>
      <c r="N378" s="148">
        <v>2000</v>
      </c>
      <c r="O378" s="187">
        <f>M378+N378</f>
        <v>3800</v>
      </c>
      <c r="P378" s="148"/>
      <c r="Q378" s="187">
        <f>O378+P378</f>
        <v>3800</v>
      </c>
    </row>
    <row r="379" spans="1:17" ht="53.25" customHeight="1">
      <c r="A379" s="151" t="s">
        <v>591</v>
      </c>
      <c r="B379" s="71" t="s">
        <v>504</v>
      </c>
      <c r="C379" s="71" t="s">
        <v>581</v>
      </c>
      <c r="D379" s="71"/>
      <c r="E379" s="72"/>
      <c r="F379" s="148"/>
      <c r="G379" s="187"/>
      <c r="H379" s="148"/>
      <c r="I379" s="187"/>
      <c r="J379" s="149"/>
      <c r="K379" s="187"/>
      <c r="L379" s="148"/>
      <c r="M379" s="187"/>
      <c r="N379" s="148"/>
      <c r="O379" s="187">
        <f>O380</f>
        <v>1137200</v>
      </c>
      <c r="P379" s="148"/>
      <c r="Q379" s="187">
        <f>Q380</f>
        <v>1137200</v>
      </c>
    </row>
    <row r="380" spans="1:17" ht="29.25" customHeight="1">
      <c r="A380" s="151" t="s">
        <v>174</v>
      </c>
      <c r="B380" s="71" t="s">
        <v>504</v>
      </c>
      <c r="C380" s="71" t="s">
        <v>581</v>
      </c>
      <c r="D380" s="71" t="s">
        <v>173</v>
      </c>
      <c r="E380" s="72"/>
      <c r="F380" s="148"/>
      <c r="G380" s="187"/>
      <c r="H380" s="148"/>
      <c r="I380" s="187"/>
      <c r="J380" s="149"/>
      <c r="K380" s="187"/>
      <c r="L380" s="148"/>
      <c r="M380" s="187"/>
      <c r="N380" s="148">
        <v>1137200</v>
      </c>
      <c r="O380" s="187">
        <f>M380+N380</f>
        <v>1137200</v>
      </c>
      <c r="P380" s="148"/>
      <c r="Q380" s="187">
        <f>O380+P380</f>
        <v>1137200</v>
      </c>
    </row>
    <row r="381" spans="1:17" ht="39" customHeight="1">
      <c r="A381" s="12" t="s">
        <v>618</v>
      </c>
      <c r="B381" s="71" t="s">
        <v>504</v>
      </c>
      <c r="C381" s="71" t="s">
        <v>236</v>
      </c>
      <c r="D381" s="71"/>
      <c r="E381" s="72"/>
      <c r="F381" s="148"/>
      <c r="G381" s="187">
        <f>G382</f>
        <v>10116100</v>
      </c>
      <c r="H381" s="148"/>
      <c r="I381" s="187">
        <f>I382</f>
        <v>10116100</v>
      </c>
      <c r="J381" s="149"/>
      <c r="K381" s="187">
        <f>K382</f>
        <v>11060000</v>
      </c>
      <c r="L381" s="148"/>
      <c r="M381" s="187">
        <f>M382</f>
        <v>11060000</v>
      </c>
      <c r="N381" s="148"/>
      <c r="O381" s="187">
        <f>O382</f>
        <v>12451000</v>
      </c>
      <c r="P381" s="148"/>
      <c r="Q381" s="187">
        <f>Q382</f>
        <v>12951000</v>
      </c>
    </row>
    <row r="382" spans="1:17" ht="53.25" customHeight="1">
      <c r="A382" s="12" t="s">
        <v>164</v>
      </c>
      <c r="B382" s="71" t="s">
        <v>504</v>
      </c>
      <c r="C382" s="71" t="s">
        <v>237</v>
      </c>
      <c r="D382" s="71"/>
      <c r="E382" s="72"/>
      <c r="F382" s="148"/>
      <c r="G382" s="187">
        <f>G383</f>
        <v>10116100</v>
      </c>
      <c r="H382" s="148"/>
      <c r="I382" s="187">
        <f>I383</f>
        <v>10116100</v>
      </c>
      <c r="J382" s="149"/>
      <c r="K382" s="187">
        <f>K383+K387</f>
        <v>11060000</v>
      </c>
      <c r="L382" s="148"/>
      <c r="M382" s="187">
        <f>M383+M387</f>
        <v>11060000</v>
      </c>
      <c r="N382" s="148"/>
      <c r="O382" s="187">
        <f>O383+O387+O385</f>
        <v>12451000</v>
      </c>
      <c r="P382" s="148"/>
      <c r="Q382" s="187">
        <f>Q383+Q387+Q385</f>
        <v>12951000</v>
      </c>
    </row>
    <row r="383" spans="1:17" ht="65.25" customHeight="1">
      <c r="A383" s="42" t="s">
        <v>497</v>
      </c>
      <c r="B383" s="71" t="s">
        <v>504</v>
      </c>
      <c r="C383" s="71" t="s">
        <v>238</v>
      </c>
      <c r="D383" s="71"/>
      <c r="E383" s="72"/>
      <c r="F383" s="148"/>
      <c r="G383" s="187">
        <f>G384</f>
        <v>10116100</v>
      </c>
      <c r="H383" s="148"/>
      <c r="I383" s="187">
        <f>I384</f>
        <v>10116100</v>
      </c>
      <c r="J383" s="149"/>
      <c r="K383" s="187">
        <f>K384</f>
        <v>10116100</v>
      </c>
      <c r="L383" s="148"/>
      <c r="M383" s="187">
        <f>M384</f>
        <v>10116100</v>
      </c>
      <c r="N383" s="148"/>
      <c r="O383" s="187">
        <f>O384</f>
        <v>10116100</v>
      </c>
      <c r="P383" s="148"/>
      <c r="Q383" s="187">
        <f>Q384</f>
        <v>10616100</v>
      </c>
    </row>
    <row r="384" spans="1:17" ht="20.25" customHeight="1">
      <c r="A384" s="151" t="s">
        <v>176</v>
      </c>
      <c r="B384" s="71" t="s">
        <v>504</v>
      </c>
      <c r="C384" s="71" t="s">
        <v>238</v>
      </c>
      <c r="D384" s="71" t="s">
        <v>175</v>
      </c>
      <c r="E384" s="72"/>
      <c r="F384" s="148">
        <v>10116100</v>
      </c>
      <c r="G384" s="187">
        <f>E384+F384</f>
        <v>10116100</v>
      </c>
      <c r="H384" s="148"/>
      <c r="I384" s="187">
        <f>G384+H384</f>
        <v>10116100</v>
      </c>
      <c r="J384" s="149"/>
      <c r="K384" s="187">
        <f>I384+J384</f>
        <v>10116100</v>
      </c>
      <c r="L384" s="148"/>
      <c r="M384" s="187">
        <f>K384+L384</f>
        <v>10116100</v>
      </c>
      <c r="N384" s="148"/>
      <c r="O384" s="187">
        <f>M384+N384</f>
        <v>10116100</v>
      </c>
      <c r="P384" s="148">
        <v>500000</v>
      </c>
      <c r="Q384" s="187">
        <f>O384+P384</f>
        <v>10616100</v>
      </c>
    </row>
    <row r="385" spans="1:17" ht="51.75" customHeight="1">
      <c r="A385" s="151" t="s">
        <v>580</v>
      </c>
      <c r="B385" s="71" t="s">
        <v>504</v>
      </c>
      <c r="C385" s="71" t="s">
        <v>579</v>
      </c>
      <c r="D385" s="71"/>
      <c r="E385" s="72"/>
      <c r="F385" s="148"/>
      <c r="G385" s="187"/>
      <c r="H385" s="148"/>
      <c r="I385" s="187"/>
      <c r="J385" s="149"/>
      <c r="K385" s="187"/>
      <c r="L385" s="148"/>
      <c r="M385" s="187"/>
      <c r="N385" s="148"/>
      <c r="O385" s="187">
        <f>O386</f>
        <v>1391000</v>
      </c>
      <c r="P385" s="148"/>
      <c r="Q385" s="187">
        <f>Q386</f>
        <v>1391000</v>
      </c>
    </row>
    <row r="386" spans="1:17" ht="20.25" customHeight="1">
      <c r="A386" s="151" t="s">
        <v>176</v>
      </c>
      <c r="B386" s="71" t="s">
        <v>504</v>
      </c>
      <c r="C386" s="71" t="s">
        <v>579</v>
      </c>
      <c r="D386" s="71" t="s">
        <v>175</v>
      </c>
      <c r="E386" s="72"/>
      <c r="F386" s="148"/>
      <c r="G386" s="187"/>
      <c r="H386" s="148"/>
      <c r="I386" s="187"/>
      <c r="J386" s="149"/>
      <c r="K386" s="187"/>
      <c r="L386" s="148"/>
      <c r="M386" s="187"/>
      <c r="N386" s="148">
        <v>1391000</v>
      </c>
      <c r="O386" s="187">
        <f>M386+N386</f>
        <v>1391000</v>
      </c>
      <c r="P386" s="148"/>
      <c r="Q386" s="187">
        <f>O386+P386</f>
        <v>1391000</v>
      </c>
    </row>
    <row r="387" spans="1:17" ht="63.75" customHeight="1">
      <c r="A387" s="151" t="s">
        <v>538</v>
      </c>
      <c r="B387" s="71" t="s">
        <v>504</v>
      </c>
      <c r="C387" s="71" t="s">
        <v>539</v>
      </c>
      <c r="D387" s="71"/>
      <c r="E387" s="72"/>
      <c r="F387" s="148"/>
      <c r="G387" s="187"/>
      <c r="H387" s="148"/>
      <c r="I387" s="187"/>
      <c r="J387" s="149"/>
      <c r="K387" s="187">
        <f>K388</f>
        <v>943900</v>
      </c>
      <c r="L387" s="148"/>
      <c r="M387" s="187">
        <f>M388</f>
        <v>943900</v>
      </c>
      <c r="N387" s="148"/>
      <c r="O387" s="187">
        <f>O388</f>
        <v>943900</v>
      </c>
      <c r="P387" s="148"/>
      <c r="Q387" s="187">
        <f>Q388</f>
        <v>943900</v>
      </c>
    </row>
    <row r="388" spans="1:17" ht="17.25" customHeight="1">
      <c r="A388" s="151" t="s">
        <v>176</v>
      </c>
      <c r="B388" s="71" t="s">
        <v>504</v>
      </c>
      <c r="C388" s="71" t="s">
        <v>539</v>
      </c>
      <c r="D388" s="71" t="s">
        <v>175</v>
      </c>
      <c r="E388" s="72"/>
      <c r="F388" s="148"/>
      <c r="G388" s="187"/>
      <c r="H388" s="148"/>
      <c r="I388" s="187"/>
      <c r="J388" s="149">
        <v>943900</v>
      </c>
      <c r="K388" s="187">
        <f>I388+J388</f>
        <v>943900</v>
      </c>
      <c r="L388" s="148"/>
      <c r="M388" s="187">
        <f>K388+L388</f>
        <v>943900</v>
      </c>
      <c r="N388" s="148"/>
      <c r="O388" s="187">
        <f>M388+N388</f>
        <v>943900</v>
      </c>
      <c r="P388" s="148"/>
      <c r="Q388" s="187">
        <f>O388+P388</f>
        <v>943900</v>
      </c>
    </row>
    <row r="389" spans="1:17" ht="15.75" customHeight="1">
      <c r="A389" s="12" t="s">
        <v>499</v>
      </c>
      <c r="B389" s="106" t="s">
        <v>400</v>
      </c>
      <c r="C389" s="106"/>
      <c r="D389" s="106"/>
      <c r="E389" s="79">
        <f>E390+E407</f>
        <v>18503800</v>
      </c>
      <c r="F389" s="148"/>
      <c r="G389" s="191">
        <f>G390+G407</f>
        <v>18503800</v>
      </c>
      <c r="H389" s="148"/>
      <c r="I389" s="191">
        <f>I390+I407</f>
        <v>21555875</v>
      </c>
      <c r="J389" s="149"/>
      <c r="K389" s="191">
        <f>K390+K407</f>
        <v>21555875</v>
      </c>
      <c r="L389" s="148"/>
      <c r="M389" s="191">
        <f>M390+M407</f>
        <v>21610680</v>
      </c>
      <c r="N389" s="148"/>
      <c r="O389" s="191">
        <f>O390+O407</f>
        <v>21664080</v>
      </c>
      <c r="P389" s="148"/>
      <c r="Q389" s="191">
        <f>Q390+Q407</f>
        <v>21649160</v>
      </c>
    </row>
    <row r="390" spans="1:17" ht="33.75" customHeight="1">
      <c r="A390" s="48" t="s">
        <v>205</v>
      </c>
      <c r="B390" s="106" t="s">
        <v>400</v>
      </c>
      <c r="C390" s="71" t="s">
        <v>209</v>
      </c>
      <c r="D390" s="106"/>
      <c r="E390" s="79">
        <f>E391+E402</f>
        <v>17173700</v>
      </c>
      <c r="F390" s="148"/>
      <c r="G390" s="191">
        <f>G391+G402</f>
        <v>17173700</v>
      </c>
      <c r="H390" s="148"/>
      <c r="I390" s="191">
        <f>I391+I402</f>
        <v>20225775</v>
      </c>
      <c r="J390" s="149"/>
      <c r="K390" s="191">
        <f>K391+K402</f>
        <v>20225775</v>
      </c>
      <c r="L390" s="148"/>
      <c r="M390" s="191">
        <f>M391+M402</f>
        <v>20225775</v>
      </c>
      <c r="N390" s="148"/>
      <c r="O390" s="191">
        <f>O391+O402</f>
        <v>20225775</v>
      </c>
      <c r="P390" s="148"/>
      <c r="Q390" s="191">
        <f>Q391+Q402</f>
        <v>20225775</v>
      </c>
    </row>
    <row r="391" spans="1:17" ht="65.25" customHeight="1">
      <c r="A391" s="12" t="s">
        <v>599</v>
      </c>
      <c r="B391" s="106" t="s">
        <v>400</v>
      </c>
      <c r="C391" s="71" t="s">
        <v>228</v>
      </c>
      <c r="D391" s="106"/>
      <c r="E391" s="79">
        <f>E392+E396+E399</f>
        <v>12626900</v>
      </c>
      <c r="F391" s="148"/>
      <c r="G391" s="191">
        <f>G392+G396+G399</f>
        <v>12626900</v>
      </c>
      <c r="H391" s="148"/>
      <c r="I391" s="191">
        <f>I392+I396+I399</f>
        <v>13892775</v>
      </c>
      <c r="J391" s="149"/>
      <c r="K391" s="191">
        <f>K392+K396+K399</f>
        <v>13892775</v>
      </c>
      <c r="L391" s="148"/>
      <c r="M391" s="191">
        <f>M392+M396+M399</f>
        <v>13892775</v>
      </c>
      <c r="N391" s="148"/>
      <c r="O391" s="191">
        <f>O392+O396+O399</f>
        <v>13892775</v>
      </c>
      <c r="P391" s="148"/>
      <c r="Q391" s="191">
        <f>Q392+Q396+Q399</f>
        <v>13892775</v>
      </c>
    </row>
    <row r="392" spans="1:17" ht="48" customHeight="1">
      <c r="A392" s="48" t="s">
        <v>126</v>
      </c>
      <c r="B392" s="115" t="s">
        <v>400</v>
      </c>
      <c r="C392" s="107" t="s">
        <v>229</v>
      </c>
      <c r="D392" s="115"/>
      <c r="E392" s="79">
        <f>E395</f>
        <v>2177700</v>
      </c>
      <c r="F392" s="148"/>
      <c r="G392" s="191">
        <f>G395</f>
        <v>2177700</v>
      </c>
      <c r="H392" s="148"/>
      <c r="I392" s="191">
        <f>I395</f>
        <v>2177700</v>
      </c>
      <c r="J392" s="149"/>
      <c r="K392" s="191">
        <f>K395</f>
        <v>2177700</v>
      </c>
      <c r="L392" s="148"/>
      <c r="M392" s="191">
        <f>M395</f>
        <v>2177700</v>
      </c>
      <c r="N392" s="148"/>
      <c r="O392" s="191">
        <f>O395</f>
        <v>2177700</v>
      </c>
      <c r="P392" s="148"/>
      <c r="Q392" s="191">
        <f>Q395</f>
        <v>2177700</v>
      </c>
    </row>
    <row r="393" spans="1:17" s="30" customFormat="1" ht="51.75" customHeight="1" hidden="1">
      <c r="A393" s="145" t="s">
        <v>53</v>
      </c>
      <c r="B393" s="106" t="s">
        <v>400</v>
      </c>
      <c r="C393" s="115"/>
      <c r="D393" s="115" t="s">
        <v>56</v>
      </c>
      <c r="E393" s="78">
        <v>1811510</v>
      </c>
      <c r="F393" s="205"/>
      <c r="G393" s="192">
        <v>1811510</v>
      </c>
      <c r="H393" s="205"/>
      <c r="I393" s="192">
        <v>1811510</v>
      </c>
      <c r="J393" s="226"/>
      <c r="K393" s="192">
        <v>1811510</v>
      </c>
      <c r="L393" s="205"/>
      <c r="M393" s="192">
        <v>1811510</v>
      </c>
      <c r="N393" s="205"/>
      <c r="O393" s="192">
        <v>1811510</v>
      </c>
      <c r="P393" s="205"/>
      <c r="Q393" s="192">
        <v>1811510</v>
      </c>
    </row>
    <row r="394" spans="1:17" s="30" customFormat="1" ht="0.75" customHeight="1" hidden="1">
      <c r="A394" s="146" t="s">
        <v>127</v>
      </c>
      <c r="B394" s="115" t="s">
        <v>400</v>
      </c>
      <c r="C394" s="115"/>
      <c r="D394" s="115"/>
      <c r="E394" s="79" t="e">
        <f>#REF!+#REF!</f>
        <v>#REF!</v>
      </c>
      <c r="F394" s="205"/>
      <c r="G394" s="191" t="e">
        <f>#REF!+#REF!</f>
        <v>#REF!</v>
      </c>
      <c r="H394" s="205"/>
      <c r="I394" s="191" t="e">
        <f>#REF!+#REF!</f>
        <v>#REF!</v>
      </c>
      <c r="J394" s="226"/>
      <c r="K394" s="191" t="e">
        <f>#REF!+#REF!</f>
        <v>#REF!</v>
      </c>
      <c r="L394" s="205"/>
      <c r="M394" s="191" t="e">
        <f>#REF!+#REF!</f>
        <v>#REF!</v>
      </c>
      <c r="N394" s="205"/>
      <c r="O394" s="191" t="e">
        <f>#REF!+#REF!</f>
        <v>#REF!</v>
      </c>
      <c r="P394" s="205"/>
      <c r="Q394" s="191" t="e">
        <f>#REF!+#REF!</f>
        <v>#REF!</v>
      </c>
    </row>
    <row r="395" spans="1:17" s="30" customFormat="1" ht="21.75" customHeight="1">
      <c r="A395" s="131" t="s">
        <v>178</v>
      </c>
      <c r="B395" s="107" t="s">
        <v>400</v>
      </c>
      <c r="C395" s="107" t="s">
        <v>229</v>
      </c>
      <c r="D395" s="107" t="s">
        <v>177</v>
      </c>
      <c r="E395" s="79">
        <v>2177700</v>
      </c>
      <c r="F395" s="205"/>
      <c r="G395" s="191">
        <f>E395+F395</f>
        <v>2177700</v>
      </c>
      <c r="H395" s="205"/>
      <c r="I395" s="191">
        <f>G395+H395</f>
        <v>2177700</v>
      </c>
      <c r="J395" s="226"/>
      <c r="K395" s="191">
        <f>I395+J395</f>
        <v>2177700</v>
      </c>
      <c r="L395" s="205"/>
      <c r="M395" s="191">
        <f>K395+L395</f>
        <v>2177700</v>
      </c>
      <c r="N395" s="205"/>
      <c r="O395" s="191">
        <f>M395+N395</f>
        <v>2177700</v>
      </c>
      <c r="P395" s="205"/>
      <c r="Q395" s="191">
        <f>O395+P395</f>
        <v>2177700</v>
      </c>
    </row>
    <row r="396" spans="1:17" s="30" customFormat="1" ht="30.75" customHeight="1">
      <c r="A396" s="12" t="s">
        <v>127</v>
      </c>
      <c r="B396" s="107" t="s">
        <v>400</v>
      </c>
      <c r="C396" s="107" t="s">
        <v>230</v>
      </c>
      <c r="D396" s="107"/>
      <c r="E396" s="79">
        <v>5923200</v>
      </c>
      <c r="F396" s="205"/>
      <c r="G396" s="191">
        <v>5923200</v>
      </c>
      <c r="H396" s="205"/>
      <c r="I396" s="191">
        <v>5923200</v>
      </c>
      <c r="J396" s="226"/>
      <c r="K396" s="191">
        <v>5923200</v>
      </c>
      <c r="L396" s="205"/>
      <c r="M396" s="191">
        <v>5923200</v>
      </c>
      <c r="N396" s="205"/>
      <c r="O396" s="191">
        <v>5923200</v>
      </c>
      <c r="P396" s="205"/>
      <c r="Q396" s="191">
        <v>5923200</v>
      </c>
    </row>
    <row r="397" spans="1:17" s="30" customFormat="1" ht="17.25" customHeight="1">
      <c r="A397" s="131" t="s">
        <v>178</v>
      </c>
      <c r="B397" s="71" t="s">
        <v>400</v>
      </c>
      <c r="C397" s="107" t="s">
        <v>230</v>
      </c>
      <c r="D397" s="71" t="s">
        <v>177</v>
      </c>
      <c r="E397" s="79">
        <v>5923200</v>
      </c>
      <c r="F397" s="205"/>
      <c r="G397" s="191">
        <f>E397+F397</f>
        <v>5923200</v>
      </c>
      <c r="H397" s="205"/>
      <c r="I397" s="191">
        <f>G397+H397</f>
        <v>5923200</v>
      </c>
      <c r="J397" s="226"/>
      <c r="K397" s="191">
        <f>I397+J397</f>
        <v>5923200</v>
      </c>
      <c r="L397" s="205"/>
      <c r="M397" s="191">
        <f>K397+L397</f>
        <v>5923200</v>
      </c>
      <c r="N397" s="205"/>
      <c r="O397" s="191">
        <f>M397+N397</f>
        <v>5923200</v>
      </c>
      <c r="P397" s="205"/>
      <c r="Q397" s="191">
        <f>O397+P397</f>
        <v>5923200</v>
      </c>
    </row>
    <row r="398" spans="1:17" ht="2.25" customHeight="1" hidden="1">
      <c r="A398" s="144" t="s">
        <v>128</v>
      </c>
      <c r="B398" s="115" t="s">
        <v>400</v>
      </c>
      <c r="C398" s="106"/>
      <c r="D398" s="106"/>
      <c r="E398" s="79" t="e">
        <f>#REF!+#REF!</f>
        <v>#REF!</v>
      </c>
      <c r="F398" s="148"/>
      <c r="G398" s="191" t="e">
        <f>#REF!+#REF!</f>
        <v>#REF!</v>
      </c>
      <c r="H398" s="148"/>
      <c r="I398" s="191" t="e">
        <f>#REF!+#REF!</f>
        <v>#REF!</v>
      </c>
      <c r="J398" s="149"/>
      <c r="K398" s="191" t="e">
        <f>#REF!+#REF!</f>
        <v>#REF!</v>
      </c>
      <c r="L398" s="148"/>
      <c r="M398" s="191" t="e">
        <f>#REF!+#REF!</f>
        <v>#REF!</v>
      </c>
      <c r="N398" s="148"/>
      <c r="O398" s="191" t="e">
        <f>#REF!+#REF!</f>
        <v>#REF!</v>
      </c>
      <c r="P398" s="148"/>
      <c r="Q398" s="191" t="e">
        <f>#REF!+#REF!</f>
        <v>#REF!</v>
      </c>
    </row>
    <row r="399" spans="1:17" ht="49.5" customHeight="1">
      <c r="A399" s="144" t="s">
        <v>128</v>
      </c>
      <c r="B399" s="107" t="s">
        <v>400</v>
      </c>
      <c r="C399" s="71" t="s">
        <v>231</v>
      </c>
      <c r="D399" s="106"/>
      <c r="E399" s="79">
        <f>E400+E401</f>
        <v>4526000</v>
      </c>
      <c r="F399" s="148"/>
      <c r="G399" s="191">
        <f>G400+G401</f>
        <v>4526000</v>
      </c>
      <c r="H399" s="148"/>
      <c r="I399" s="191">
        <f>I400+I401</f>
        <v>5791875</v>
      </c>
      <c r="J399" s="149"/>
      <c r="K399" s="191">
        <f>K400+K401</f>
        <v>5791875</v>
      </c>
      <c r="L399" s="148"/>
      <c r="M399" s="191">
        <f>M400+M401</f>
        <v>5791875</v>
      </c>
      <c r="N399" s="148"/>
      <c r="O399" s="191">
        <f>O400+O401</f>
        <v>5791875</v>
      </c>
      <c r="P399" s="148"/>
      <c r="Q399" s="191">
        <f>Q400+Q401</f>
        <v>5791875</v>
      </c>
    </row>
    <row r="400" spans="1:17" ht="35.25" customHeight="1">
      <c r="A400" s="130" t="s">
        <v>169</v>
      </c>
      <c r="B400" s="106" t="s">
        <v>400</v>
      </c>
      <c r="C400" s="71" t="s">
        <v>231</v>
      </c>
      <c r="D400" s="71" t="s">
        <v>170</v>
      </c>
      <c r="E400" s="79">
        <v>3047824</v>
      </c>
      <c r="F400" s="148"/>
      <c r="G400" s="191">
        <f>E400+F400</f>
        <v>3047824</v>
      </c>
      <c r="H400" s="218">
        <v>566826</v>
      </c>
      <c r="I400" s="191">
        <f>G400+H400</f>
        <v>3614650</v>
      </c>
      <c r="J400" s="149"/>
      <c r="K400" s="191">
        <f>I400+J400</f>
        <v>3614650</v>
      </c>
      <c r="L400" s="148"/>
      <c r="M400" s="191">
        <f>K400+L400</f>
        <v>3614650</v>
      </c>
      <c r="N400" s="148"/>
      <c r="O400" s="191">
        <f>M400+N400</f>
        <v>3614650</v>
      </c>
      <c r="P400" s="148"/>
      <c r="Q400" s="191">
        <f>O400+P400</f>
        <v>3614650</v>
      </c>
    </row>
    <row r="401" spans="1:17" ht="21" customHeight="1">
      <c r="A401" s="151" t="s">
        <v>178</v>
      </c>
      <c r="B401" s="107" t="s">
        <v>400</v>
      </c>
      <c r="C401" s="71" t="s">
        <v>231</v>
      </c>
      <c r="D401" s="71" t="s">
        <v>177</v>
      </c>
      <c r="E401" s="79">
        <v>1478176</v>
      </c>
      <c r="F401" s="148"/>
      <c r="G401" s="191">
        <f>E401+F401</f>
        <v>1478176</v>
      </c>
      <c r="H401" s="218">
        <v>699049</v>
      </c>
      <c r="I401" s="191">
        <f>G401+H401</f>
        <v>2177225</v>
      </c>
      <c r="J401" s="149"/>
      <c r="K401" s="191">
        <f>I401+J401</f>
        <v>2177225</v>
      </c>
      <c r="L401" s="148"/>
      <c r="M401" s="191">
        <f>K401+L401</f>
        <v>2177225</v>
      </c>
      <c r="N401" s="148"/>
      <c r="O401" s="191">
        <f>M401+N401</f>
        <v>2177225</v>
      </c>
      <c r="P401" s="148"/>
      <c r="Q401" s="191">
        <f>O401+P401</f>
        <v>2177225</v>
      </c>
    </row>
    <row r="402" spans="1:17" ht="82.5" customHeight="1">
      <c r="A402" s="12" t="s">
        <v>616</v>
      </c>
      <c r="B402" s="107" t="s">
        <v>400</v>
      </c>
      <c r="C402" s="71" t="s">
        <v>219</v>
      </c>
      <c r="D402" s="71"/>
      <c r="E402" s="79">
        <f>E403</f>
        <v>4546800</v>
      </c>
      <c r="F402" s="148"/>
      <c r="G402" s="191">
        <f>G403</f>
        <v>4546800</v>
      </c>
      <c r="H402" s="148"/>
      <c r="I402" s="191">
        <f>I403+I405</f>
        <v>6333000</v>
      </c>
      <c r="J402" s="149"/>
      <c r="K402" s="191">
        <f>K403+K405</f>
        <v>6333000</v>
      </c>
      <c r="L402" s="148"/>
      <c r="M402" s="191">
        <f>M403+M405</f>
        <v>6333000</v>
      </c>
      <c r="N402" s="148"/>
      <c r="O402" s="191">
        <f>O403+O405</f>
        <v>6333000</v>
      </c>
      <c r="P402" s="148"/>
      <c r="Q402" s="191">
        <f>Q403+Q405</f>
        <v>6333000</v>
      </c>
    </row>
    <row r="403" spans="1:17" ht="63.75" customHeight="1">
      <c r="A403" s="12" t="s">
        <v>327</v>
      </c>
      <c r="B403" s="107" t="s">
        <v>400</v>
      </c>
      <c r="C403" s="71" t="s">
        <v>328</v>
      </c>
      <c r="D403" s="71"/>
      <c r="E403" s="79">
        <f>E404</f>
        <v>4546800</v>
      </c>
      <c r="F403" s="148"/>
      <c r="G403" s="191">
        <f>G404</f>
        <v>4546800</v>
      </c>
      <c r="H403" s="148"/>
      <c r="I403" s="191">
        <f>I404</f>
        <v>4546800</v>
      </c>
      <c r="J403" s="149"/>
      <c r="K403" s="191">
        <f>K404</f>
        <v>4546800</v>
      </c>
      <c r="L403" s="148"/>
      <c r="M403" s="191">
        <f>M404</f>
        <v>4546800</v>
      </c>
      <c r="N403" s="148"/>
      <c r="O403" s="191">
        <f>O404</f>
        <v>4546800</v>
      </c>
      <c r="P403" s="148"/>
      <c r="Q403" s="191">
        <f>Q404</f>
        <v>4546800</v>
      </c>
    </row>
    <row r="404" spans="1:17" ht="20.25" customHeight="1">
      <c r="A404" s="151" t="s">
        <v>178</v>
      </c>
      <c r="B404" s="107" t="s">
        <v>400</v>
      </c>
      <c r="C404" s="71" t="s">
        <v>328</v>
      </c>
      <c r="D404" s="71" t="s">
        <v>177</v>
      </c>
      <c r="E404" s="79">
        <f>4546800</f>
        <v>4546800</v>
      </c>
      <c r="F404" s="148"/>
      <c r="G404" s="191">
        <f>E404+F404</f>
        <v>4546800</v>
      </c>
      <c r="H404" s="148"/>
      <c r="I404" s="191">
        <f>G404+H404</f>
        <v>4546800</v>
      </c>
      <c r="J404" s="149"/>
      <c r="K404" s="191">
        <f>I404+J404</f>
        <v>4546800</v>
      </c>
      <c r="L404" s="148"/>
      <c r="M404" s="191">
        <f>K404+L404</f>
        <v>4546800</v>
      </c>
      <c r="N404" s="148"/>
      <c r="O404" s="191">
        <f>M404+N404</f>
        <v>4546800</v>
      </c>
      <c r="P404" s="148"/>
      <c r="Q404" s="191">
        <f>O404+P404</f>
        <v>4546800</v>
      </c>
    </row>
    <row r="405" spans="1:17" ht="83.25" customHeight="1">
      <c r="A405" s="151" t="s">
        <v>527</v>
      </c>
      <c r="B405" s="107" t="s">
        <v>400</v>
      </c>
      <c r="C405" s="71" t="s">
        <v>526</v>
      </c>
      <c r="D405" s="71"/>
      <c r="E405" s="79"/>
      <c r="F405" s="148"/>
      <c r="G405" s="191"/>
      <c r="H405" s="148"/>
      <c r="I405" s="191">
        <f>I406</f>
        <v>1786200</v>
      </c>
      <c r="J405" s="149"/>
      <c r="K405" s="191">
        <f>K406</f>
        <v>1786200</v>
      </c>
      <c r="L405" s="148"/>
      <c r="M405" s="191">
        <f>M406</f>
        <v>1786200</v>
      </c>
      <c r="N405" s="148"/>
      <c r="O405" s="191">
        <f>O406</f>
        <v>1786200</v>
      </c>
      <c r="P405" s="148"/>
      <c r="Q405" s="191">
        <f>Q406</f>
        <v>1786200</v>
      </c>
    </row>
    <row r="406" spans="1:17" ht="21" customHeight="1">
      <c r="A406" s="151" t="s">
        <v>178</v>
      </c>
      <c r="B406" s="107" t="s">
        <v>400</v>
      </c>
      <c r="C406" s="71" t="s">
        <v>526</v>
      </c>
      <c r="D406" s="71" t="s">
        <v>177</v>
      </c>
      <c r="E406" s="79"/>
      <c r="F406" s="148"/>
      <c r="G406" s="191"/>
      <c r="H406" s="218">
        <v>1786200</v>
      </c>
      <c r="I406" s="191">
        <f>G406+H406</f>
        <v>1786200</v>
      </c>
      <c r="J406" s="149"/>
      <c r="K406" s="191">
        <f>I406+J406</f>
        <v>1786200</v>
      </c>
      <c r="L406" s="148"/>
      <c r="M406" s="191">
        <f>K406+L406</f>
        <v>1786200</v>
      </c>
      <c r="N406" s="148"/>
      <c r="O406" s="191">
        <f>M406+N406</f>
        <v>1786200</v>
      </c>
      <c r="P406" s="148"/>
      <c r="Q406" s="191">
        <f>O406+P406</f>
        <v>1786200</v>
      </c>
    </row>
    <row r="407" spans="1:17" ht="67.5" customHeight="1">
      <c r="A407" s="12" t="s">
        <v>470</v>
      </c>
      <c r="B407" s="71" t="s">
        <v>400</v>
      </c>
      <c r="C407" s="71" t="s">
        <v>239</v>
      </c>
      <c r="D407" s="106"/>
      <c r="E407" s="78">
        <f>E408+E417+E422</f>
        <v>1330100</v>
      </c>
      <c r="F407" s="148"/>
      <c r="G407" s="192">
        <f>G408+G417+G422</f>
        <v>1330100</v>
      </c>
      <c r="H407" s="148"/>
      <c r="I407" s="192">
        <f>I408+I417+I422</f>
        <v>1330100</v>
      </c>
      <c r="J407" s="149"/>
      <c r="K407" s="192">
        <f>K408+K417+K422</f>
        <v>1330100</v>
      </c>
      <c r="L407" s="148"/>
      <c r="M407" s="192">
        <f>M408+M417+M422</f>
        <v>1384905</v>
      </c>
      <c r="N407" s="148"/>
      <c r="O407" s="192">
        <f>O408+O417+O422</f>
        <v>1438305</v>
      </c>
      <c r="P407" s="148"/>
      <c r="Q407" s="192">
        <f>Q408+Q417+Q422</f>
        <v>1423385</v>
      </c>
    </row>
    <row r="408" spans="1:17" ht="47.25" customHeight="1">
      <c r="A408" s="12" t="s">
        <v>471</v>
      </c>
      <c r="B408" s="71" t="s">
        <v>400</v>
      </c>
      <c r="C408" s="71" t="s">
        <v>240</v>
      </c>
      <c r="D408" s="106"/>
      <c r="E408" s="78">
        <f>E409</f>
        <v>936600</v>
      </c>
      <c r="F408" s="148"/>
      <c r="G408" s="192">
        <f>G409+G413</f>
        <v>936600</v>
      </c>
      <c r="H408" s="148"/>
      <c r="I408" s="192">
        <f>I409+I413</f>
        <v>936600</v>
      </c>
      <c r="J408" s="149"/>
      <c r="K408" s="192">
        <f>K409+K413</f>
        <v>936600</v>
      </c>
      <c r="L408" s="148"/>
      <c r="M408" s="192">
        <f>M409+M413</f>
        <v>936600</v>
      </c>
      <c r="N408" s="148"/>
      <c r="O408" s="192">
        <f>O409+O413+O415</f>
        <v>1013800</v>
      </c>
      <c r="P408" s="148"/>
      <c r="Q408" s="192">
        <f>Q409+Q413+Q415</f>
        <v>1014644</v>
      </c>
    </row>
    <row r="409" spans="1:17" ht="33" customHeight="1">
      <c r="A409" s="12" t="s">
        <v>469</v>
      </c>
      <c r="B409" s="71" t="s">
        <v>400</v>
      </c>
      <c r="C409" s="71" t="s">
        <v>241</v>
      </c>
      <c r="D409" s="106"/>
      <c r="E409" s="78">
        <f>E410+E412+E411</f>
        <v>936600</v>
      </c>
      <c r="F409" s="148"/>
      <c r="G409" s="192">
        <f>G410+G412+G411</f>
        <v>868600</v>
      </c>
      <c r="H409" s="148"/>
      <c r="I409" s="192">
        <f>I410+I412+I411</f>
        <v>868600</v>
      </c>
      <c r="J409" s="149"/>
      <c r="K409" s="192">
        <f>K410+K412+K411</f>
        <v>868600</v>
      </c>
      <c r="L409" s="148"/>
      <c r="M409" s="192">
        <f>M410+M412+M411</f>
        <v>868600</v>
      </c>
      <c r="N409" s="148"/>
      <c r="O409" s="192">
        <f>O410+O412+O411</f>
        <v>892600</v>
      </c>
      <c r="P409" s="148"/>
      <c r="Q409" s="192">
        <f>Q410+Q412+Q411</f>
        <v>893444</v>
      </c>
    </row>
    <row r="410" spans="1:17" ht="33" customHeight="1">
      <c r="A410" s="151" t="s">
        <v>174</v>
      </c>
      <c r="B410" s="71" t="s">
        <v>400</v>
      </c>
      <c r="C410" s="71" t="s">
        <v>241</v>
      </c>
      <c r="D410" s="71" t="s">
        <v>173</v>
      </c>
      <c r="E410" s="78">
        <v>817500</v>
      </c>
      <c r="F410" s="148"/>
      <c r="G410" s="192">
        <f>E410+F410</f>
        <v>817500</v>
      </c>
      <c r="H410" s="218">
        <v>-860</v>
      </c>
      <c r="I410" s="192">
        <f>G410+H410</f>
        <v>816640</v>
      </c>
      <c r="J410" s="149"/>
      <c r="K410" s="192">
        <f>I410+J410</f>
        <v>816640</v>
      </c>
      <c r="L410" s="148">
        <v>-1660</v>
      </c>
      <c r="M410" s="192">
        <f>K410+L410</f>
        <v>814980</v>
      </c>
      <c r="N410" s="148">
        <v>-130921</v>
      </c>
      <c r="O410" s="192">
        <f>M410+N410</f>
        <v>684059</v>
      </c>
      <c r="P410" s="148">
        <v>844</v>
      </c>
      <c r="Q410" s="192">
        <f>O410+P410</f>
        <v>684903</v>
      </c>
    </row>
    <row r="411" spans="1:17" ht="33" customHeight="1">
      <c r="A411" s="130" t="s">
        <v>169</v>
      </c>
      <c r="B411" s="71" t="s">
        <v>400</v>
      </c>
      <c r="C411" s="71" t="s">
        <v>241</v>
      </c>
      <c r="D411" s="71" t="s">
        <v>170</v>
      </c>
      <c r="E411" s="78">
        <f>176500-58000</f>
        <v>118500</v>
      </c>
      <c r="F411" s="148">
        <v>-68000</v>
      </c>
      <c r="G411" s="192">
        <f>E411+F411</f>
        <v>50500</v>
      </c>
      <c r="H411" s="218">
        <v>460</v>
      </c>
      <c r="I411" s="192">
        <f>G411+H411</f>
        <v>50960</v>
      </c>
      <c r="J411" s="149"/>
      <c r="K411" s="192">
        <f>I411+J411</f>
        <v>50960</v>
      </c>
      <c r="L411" s="148">
        <v>1460</v>
      </c>
      <c r="M411" s="192">
        <f>K411+L411</f>
        <v>52420</v>
      </c>
      <c r="N411" s="148">
        <v>154921</v>
      </c>
      <c r="O411" s="192">
        <f>M411+N411</f>
        <v>207341</v>
      </c>
      <c r="P411" s="148"/>
      <c r="Q411" s="192">
        <f>O411+P411</f>
        <v>207341</v>
      </c>
    </row>
    <row r="412" spans="1:17" ht="25.5" customHeight="1">
      <c r="A412" s="151" t="s">
        <v>172</v>
      </c>
      <c r="B412" s="71" t="s">
        <v>400</v>
      </c>
      <c r="C412" s="71" t="s">
        <v>241</v>
      </c>
      <c r="D412" s="71" t="s">
        <v>171</v>
      </c>
      <c r="E412" s="78">
        <v>600</v>
      </c>
      <c r="F412" s="148"/>
      <c r="G412" s="192">
        <f>E412+F412</f>
        <v>600</v>
      </c>
      <c r="H412" s="218">
        <v>400</v>
      </c>
      <c r="I412" s="192">
        <f>G412+H412</f>
        <v>1000</v>
      </c>
      <c r="J412" s="149"/>
      <c r="K412" s="192">
        <f>I412+J412</f>
        <v>1000</v>
      </c>
      <c r="L412" s="148">
        <v>200</v>
      </c>
      <c r="M412" s="192">
        <f>K412+L412</f>
        <v>1200</v>
      </c>
      <c r="N412" s="148"/>
      <c r="O412" s="192">
        <f>M412+N412</f>
        <v>1200</v>
      </c>
      <c r="P412" s="148"/>
      <c r="Q412" s="192">
        <f>O412+P412</f>
        <v>1200</v>
      </c>
    </row>
    <row r="413" spans="1:17" ht="29.25" customHeight="1">
      <c r="A413" s="158" t="s">
        <v>566</v>
      </c>
      <c r="B413" s="71" t="s">
        <v>400</v>
      </c>
      <c r="C413" s="71" t="s">
        <v>506</v>
      </c>
      <c r="D413" s="71"/>
      <c r="E413" s="78"/>
      <c r="F413" s="148"/>
      <c r="G413" s="192">
        <f>G414</f>
        <v>68000</v>
      </c>
      <c r="H413" s="148"/>
      <c r="I413" s="192">
        <f>I414</f>
        <v>68000</v>
      </c>
      <c r="J413" s="149"/>
      <c r="K413" s="192">
        <f>K414</f>
        <v>68000</v>
      </c>
      <c r="L413" s="148"/>
      <c r="M413" s="192">
        <f>M414</f>
        <v>68000</v>
      </c>
      <c r="N413" s="148"/>
      <c r="O413" s="192">
        <f>O414</f>
        <v>68000</v>
      </c>
      <c r="P413" s="148"/>
      <c r="Q413" s="192">
        <f>Q414</f>
        <v>68000</v>
      </c>
    </row>
    <row r="414" spans="1:17" ht="33" customHeight="1">
      <c r="A414" s="130" t="s">
        <v>169</v>
      </c>
      <c r="B414" s="71" t="s">
        <v>400</v>
      </c>
      <c r="C414" s="71" t="s">
        <v>506</v>
      </c>
      <c r="D414" s="71" t="s">
        <v>170</v>
      </c>
      <c r="E414" s="78"/>
      <c r="F414" s="148">
        <v>68000</v>
      </c>
      <c r="G414" s="192">
        <f>E414+F414</f>
        <v>68000</v>
      </c>
      <c r="H414" s="148"/>
      <c r="I414" s="192">
        <f>G414+H414</f>
        <v>68000</v>
      </c>
      <c r="J414" s="149"/>
      <c r="K414" s="192">
        <f>I414+J414</f>
        <v>68000</v>
      </c>
      <c r="L414" s="148"/>
      <c r="M414" s="192">
        <f>K414+L414</f>
        <v>68000</v>
      </c>
      <c r="N414" s="148"/>
      <c r="O414" s="192">
        <f>M414+N414</f>
        <v>68000</v>
      </c>
      <c r="P414" s="148"/>
      <c r="Q414" s="192">
        <f>O414+P414</f>
        <v>68000</v>
      </c>
    </row>
    <row r="415" spans="1:17" ht="33" customHeight="1">
      <c r="A415" s="130" t="s">
        <v>587</v>
      </c>
      <c r="B415" s="71" t="s">
        <v>400</v>
      </c>
      <c r="C415" s="71" t="s">
        <v>586</v>
      </c>
      <c r="D415" s="71"/>
      <c r="E415" s="78"/>
      <c r="F415" s="149"/>
      <c r="G415" s="192"/>
      <c r="H415" s="149"/>
      <c r="I415" s="192"/>
      <c r="J415" s="149"/>
      <c r="K415" s="192"/>
      <c r="L415" s="149"/>
      <c r="M415" s="192"/>
      <c r="N415" s="149"/>
      <c r="O415" s="192">
        <f>O416</f>
        <v>53200</v>
      </c>
      <c r="P415" s="148"/>
      <c r="Q415" s="192">
        <f>Q416</f>
        <v>53200</v>
      </c>
    </row>
    <row r="416" spans="1:17" ht="33" customHeight="1">
      <c r="A416" s="130" t="s">
        <v>169</v>
      </c>
      <c r="B416" s="71" t="s">
        <v>400</v>
      </c>
      <c r="C416" s="71" t="s">
        <v>586</v>
      </c>
      <c r="D416" s="71" t="s">
        <v>170</v>
      </c>
      <c r="E416" s="78"/>
      <c r="F416" s="149"/>
      <c r="G416" s="192"/>
      <c r="H416" s="149"/>
      <c r="I416" s="192"/>
      <c r="J416" s="149"/>
      <c r="K416" s="192"/>
      <c r="L416" s="149"/>
      <c r="M416" s="192"/>
      <c r="N416" s="149">
        <v>53200</v>
      </c>
      <c r="O416" s="192">
        <f>M416+N416</f>
        <v>53200</v>
      </c>
      <c r="P416" s="148"/>
      <c r="Q416" s="192">
        <f>O416+P416</f>
        <v>53200</v>
      </c>
    </row>
    <row r="417" spans="1:17" ht="48" customHeight="1">
      <c r="A417" s="12" t="s">
        <v>472</v>
      </c>
      <c r="B417" s="71" t="s">
        <v>400</v>
      </c>
      <c r="C417" s="71" t="s">
        <v>242</v>
      </c>
      <c r="D417" s="71"/>
      <c r="E417" s="78">
        <f>E418</f>
        <v>155500</v>
      </c>
      <c r="F417" s="148"/>
      <c r="G417" s="192">
        <f>G418</f>
        <v>155500</v>
      </c>
      <c r="H417" s="148"/>
      <c r="I417" s="192">
        <f>I418</f>
        <v>155500</v>
      </c>
      <c r="J417" s="149"/>
      <c r="K417" s="192">
        <f>K418</f>
        <v>155500</v>
      </c>
      <c r="L417" s="148"/>
      <c r="M417" s="192">
        <f>M418+M420</f>
        <v>210305</v>
      </c>
      <c r="N417" s="148"/>
      <c r="O417" s="192">
        <f>O418+O420</f>
        <v>210505</v>
      </c>
      <c r="P417" s="148"/>
      <c r="Q417" s="192">
        <f>Q418+Q420</f>
        <v>205378</v>
      </c>
    </row>
    <row r="418" spans="1:17" ht="46.5" customHeight="1">
      <c r="A418" s="12" t="s">
        <v>139</v>
      </c>
      <c r="B418" s="71" t="s">
        <v>400</v>
      </c>
      <c r="C418" s="71" t="s">
        <v>243</v>
      </c>
      <c r="D418" s="71"/>
      <c r="E418" s="78">
        <f>E419</f>
        <v>155500</v>
      </c>
      <c r="F418" s="148"/>
      <c r="G418" s="192">
        <f>G419</f>
        <v>155500</v>
      </c>
      <c r="H418" s="148"/>
      <c r="I418" s="192">
        <f>I419</f>
        <v>155500</v>
      </c>
      <c r="J418" s="149"/>
      <c r="K418" s="192">
        <f>K419</f>
        <v>155500</v>
      </c>
      <c r="L418" s="148"/>
      <c r="M418" s="192">
        <f>M419</f>
        <v>145905</v>
      </c>
      <c r="N418" s="148"/>
      <c r="O418" s="192">
        <f>O419</f>
        <v>145905</v>
      </c>
      <c r="P418" s="148"/>
      <c r="Q418" s="192">
        <f>Q419</f>
        <v>140778</v>
      </c>
    </row>
    <row r="419" spans="1:17" ht="30.75" customHeight="1">
      <c r="A419" s="130" t="s">
        <v>169</v>
      </c>
      <c r="B419" s="71" t="s">
        <v>400</v>
      </c>
      <c r="C419" s="71" t="s">
        <v>243</v>
      </c>
      <c r="D419" s="71" t="s">
        <v>170</v>
      </c>
      <c r="E419" s="78">
        <f>97500+58000</f>
        <v>155500</v>
      </c>
      <c r="F419" s="148"/>
      <c r="G419" s="192">
        <f>E419+F419</f>
        <v>155500</v>
      </c>
      <c r="H419" s="148"/>
      <c r="I419" s="192">
        <f>G419+H419</f>
        <v>155500</v>
      </c>
      <c r="J419" s="149"/>
      <c r="K419" s="192">
        <f>I419+J419</f>
        <v>155500</v>
      </c>
      <c r="L419" s="148">
        <v>-9595</v>
      </c>
      <c r="M419" s="192">
        <f>K419+L419</f>
        <v>145905</v>
      </c>
      <c r="N419" s="148"/>
      <c r="O419" s="192">
        <f>M419+N419</f>
        <v>145905</v>
      </c>
      <c r="P419" s="218">
        <v>-5127</v>
      </c>
      <c r="Q419" s="192">
        <f>O419+P419</f>
        <v>140778</v>
      </c>
    </row>
    <row r="420" spans="1:17" ht="31.5" customHeight="1">
      <c r="A420" s="38" t="s">
        <v>558</v>
      </c>
      <c r="B420" s="71" t="s">
        <v>400</v>
      </c>
      <c r="C420" s="71" t="s">
        <v>559</v>
      </c>
      <c r="D420" s="71"/>
      <c r="E420" s="78"/>
      <c r="F420" s="148"/>
      <c r="G420" s="192"/>
      <c r="H420" s="148"/>
      <c r="I420" s="192"/>
      <c r="J420" s="149"/>
      <c r="K420" s="192"/>
      <c r="L420" s="148"/>
      <c r="M420" s="192">
        <f>M421</f>
        <v>64400</v>
      </c>
      <c r="N420" s="148"/>
      <c r="O420" s="192">
        <f>O421</f>
        <v>64600</v>
      </c>
      <c r="P420" s="148"/>
      <c r="Q420" s="192">
        <f>Q421</f>
        <v>64600</v>
      </c>
    </row>
    <row r="421" spans="1:17" ht="39.75" customHeight="1">
      <c r="A421" s="38" t="s">
        <v>459</v>
      </c>
      <c r="B421" s="71" t="s">
        <v>400</v>
      </c>
      <c r="C421" s="71" t="s">
        <v>559</v>
      </c>
      <c r="D421" s="71" t="s">
        <v>170</v>
      </c>
      <c r="E421" s="78"/>
      <c r="F421" s="148"/>
      <c r="G421" s="192"/>
      <c r="H421" s="148"/>
      <c r="I421" s="192"/>
      <c r="J421" s="149"/>
      <c r="K421" s="192"/>
      <c r="L421" s="148">
        <v>64400</v>
      </c>
      <c r="M421" s="192">
        <f>K421+L421</f>
        <v>64400</v>
      </c>
      <c r="N421" s="148">
        <v>200</v>
      </c>
      <c r="O421" s="192">
        <f>M421+N421</f>
        <v>64600</v>
      </c>
      <c r="P421" s="148"/>
      <c r="Q421" s="192">
        <f>O421+P421</f>
        <v>64600</v>
      </c>
    </row>
    <row r="422" spans="1:17" ht="47.25" customHeight="1">
      <c r="A422" s="12" t="s">
        <v>473</v>
      </c>
      <c r="B422" s="71" t="s">
        <v>400</v>
      </c>
      <c r="C422" s="71" t="s">
        <v>244</v>
      </c>
      <c r="D422" s="71"/>
      <c r="E422" s="78">
        <f>E423</f>
        <v>238000</v>
      </c>
      <c r="F422" s="148"/>
      <c r="G422" s="192">
        <f>G423</f>
        <v>238000</v>
      </c>
      <c r="H422" s="148"/>
      <c r="I422" s="192">
        <f>I423</f>
        <v>238000</v>
      </c>
      <c r="J422" s="149"/>
      <c r="K422" s="192">
        <f>K423</f>
        <v>238000</v>
      </c>
      <c r="L422" s="148"/>
      <c r="M422" s="192">
        <f>M423</f>
        <v>238000</v>
      </c>
      <c r="N422" s="148"/>
      <c r="O422" s="192">
        <f>O423</f>
        <v>214000</v>
      </c>
      <c r="P422" s="148"/>
      <c r="Q422" s="192">
        <f>Q423</f>
        <v>203363</v>
      </c>
    </row>
    <row r="423" spans="1:17" ht="33.75" customHeight="1">
      <c r="A423" s="12" t="s">
        <v>142</v>
      </c>
      <c r="B423" s="71" t="s">
        <v>400</v>
      </c>
      <c r="C423" s="71" t="s">
        <v>245</v>
      </c>
      <c r="D423" s="71"/>
      <c r="E423" s="78">
        <f>E424</f>
        <v>238000</v>
      </c>
      <c r="F423" s="148"/>
      <c r="G423" s="192">
        <f>G424</f>
        <v>238000</v>
      </c>
      <c r="H423" s="148"/>
      <c r="I423" s="192">
        <f>I424</f>
        <v>238000</v>
      </c>
      <c r="J423" s="149"/>
      <c r="K423" s="192">
        <f>K424</f>
        <v>238000</v>
      </c>
      <c r="L423" s="148"/>
      <c r="M423" s="192">
        <f>M424</f>
        <v>238000</v>
      </c>
      <c r="N423" s="148"/>
      <c r="O423" s="192">
        <f>O424</f>
        <v>214000</v>
      </c>
      <c r="P423" s="148"/>
      <c r="Q423" s="192">
        <f>Q424</f>
        <v>203363</v>
      </c>
    </row>
    <row r="424" spans="1:17" ht="21.75" customHeight="1">
      <c r="A424" s="12" t="s">
        <v>451</v>
      </c>
      <c r="B424" s="71" t="s">
        <v>400</v>
      </c>
      <c r="C424" s="71" t="s">
        <v>245</v>
      </c>
      <c r="D424" s="71" t="s">
        <v>170</v>
      </c>
      <c r="E424" s="78">
        <v>238000</v>
      </c>
      <c r="F424" s="148"/>
      <c r="G424" s="192">
        <f>E424+F424</f>
        <v>238000</v>
      </c>
      <c r="H424" s="148"/>
      <c r="I424" s="192">
        <f>G424+H424</f>
        <v>238000</v>
      </c>
      <c r="J424" s="149"/>
      <c r="K424" s="192">
        <f>I424+J424</f>
        <v>238000</v>
      </c>
      <c r="L424" s="148"/>
      <c r="M424" s="192">
        <f>K424+L424</f>
        <v>238000</v>
      </c>
      <c r="N424" s="148">
        <v>-24000</v>
      </c>
      <c r="O424" s="192">
        <f>M424+N424</f>
        <v>214000</v>
      </c>
      <c r="P424" s="148">
        <v>-10637</v>
      </c>
      <c r="Q424" s="192">
        <f>O424+P424</f>
        <v>203363</v>
      </c>
    </row>
    <row r="425" spans="1:17" ht="18" customHeight="1">
      <c r="A425" s="12" t="s">
        <v>401</v>
      </c>
      <c r="B425" s="71" t="s">
        <v>402</v>
      </c>
      <c r="C425" s="71"/>
      <c r="D425" s="71"/>
      <c r="E425" s="78">
        <f>E426</f>
        <v>13269200</v>
      </c>
      <c r="F425" s="148"/>
      <c r="G425" s="192">
        <f>G426</f>
        <v>13269200</v>
      </c>
      <c r="H425" s="148"/>
      <c r="I425" s="192">
        <f>I426</f>
        <v>10665299.04</v>
      </c>
      <c r="J425" s="149"/>
      <c r="K425" s="192">
        <f>K426</f>
        <v>10665299.04</v>
      </c>
      <c r="L425" s="148"/>
      <c r="M425" s="192">
        <f>M426</f>
        <v>11525299.04</v>
      </c>
      <c r="N425" s="148"/>
      <c r="O425" s="192">
        <f>O426</f>
        <v>10480299.04</v>
      </c>
      <c r="P425" s="148"/>
      <c r="Q425" s="192">
        <f>Q426</f>
        <v>10493426.04</v>
      </c>
    </row>
    <row r="426" spans="1:17" ht="50.25" customHeight="1">
      <c r="A426" s="12" t="s">
        <v>59</v>
      </c>
      <c r="B426" s="71" t="s">
        <v>402</v>
      </c>
      <c r="C426" s="71" t="s">
        <v>209</v>
      </c>
      <c r="D426" s="71"/>
      <c r="E426" s="73">
        <f>E427</f>
        <v>13269200</v>
      </c>
      <c r="F426" s="148"/>
      <c r="G426" s="188">
        <f>G427</f>
        <v>13269200</v>
      </c>
      <c r="H426" s="148"/>
      <c r="I426" s="188">
        <f>I427</f>
        <v>10665299.04</v>
      </c>
      <c r="J426" s="149"/>
      <c r="K426" s="188">
        <f>K427</f>
        <v>10665299.04</v>
      </c>
      <c r="L426" s="148"/>
      <c r="M426" s="188">
        <f>M427</f>
        <v>11525299.04</v>
      </c>
      <c r="N426" s="148"/>
      <c r="O426" s="188">
        <f>O427</f>
        <v>10480299.04</v>
      </c>
      <c r="P426" s="148"/>
      <c r="Q426" s="188">
        <f>Q427</f>
        <v>10493426.04</v>
      </c>
    </row>
    <row r="427" spans="1:17" ht="79.5" customHeight="1">
      <c r="A427" s="12" t="s">
        <v>129</v>
      </c>
      <c r="B427" s="71" t="s">
        <v>402</v>
      </c>
      <c r="C427" s="71" t="s">
        <v>232</v>
      </c>
      <c r="D427" s="71"/>
      <c r="E427" s="73">
        <f>E428+E431+E437+E434</f>
        <v>13269200</v>
      </c>
      <c r="F427" s="148"/>
      <c r="G427" s="188">
        <f>G428+G431+G437+G434</f>
        <v>13269200</v>
      </c>
      <c r="H427" s="148"/>
      <c r="I427" s="188">
        <f>I428+I431+I437+I434</f>
        <v>10665299.04</v>
      </c>
      <c r="J427" s="149"/>
      <c r="K427" s="188">
        <f>K428+K431+K437+K434</f>
        <v>10665299.04</v>
      </c>
      <c r="L427" s="148"/>
      <c r="M427" s="188">
        <f>M428+M431+M437+M434</f>
        <v>11525299.04</v>
      </c>
      <c r="N427" s="148"/>
      <c r="O427" s="188">
        <f>O428+O431+O437+O434</f>
        <v>10480299.04</v>
      </c>
      <c r="P427" s="148"/>
      <c r="Q427" s="188">
        <f>Q428+Q431+Q437+Q434</f>
        <v>10493426.04</v>
      </c>
    </row>
    <row r="428" spans="1:17" ht="63" customHeight="1">
      <c r="A428" s="12" t="s">
        <v>513</v>
      </c>
      <c r="B428" s="71" t="s">
        <v>402</v>
      </c>
      <c r="C428" s="71" t="s">
        <v>233</v>
      </c>
      <c r="D428" s="71"/>
      <c r="E428" s="73">
        <f>E429+E430</f>
        <v>10513000</v>
      </c>
      <c r="F428" s="148"/>
      <c r="G428" s="188">
        <f>G429+G430</f>
        <v>10513000</v>
      </c>
      <c r="H428" s="148"/>
      <c r="I428" s="188">
        <f>I429+I430</f>
        <v>0</v>
      </c>
      <c r="J428" s="149"/>
      <c r="K428" s="188">
        <f>K429+K430</f>
        <v>0</v>
      </c>
      <c r="L428" s="148"/>
      <c r="M428" s="188">
        <f>M429+M430</f>
        <v>0</v>
      </c>
      <c r="N428" s="148"/>
      <c r="O428" s="188">
        <f>O429+O430</f>
        <v>0</v>
      </c>
      <c r="P428" s="148"/>
      <c r="Q428" s="188">
        <f>Q429+Q430</f>
        <v>0</v>
      </c>
    </row>
    <row r="429" spans="1:17" ht="33" customHeight="1">
      <c r="A429" s="131" t="s">
        <v>174</v>
      </c>
      <c r="B429" s="71" t="s">
        <v>402</v>
      </c>
      <c r="C429" s="71" t="s">
        <v>233</v>
      </c>
      <c r="D429" s="71" t="s">
        <v>173</v>
      </c>
      <c r="E429" s="73">
        <v>6249460</v>
      </c>
      <c r="F429" s="148"/>
      <c r="G429" s="188">
        <f>E429+F429</f>
        <v>6249460</v>
      </c>
      <c r="H429" s="218">
        <v>-6249460</v>
      </c>
      <c r="I429" s="188">
        <f>G429+H429</f>
        <v>0</v>
      </c>
      <c r="J429" s="149"/>
      <c r="K429" s="188">
        <f>I429+J429</f>
        <v>0</v>
      </c>
      <c r="L429" s="148"/>
      <c r="M429" s="188">
        <f>K429+L429</f>
        <v>0</v>
      </c>
      <c r="N429" s="148"/>
      <c r="O429" s="188">
        <f>M429+N429</f>
        <v>0</v>
      </c>
      <c r="P429" s="148"/>
      <c r="Q429" s="188">
        <f>O429+P429</f>
        <v>0</v>
      </c>
    </row>
    <row r="430" spans="1:17" ht="35.25" customHeight="1">
      <c r="A430" s="130" t="s">
        <v>169</v>
      </c>
      <c r="B430" s="71" t="s">
        <v>402</v>
      </c>
      <c r="C430" s="71" t="s">
        <v>233</v>
      </c>
      <c r="D430" s="71" t="s">
        <v>170</v>
      </c>
      <c r="E430" s="72">
        <v>4263540</v>
      </c>
      <c r="F430" s="148"/>
      <c r="G430" s="187">
        <f>E430+F430</f>
        <v>4263540</v>
      </c>
      <c r="H430" s="218">
        <v>-4263540</v>
      </c>
      <c r="I430" s="187">
        <f>G430+H430</f>
        <v>0</v>
      </c>
      <c r="J430" s="149"/>
      <c r="K430" s="187">
        <f>I430+J430</f>
        <v>0</v>
      </c>
      <c r="L430" s="148"/>
      <c r="M430" s="187">
        <f>K430+L430</f>
        <v>0</v>
      </c>
      <c r="N430" s="148"/>
      <c r="O430" s="187">
        <f>M430+N430</f>
        <v>0</v>
      </c>
      <c r="P430" s="148"/>
      <c r="Q430" s="187">
        <f>O430+P430</f>
        <v>0</v>
      </c>
    </row>
    <row r="431" spans="1:17" ht="50.25" customHeight="1">
      <c r="A431" s="12" t="s">
        <v>511</v>
      </c>
      <c r="B431" s="71" t="s">
        <v>402</v>
      </c>
      <c r="C431" s="71" t="s">
        <v>234</v>
      </c>
      <c r="D431" s="71"/>
      <c r="E431" s="73">
        <f>E432+E433</f>
        <v>2253902</v>
      </c>
      <c r="F431" s="148"/>
      <c r="G431" s="188">
        <f>G432+G433</f>
        <v>1564687</v>
      </c>
      <c r="H431" s="148"/>
      <c r="I431" s="188">
        <f>I432+I433</f>
        <v>1564687</v>
      </c>
      <c r="J431" s="149"/>
      <c r="K431" s="188">
        <f>K432+K433</f>
        <v>1553687</v>
      </c>
      <c r="L431" s="148"/>
      <c r="M431" s="188">
        <f>M432+M433</f>
        <v>1652399</v>
      </c>
      <c r="N431" s="148"/>
      <c r="O431" s="188">
        <f>O432+O433</f>
        <v>1666999</v>
      </c>
      <c r="P431" s="148"/>
      <c r="Q431" s="188">
        <f>Q432+Q433</f>
        <v>1816999</v>
      </c>
    </row>
    <row r="432" spans="1:17" ht="33" customHeight="1">
      <c r="A432" s="131" t="s">
        <v>168</v>
      </c>
      <c r="B432" s="71" t="s">
        <v>402</v>
      </c>
      <c r="C432" s="71" t="s">
        <v>234</v>
      </c>
      <c r="D432" s="71" t="s">
        <v>167</v>
      </c>
      <c r="E432" s="73">
        <v>2173851</v>
      </c>
      <c r="F432" s="148">
        <v>-689215</v>
      </c>
      <c r="G432" s="188">
        <f>E432+F432</f>
        <v>1484636</v>
      </c>
      <c r="H432" s="148"/>
      <c r="I432" s="188">
        <f>G432+H432</f>
        <v>1484636</v>
      </c>
      <c r="J432" s="149"/>
      <c r="K432" s="188">
        <f>I432+J432</f>
        <v>1484636</v>
      </c>
      <c r="L432" s="148">
        <v>117180</v>
      </c>
      <c r="M432" s="188">
        <f>K432+L432</f>
        <v>1601816</v>
      </c>
      <c r="N432" s="148"/>
      <c r="O432" s="188">
        <f>M432+N432</f>
        <v>1601816</v>
      </c>
      <c r="P432" s="148">
        <v>150000</v>
      </c>
      <c r="Q432" s="188">
        <f>O432+P432</f>
        <v>1751816</v>
      </c>
    </row>
    <row r="433" spans="1:17" s="30" customFormat="1" ht="27" customHeight="1">
      <c r="A433" s="130" t="s">
        <v>169</v>
      </c>
      <c r="B433" s="71" t="s">
        <v>402</v>
      </c>
      <c r="C433" s="71" t="s">
        <v>234</v>
      </c>
      <c r="D433" s="71" t="s">
        <v>170</v>
      </c>
      <c r="E433" s="72">
        <v>80051</v>
      </c>
      <c r="F433" s="205"/>
      <c r="G433" s="187">
        <f>E433+F433</f>
        <v>80051</v>
      </c>
      <c r="H433" s="205"/>
      <c r="I433" s="187">
        <f>G433+H433</f>
        <v>80051</v>
      </c>
      <c r="J433" s="225">
        <v>-11000</v>
      </c>
      <c r="K433" s="187">
        <f>I433+J433</f>
        <v>69051</v>
      </c>
      <c r="L433" s="150">
        <v>-18468</v>
      </c>
      <c r="M433" s="187">
        <f>K433+L433</f>
        <v>50583</v>
      </c>
      <c r="N433" s="150">
        <v>14600</v>
      </c>
      <c r="O433" s="187">
        <f>M433+N433</f>
        <v>65183</v>
      </c>
      <c r="P433" s="205"/>
      <c r="Q433" s="187">
        <f>O433+P433</f>
        <v>65183</v>
      </c>
    </row>
    <row r="434" spans="1:17" s="30" customFormat="1" ht="51.75" customHeight="1">
      <c r="A434" s="129" t="s">
        <v>512</v>
      </c>
      <c r="B434" s="71" t="s">
        <v>402</v>
      </c>
      <c r="C434" s="71" t="s">
        <v>18</v>
      </c>
      <c r="D434" s="71"/>
      <c r="E434" s="72">
        <f>E435</f>
        <v>202298</v>
      </c>
      <c r="F434" s="205"/>
      <c r="G434" s="187">
        <f>G435</f>
        <v>891513</v>
      </c>
      <c r="H434" s="205"/>
      <c r="I434" s="187">
        <f>I435+I436</f>
        <v>8800612.04</v>
      </c>
      <c r="J434" s="225"/>
      <c r="K434" s="187">
        <f>K435+K436</f>
        <v>8811612.04</v>
      </c>
      <c r="L434" s="150"/>
      <c r="M434" s="187">
        <f>M435+M436</f>
        <v>9572900.04</v>
      </c>
      <c r="N434" s="150"/>
      <c r="O434" s="187">
        <f>O435+O436</f>
        <v>8513300.04</v>
      </c>
      <c r="P434" s="205"/>
      <c r="Q434" s="187">
        <f>Q435+Q436</f>
        <v>8376427.04</v>
      </c>
    </row>
    <row r="435" spans="1:17" s="30" customFormat="1" ht="33" customHeight="1">
      <c r="A435" s="151" t="s">
        <v>168</v>
      </c>
      <c r="B435" s="71" t="s">
        <v>402</v>
      </c>
      <c r="C435" s="71" t="s">
        <v>18</v>
      </c>
      <c r="D435" s="71" t="s">
        <v>167</v>
      </c>
      <c r="E435" s="72">
        <v>202298</v>
      </c>
      <c r="F435" s="150">
        <v>689215</v>
      </c>
      <c r="G435" s="187">
        <f>E435+F435</f>
        <v>891513</v>
      </c>
      <c r="H435" s="219">
        <v>6249460</v>
      </c>
      <c r="I435" s="187">
        <f>G435+H435</f>
        <v>7140973</v>
      </c>
      <c r="J435" s="225">
        <v>20000</v>
      </c>
      <c r="K435" s="187">
        <f>I435+J435</f>
        <v>7160973</v>
      </c>
      <c r="L435" s="150">
        <v>-117180</v>
      </c>
      <c r="M435" s="187">
        <f>K435+L435</f>
        <v>7043793</v>
      </c>
      <c r="N435" s="150"/>
      <c r="O435" s="187">
        <f>M435+N435</f>
        <v>7043793</v>
      </c>
      <c r="P435" s="251">
        <v>-153000</v>
      </c>
      <c r="Q435" s="187">
        <f>O435+P435</f>
        <v>6890793</v>
      </c>
    </row>
    <row r="436" spans="1:17" s="30" customFormat="1" ht="31.5" customHeight="1">
      <c r="A436" s="151" t="s">
        <v>169</v>
      </c>
      <c r="B436" s="71" t="s">
        <v>402</v>
      </c>
      <c r="C436" s="71" t="s">
        <v>18</v>
      </c>
      <c r="D436" s="71" t="s">
        <v>170</v>
      </c>
      <c r="E436" s="72"/>
      <c r="F436" s="150"/>
      <c r="G436" s="187"/>
      <c r="H436" s="220">
        <f>4236203.12-2576564.08</f>
        <v>1659639.04</v>
      </c>
      <c r="I436" s="187">
        <f>G436+H436</f>
        <v>1659639.04</v>
      </c>
      <c r="J436" s="225">
        <v>-9000</v>
      </c>
      <c r="K436" s="187">
        <f>I436+J436</f>
        <v>1650639.04</v>
      </c>
      <c r="L436" s="150">
        <v>878468</v>
      </c>
      <c r="M436" s="187">
        <f>K436+L436</f>
        <v>2529107.04</v>
      </c>
      <c r="N436" s="150">
        <v>-1059600</v>
      </c>
      <c r="O436" s="187">
        <f>M436+N436</f>
        <v>1469507.04</v>
      </c>
      <c r="P436" s="252">
        <v>16127</v>
      </c>
      <c r="Q436" s="187">
        <f>O436+P436</f>
        <v>1485634.04</v>
      </c>
    </row>
    <row r="437" spans="1:17" ht="30.75" customHeight="1">
      <c r="A437" s="83" t="s">
        <v>131</v>
      </c>
      <c r="B437" s="67" t="s">
        <v>402</v>
      </c>
      <c r="C437" s="71" t="s">
        <v>235</v>
      </c>
      <c r="D437" s="67"/>
      <c r="E437" s="69">
        <f>E438</f>
        <v>300000</v>
      </c>
      <c r="F437" s="148"/>
      <c r="G437" s="186">
        <f>G438</f>
        <v>300000</v>
      </c>
      <c r="H437" s="148"/>
      <c r="I437" s="186">
        <f>I438</f>
        <v>300000</v>
      </c>
      <c r="J437" s="149"/>
      <c r="K437" s="186">
        <f>K438</f>
        <v>300000</v>
      </c>
      <c r="L437" s="148"/>
      <c r="M437" s="186">
        <f>M438</f>
        <v>300000</v>
      </c>
      <c r="N437" s="148"/>
      <c r="O437" s="186">
        <f>O438</f>
        <v>300000</v>
      </c>
      <c r="P437" s="148"/>
      <c r="Q437" s="186">
        <f>Q438</f>
        <v>300000</v>
      </c>
    </row>
    <row r="438" spans="1:17" ht="17.25" customHeight="1">
      <c r="A438" s="42" t="s">
        <v>451</v>
      </c>
      <c r="B438" s="70" t="s">
        <v>402</v>
      </c>
      <c r="C438" s="71" t="s">
        <v>235</v>
      </c>
      <c r="D438" s="107" t="s">
        <v>170</v>
      </c>
      <c r="E438" s="68">
        <f>200000+100000</f>
        <v>300000</v>
      </c>
      <c r="F438" s="148"/>
      <c r="G438" s="185">
        <f>E438+F438</f>
        <v>300000</v>
      </c>
      <c r="H438" s="148"/>
      <c r="I438" s="185">
        <f>G438+H438</f>
        <v>300000</v>
      </c>
      <c r="J438" s="149"/>
      <c r="K438" s="185">
        <f>I438+J438</f>
        <v>300000</v>
      </c>
      <c r="L438" s="148"/>
      <c r="M438" s="185">
        <f>K438+L438</f>
        <v>300000</v>
      </c>
      <c r="N438" s="148"/>
      <c r="O438" s="185">
        <f>M438+N438</f>
        <v>300000</v>
      </c>
      <c r="P438" s="148"/>
      <c r="Q438" s="185">
        <f>O438+P438</f>
        <v>300000</v>
      </c>
    </row>
    <row r="439" spans="1:17" ht="18.75" customHeight="1">
      <c r="A439" s="161" t="s">
        <v>436</v>
      </c>
      <c r="B439" s="81" t="s">
        <v>403</v>
      </c>
      <c r="C439" s="81"/>
      <c r="D439" s="81"/>
      <c r="E439" s="66">
        <f>E440</f>
        <v>110760000</v>
      </c>
      <c r="F439" s="148"/>
      <c r="G439" s="184">
        <f>G440</f>
        <v>109809000</v>
      </c>
      <c r="H439" s="148"/>
      <c r="I439" s="184">
        <f>I440</f>
        <v>108987790.23</v>
      </c>
      <c r="J439" s="224"/>
      <c r="K439" s="184">
        <f>K440</f>
        <v>108990790.23</v>
      </c>
      <c r="L439" s="148"/>
      <c r="M439" s="184">
        <f>M440</f>
        <v>109039236.89</v>
      </c>
      <c r="N439" s="148"/>
      <c r="O439" s="184">
        <f>O440</f>
        <v>111793185.92</v>
      </c>
      <c r="P439" s="148"/>
      <c r="Q439" s="184">
        <f>Q440</f>
        <v>114660574.56</v>
      </c>
    </row>
    <row r="440" spans="1:17" ht="49.5" customHeight="1">
      <c r="A440" s="87" t="s">
        <v>475</v>
      </c>
      <c r="B440" s="70" t="s">
        <v>403</v>
      </c>
      <c r="C440" s="71" t="s">
        <v>236</v>
      </c>
      <c r="D440" s="70"/>
      <c r="E440" s="68">
        <f>E441+E465+E462</f>
        <v>110760000</v>
      </c>
      <c r="F440" s="148"/>
      <c r="G440" s="185">
        <f>G441+G465+G462</f>
        <v>109809000</v>
      </c>
      <c r="H440" s="148"/>
      <c r="I440" s="185">
        <f>I441+I465+I462</f>
        <v>108987790.23</v>
      </c>
      <c r="J440" s="224"/>
      <c r="K440" s="185">
        <f>K441+K465+K462</f>
        <v>108990790.23</v>
      </c>
      <c r="L440" s="148"/>
      <c r="M440" s="185">
        <f>M441+M465+M462</f>
        <v>109039236.89</v>
      </c>
      <c r="N440" s="148"/>
      <c r="O440" s="185">
        <f>O441+O465+O462</f>
        <v>111793185.92</v>
      </c>
      <c r="P440" s="148"/>
      <c r="Q440" s="185">
        <f>Q441+Q465+Q462</f>
        <v>114660574.56</v>
      </c>
    </row>
    <row r="441" spans="1:17" ht="31.5" customHeight="1">
      <c r="A441" s="87" t="s">
        <v>476</v>
      </c>
      <c r="B441" s="70" t="s">
        <v>404</v>
      </c>
      <c r="C441" s="107" t="s">
        <v>286</v>
      </c>
      <c r="D441" s="70"/>
      <c r="E441" s="68">
        <f>E442+E448+E452+E454</f>
        <v>109746100</v>
      </c>
      <c r="F441" s="148"/>
      <c r="G441" s="185">
        <f>G442+G448+G452+G454</f>
        <v>108795100</v>
      </c>
      <c r="H441" s="148"/>
      <c r="I441" s="185">
        <f>I442+I448+I452+I454</f>
        <v>107973890.23</v>
      </c>
      <c r="J441" s="224"/>
      <c r="K441" s="185">
        <f>K442+K448+K452+K454</f>
        <v>107973890.23</v>
      </c>
      <c r="L441" s="148"/>
      <c r="M441" s="185">
        <f>M442+M448+M452+M454+M456</f>
        <v>108022336.89</v>
      </c>
      <c r="N441" s="148"/>
      <c r="O441" s="185">
        <f>O442+O444+O446+O448+O450+O452+O454+O456+O458+O460</f>
        <v>110708345.92</v>
      </c>
      <c r="P441" s="148"/>
      <c r="Q441" s="185">
        <f>Q442+Q444+Q446+Q448+Q450+Q452+Q454+Q456+Q458+Q460</f>
        <v>113665828.28</v>
      </c>
    </row>
    <row r="442" spans="1:17" ht="48" customHeight="1">
      <c r="A442" s="162" t="s">
        <v>5</v>
      </c>
      <c r="B442" s="70" t="s">
        <v>404</v>
      </c>
      <c r="C442" s="107" t="s">
        <v>287</v>
      </c>
      <c r="D442" s="70"/>
      <c r="E442" s="68">
        <f>E443</f>
        <v>76856942</v>
      </c>
      <c r="F442" s="148"/>
      <c r="G442" s="185">
        <f>G443</f>
        <v>75905942</v>
      </c>
      <c r="H442" s="148"/>
      <c r="I442" s="185">
        <f>I443</f>
        <v>75905942</v>
      </c>
      <c r="J442" s="224"/>
      <c r="K442" s="185">
        <f>K443</f>
        <v>75905942</v>
      </c>
      <c r="L442" s="148"/>
      <c r="M442" s="185">
        <f>M443</f>
        <v>75937942</v>
      </c>
      <c r="N442" s="148"/>
      <c r="O442" s="185">
        <f>O443</f>
        <v>76627942</v>
      </c>
      <c r="P442" s="148"/>
      <c r="Q442" s="185">
        <f>Q443</f>
        <v>79626359.31</v>
      </c>
    </row>
    <row r="443" spans="1:17" ht="21" customHeight="1">
      <c r="A443" s="162" t="s">
        <v>176</v>
      </c>
      <c r="B443" s="70" t="s">
        <v>404</v>
      </c>
      <c r="C443" s="107" t="s">
        <v>287</v>
      </c>
      <c r="D443" s="107" t="s">
        <v>175</v>
      </c>
      <c r="E443" s="68">
        <v>76856942</v>
      </c>
      <c r="F443" s="148">
        <v>-951000</v>
      </c>
      <c r="G443" s="185">
        <f>E443+F443</f>
        <v>75905942</v>
      </c>
      <c r="H443" s="148"/>
      <c r="I443" s="185">
        <f>G443+H443</f>
        <v>75905942</v>
      </c>
      <c r="J443" s="224"/>
      <c r="K443" s="185">
        <f>I443+J443</f>
        <v>75905942</v>
      </c>
      <c r="L443" s="148">
        <v>32000</v>
      </c>
      <c r="M443" s="185">
        <f>K443+L443</f>
        <v>75937942</v>
      </c>
      <c r="N443" s="148">
        <f>150000+300000+240000</f>
        <v>690000</v>
      </c>
      <c r="O443" s="185">
        <f>M443+N443</f>
        <v>76627942</v>
      </c>
      <c r="P443" s="148">
        <f>-100000+2473700+12000+303219.72+309497.59</f>
        <v>2998417.3099999996</v>
      </c>
      <c r="Q443" s="185">
        <f>O443+P443</f>
        <v>79626359.31</v>
      </c>
    </row>
    <row r="444" spans="1:17" ht="153.75" customHeight="1">
      <c r="A444" s="235" t="s">
        <v>584</v>
      </c>
      <c r="B444" s="57" t="s">
        <v>404</v>
      </c>
      <c r="C444" s="58" t="s">
        <v>585</v>
      </c>
      <c r="D444" s="58"/>
      <c r="E444" s="68"/>
      <c r="F444" s="148"/>
      <c r="G444" s="185"/>
      <c r="H444" s="148"/>
      <c r="I444" s="185"/>
      <c r="J444" s="224"/>
      <c r="K444" s="185"/>
      <c r="L444" s="148"/>
      <c r="M444" s="185"/>
      <c r="N444" s="148"/>
      <c r="O444" s="185">
        <f>O445</f>
        <v>2170081</v>
      </c>
      <c r="P444" s="148"/>
      <c r="Q444" s="185">
        <f>Q445</f>
        <v>2170081</v>
      </c>
    </row>
    <row r="445" spans="1:17" ht="18.75" customHeight="1">
      <c r="A445" s="45" t="s">
        <v>176</v>
      </c>
      <c r="B445" s="57" t="s">
        <v>404</v>
      </c>
      <c r="C445" s="58" t="s">
        <v>585</v>
      </c>
      <c r="D445" s="58" t="s">
        <v>175</v>
      </c>
      <c r="E445" s="68"/>
      <c r="F445" s="148"/>
      <c r="G445" s="185"/>
      <c r="H445" s="148"/>
      <c r="I445" s="185"/>
      <c r="J445" s="224"/>
      <c r="K445" s="185"/>
      <c r="L445" s="148"/>
      <c r="M445" s="185"/>
      <c r="N445" s="148">
        <v>2170081</v>
      </c>
      <c r="O445" s="185">
        <f>M445+N445</f>
        <v>2170081</v>
      </c>
      <c r="P445" s="148"/>
      <c r="Q445" s="185">
        <f>O445+P445</f>
        <v>2170081</v>
      </c>
    </row>
    <row r="446" spans="1:17" ht="33" customHeight="1">
      <c r="A446" s="111" t="s">
        <v>613</v>
      </c>
      <c r="B446" s="71" t="s">
        <v>404</v>
      </c>
      <c r="C446" s="58" t="s">
        <v>590</v>
      </c>
      <c r="D446" s="71"/>
      <c r="E446" s="68"/>
      <c r="F446" s="148"/>
      <c r="G446" s="185"/>
      <c r="H446" s="148"/>
      <c r="I446" s="185"/>
      <c r="J446" s="224"/>
      <c r="K446" s="185"/>
      <c r="L446" s="148"/>
      <c r="M446" s="185"/>
      <c r="N446" s="148"/>
      <c r="O446" s="185">
        <f>O447</f>
        <v>50000</v>
      </c>
      <c r="P446" s="148"/>
      <c r="Q446" s="185">
        <f>Q447</f>
        <v>50000</v>
      </c>
    </row>
    <row r="447" spans="1:17" ht="18.75" customHeight="1">
      <c r="A447" s="111" t="s">
        <v>176</v>
      </c>
      <c r="B447" s="71" t="s">
        <v>404</v>
      </c>
      <c r="C447" s="58" t="s">
        <v>590</v>
      </c>
      <c r="D447" s="71" t="s">
        <v>175</v>
      </c>
      <c r="E447" s="68"/>
      <c r="F447" s="148"/>
      <c r="G447" s="185"/>
      <c r="H447" s="148"/>
      <c r="I447" s="185"/>
      <c r="J447" s="224"/>
      <c r="K447" s="185"/>
      <c r="L447" s="148"/>
      <c r="M447" s="185"/>
      <c r="N447" s="148">
        <v>50000</v>
      </c>
      <c r="O447" s="185">
        <f>M447+N447</f>
        <v>50000</v>
      </c>
      <c r="P447" s="148"/>
      <c r="Q447" s="185">
        <f>O447+P447</f>
        <v>50000</v>
      </c>
    </row>
    <row r="448" spans="1:17" ht="64.5" customHeight="1">
      <c r="A448" s="163" t="s">
        <v>477</v>
      </c>
      <c r="B448" s="70" t="s">
        <v>404</v>
      </c>
      <c r="C448" s="107" t="s">
        <v>288</v>
      </c>
      <c r="D448" s="70"/>
      <c r="E448" s="68">
        <f>E449</f>
        <v>21021005</v>
      </c>
      <c r="F448" s="148"/>
      <c r="G448" s="185">
        <f>G449</f>
        <v>21021005</v>
      </c>
      <c r="H448" s="148"/>
      <c r="I448" s="185">
        <f>I449</f>
        <v>21021005</v>
      </c>
      <c r="J448" s="224"/>
      <c r="K448" s="185">
        <f>K449</f>
        <v>21021005</v>
      </c>
      <c r="L448" s="148"/>
      <c r="M448" s="185">
        <f>M449</f>
        <v>21021005</v>
      </c>
      <c r="N448" s="148"/>
      <c r="O448" s="185">
        <f>O449</f>
        <v>20721005</v>
      </c>
      <c r="P448" s="148"/>
      <c r="Q448" s="185">
        <f>Q449</f>
        <v>20313597.54</v>
      </c>
    </row>
    <row r="449" spans="1:17" ht="15.75" customHeight="1">
      <c r="A449" s="162" t="s">
        <v>176</v>
      </c>
      <c r="B449" s="70" t="s">
        <v>404</v>
      </c>
      <c r="C449" s="107" t="s">
        <v>288</v>
      </c>
      <c r="D449" s="107" t="s">
        <v>175</v>
      </c>
      <c r="E449" s="68">
        <v>21021005</v>
      </c>
      <c r="F449" s="148"/>
      <c r="G449" s="185">
        <f>E449+F449</f>
        <v>21021005</v>
      </c>
      <c r="H449" s="148"/>
      <c r="I449" s="185">
        <f>G449+H449</f>
        <v>21021005</v>
      </c>
      <c r="J449" s="224"/>
      <c r="K449" s="185">
        <f>I449+J449</f>
        <v>21021005</v>
      </c>
      <c r="L449" s="148"/>
      <c r="M449" s="185">
        <f>K449+L449</f>
        <v>21021005</v>
      </c>
      <c r="N449" s="148">
        <v>-300000</v>
      </c>
      <c r="O449" s="185">
        <f>M449+N449</f>
        <v>20721005</v>
      </c>
      <c r="P449" s="148">
        <f>184400-280346-311461.46</f>
        <v>-407407.46</v>
      </c>
      <c r="Q449" s="185">
        <f>O449+P449</f>
        <v>20313597.54</v>
      </c>
    </row>
    <row r="450" spans="1:17" ht="186.75" customHeight="1">
      <c r="A450" s="235" t="s">
        <v>582</v>
      </c>
      <c r="B450" s="57" t="s">
        <v>404</v>
      </c>
      <c r="C450" s="58" t="s">
        <v>583</v>
      </c>
      <c r="D450" s="58"/>
      <c r="E450" s="68"/>
      <c r="F450" s="148"/>
      <c r="G450" s="185"/>
      <c r="H450" s="148"/>
      <c r="I450" s="185"/>
      <c r="J450" s="224"/>
      <c r="K450" s="185"/>
      <c r="L450" s="148"/>
      <c r="M450" s="185"/>
      <c r="N450" s="148"/>
      <c r="O450" s="185">
        <f>O451</f>
        <v>332000</v>
      </c>
      <c r="P450" s="148"/>
      <c r="Q450" s="185">
        <f>Q451</f>
        <v>332000</v>
      </c>
    </row>
    <row r="451" spans="1:17" ht="15" customHeight="1">
      <c r="A451" s="45" t="s">
        <v>176</v>
      </c>
      <c r="B451" s="57" t="s">
        <v>404</v>
      </c>
      <c r="C451" s="58" t="s">
        <v>583</v>
      </c>
      <c r="D451" s="58" t="s">
        <v>175</v>
      </c>
      <c r="E451" s="68"/>
      <c r="F451" s="148"/>
      <c r="G451" s="185"/>
      <c r="H451" s="148"/>
      <c r="I451" s="185"/>
      <c r="J451" s="224"/>
      <c r="K451" s="185"/>
      <c r="L451" s="148"/>
      <c r="M451" s="185"/>
      <c r="N451" s="148">
        <v>332000</v>
      </c>
      <c r="O451" s="185">
        <f>M451+N451</f>
        <v>332000</v>
      </c>
      <c r="P451" s="148"/>
      <c r="Q451" s="185">
        <f>O451+P451</f>
        <v>332000</v>
      </c>
    </row>
    <row r="452" spans="1:17" ht="33.75" customHeight="1">
      <c r="A452" s="163" t="s">
        <v>478</v>
      </c>
      <c r="B452" s="70" t="s">
        <v>404</v>
      </c>
      <c r="C452" s="107" t="s">
        <v>289</v>
      </c>
      <c r="D452" s="70"/>
      <c r="E452" s="68">
        <f>E453</f>
        <v>4168153</v>
      </c>
      <c r="F452" s="148"/>
      <c r="G452" s="185">
        <f>G453</f>
        <v>4168153</v>
      </c>
      <c r="H452" s="148"/>
      <c r="I452" s="185">
        <f>I453</f>
        <v>4168153</v>
      </c>
      <c r="J452" s="224"/>
      <c r="K452" s="185">
        <f>K453</f>
        <v>4168153</v>
      </c>
      <c r="L452" s="148"/>
      <c r="M452" s="185">
        <f>M453</f>
        <v>4168153</v>
      </c>
      <c r="N452" s="148"/>
      <c r="O452" s="185">
        <f>O453</f>
        <v>4018153</v>
      </c>
      <c r="P452" s="148"/>
      <c r="Q452" s="185">
        <f>Q453</f>
        <v>4342736.87</v>
      </c>
    </row>
    <row r="453" spans="1:17" ht="20.25" customHeight="1">
      <c r="A453" s="162" t="s">
        <v>176</v>
      </c>
      <c r="B453" s="70" t="s">
        <v>404</v>
      </c>
      <c r="C453" s="107" t="s">
        <v>289</v>
      </c>
      <c r="D453" s="107" t="s">
        <v>175</v>
      </c>
      <c r="E453" s="68">
        <v>4168153</v>
      </c>
      <c r="F453" s="148"/>
      <c r="G453" s="185">
        <f>E453+F453</f>
        <v>4168153</v>
      </c>
      <c r="H453" s="148"/>
      <c r="I453" s="185">
        <f>G453+H453</f>
        <v>4168153</v>
      </c>
      <c r="J453" s="224"/>
      <c r="K453" s="185">
        <f>I453+J453</f>
        <v>4168153</v>
      </c>
      <c r="L453" s="148"/>
      <c r="M453" s="185">
        <f>K453+L453</f>
        <v>4168153</v>
      </c>
      <c r="N453" s="148">
        <v>-150000</v>
      </c>
      <c r="O453" s="185">
        <f>M453+N453</f>
        <v>4018153</v>
      </c>
      <c r="P453" s="148">
        <f>150000+169900+2720+1963.87</f>
        <v>324583.87</v>
      </c>
      <c r="Q453" s="185">
        <f>O453+P453</f>
        <v>4342736.87</v>
      </c>
    </row>
    <row r="454" spans="1:17" ht="63.75" customHeight="1">
      <c r="A454" s="42" t="s">
        <v>52</v>
      </c>
      <c r="B454" s="71" t="s">
        <v>404</v>
      </c>
      <c r="C454" s="107" t="s">
        <v>290</v>
      </c>
      <c r="D454" s="67"/>
      <c r="E454" s="68">
        <f>E455</f>
        <v>7700000</v>
      </c>
      <c r="F454" s="148"/>
      <c r="G454" s="185">
        <f>G455</f>
        <v>7700000</v>
      </c>
      <c r="H454" s="148"/>
      <c r="I454" s="185">
        <f>I455</f>
        <v>6878790.23</v>
      </c>
      <c r="J454" s="224"/>
      <c r="K454" s="185">
        <f>K455</f>
        <v>6878790.23</v>
      </c>
      <c r="L454" s="148"/>
      <c r="M454" s="185">
        <f>M455</f>
        <v>6749161.890000001</v>
      </c>
      <c r="N454" s="148"/>
      <c r="O454" s="185">
        <f>O455</f>
        <v>6313089.920000001</v>
      </c>
      <c r="P454" s="148"/>
      <c r="Q454" s="185">
        <f>Q455</f>
        <v>6194978.5600000005</v>
      </c>
    </row>
    <row r="455" spans="1:17" ht="18" customHeight="1">
      <c r="A455" s="162" t="s">
        <v>176</v>
      </c>
      <c r="B455" s="71" t="s">
        <v>404</v>
      </c>
      <c r="C455" s="107" t="s">
        <v>290</v>
      </c>
      <c r="D455" s="71" t="s">
        <v>175</v>
      </c>
      <c r="E455" s="68">
        <v>7700000</v>
      </c>
      <c r="F455" s="148"/>
      <c r="G455" s="185">
        <f>E455+F455</f>
        <v>7700000</v>
      </c>
      <c r="H455" s="148">
        <v>-821209.77</v>
      </c>
      <c r="I455" s="185">
        <f>G455+H455</f>
        <v>6878790.23</v>
      </c>
      <c r="J455" s="224"/>
      <c r="K455" s="185">
        <f>I455+J455</f>
        <v>6878790.23</v>
      </c>
      <c r="L455" s="148">
        <v>-129628.34</v>
      </c>
      <c r="M455" s="185">
        <f>K455+L455</f>
        <v>6749161.890000001</v>
      </c>
      <c r="N455" s="148">
        <f>-54543.41-381528.56</f>
        <v>-436071.97</v>
      </c>
      <c r="O455" s="185">
        <f>M455+N455</f>
        <v>6313089.920000001</v>
      </c>
      <c r="P455" s="148">
        <v>-118111.36</v>
      </c>
      <c r="Q455" s="185">
        <f>O455+P455</f>
        <v>6194978.5600000005</v>
      </c>
    </row>
    <row r="456" spans="1:17" ht="30" customHeight="1">
      <c r="A456" s="111" t="s">
        <v>556</v>
      </c>
      <c r="B456" s="71" t="s">
        <v>404</v>
      </c>
      <c r="C456" s="58" t="s">
        <v>557</v>
      </c>
      <c r="D456" s="71"/>
      <c r="E456" s="68"/>
      <c r="F456" s="148"/>
      <c r="G456" s="185"/>
      <c r="H456" s="148"/>
      <c r="I456" s="185"/>
      <c r="J456" s="224"/>
      <c r="K456" s="185"/>
      <c r="L456" s="148"/>
      <c r="M456" s="185">
        <f>M457</f>
        <v>146075</v>
      </c>
      <c r="N456" s="148"/>
      <c r="O456" s="185">
        <f>O457</f>
        <v>146075</v>
      </c>
      <c r="P456" s="148"/>
      <c r="Q456" s="185">
        <f>Q457</f>
        <v>306075</v>
      </c>
    </row>
    <row r="457" spans="1:17" ht="18" customHeight="1">
      <c r="A457" s="111" t="s">
        <v>176</v>
      </c>
      <c r="B457" s="71" t="s">
        <v>404</v>
      </c>
      <c r="C457" s="58" t="s">
        <v>557</v>
      </c>
      <c r="D457" s="71" t="s">
        <v>175</v>
      </c>
      <c r="E457" s="68"/>
      <c r="F457" s="148"/>
      <c r="G457" s="185"/>
      <c r="H457" s="148"/>
      <c r="I457" s="185"/>
      <c r="J457" s="224"/>
      <c r="K457" s="185"/>
      <c r="L457" s="148">
        <v>146075</v>
      </c>
      <c r="M457" s="185">
        <f>K457+L457</f>
        <v>146075</v>
      </c>
      <c r="N457" s="148"/>
      <c r="O457" s="185">
        <f>M457+N457</f>
        <v>146075</v>
      </c>
      <c r="P457" s="148">
        <v>160000</v>
      </c>
      <c r="Q457" s="185">
        <f>O457+P457</f>
        <v>306075</v>
      </c>
    </row>
    <row r="458" spans="1:17" ht="33" customHeight="1">
      <c r="A458" s="111" t="s">
        <v>615</v>
      </c>
      <c r="B458" s="71" t="s">
        <v>404</v>
      </c>
      <c r="C458" s="58" t="s">
        <v>588</v>
      </c>
      <c r="D458" s="71"/>
      <c r="E458" s="68"/>
      <c r="F458" s="148"/>
      <c r="G458" s="185"/>
      <c r="H458" s="148"/>
      <c r="I458" s="185"/>
      <c r="J458" s="224"/>
      <c r="K458" s="185"/>
      <c r="L458" s="148"/>
      <c r="M458" s="185"/>
      <c r="N458" s="148"/>
      <c r="O458" s="185">
        <f>O459</f>
        <v>280000</v>
      </c>
      <c r="P458" s="148"/>
      <c r="Q458" s="185">
        <f>Q459</f>
        <v>280000</v>
      </c>
    </row>
    <row r="459" spans="1:17" ht="15" customHeight="1">
      <c r="A459" s="111" t="s">
        <v>176</v>
      </c>
      <c r="B459" s="71" t="s">
        <v>404</v>
      </c>
      <c r="C459" s="58" t="s">
        <v>588</v>
      </c>
      <c r="D459" s="71" t="s">
        <v>175</v>
      </c>
      <c r="E459" s="68"/>
      <c r="F459" s="148"/>
      <c r="G459" s="185"/>
      <c r="H459" s="148"/>
      <c r="I459" s="185"/>
      <c r="J459" s="224"/>
      <c r="K459" s="185"/>
      <c r="L459" s="148"/>
      <c r="M459" s="185"/>
      <c r="N459" s="148">
        <v>280000</v>
      </c>
      <c r="O459" s="185">
        <f>M459+N459</f>
        <v>280000</v>
      </c>
      <c r="P459" s="148"/>
      <c r="Q459" s="185">
        <f>O459+P459</f>
        <v>280000</v>
      </c>
    </row>
    <row r="460" spans="1:17" ht="29.25" customHeight="1">
      <c r="A460" s="111" t="s">
        <v>614</v>
      </c>
      <c r="B460" s="71" t="s">
        <v>404</v>
      </c>
      <c r="C460" s="58" t="s">
        <v>589</v>
      </c>
      <c r="D460" s="71"/>
      <c r="E460" s="68"/>
      <c r="F460" s="148"/>
      <c r="G460" s="185"/>
      <c r="H460" s="148"/>
      <c r="I460" s="185"/>
      <c r="J460" s="224"/>
      <c r="K460" s="185"/>
      <c r="L460" s="148"/>
      <c r="M460" s="185"/>
      <c r="N460" s="148"/>
      <c r="O460" s="185">
        <f>O461</f>
        <v>50000</v>
      </c>
      <c r="P460" s="148"/>
      <c r="Q460" s="185">
        <f>Q461</f>
        <v>50000</v>
      </c>
    </row>
    <row r="461" spans="1:17" ht="18" customHeight="1">
      <c r="A461" s="111" t="s">
        <v>176</v>
      </c>
      <c r="B461" s="71" t="s">
        <v>404</v>
      </c>
      <c r="C461" s="58" t="s">
        <v>589</v>
      </c>
      <c r="D461" s="71" t="s">
        <v>175</v>
      </c>
      <c r="E461" s="68"/>
      <c r="F461" s="148"/>
      <c r="G461" s="185"/>
      <c r="H461" s="148"/>
      <c r="I461" s="185"/>
      <c r="J461" s="224"/>
      <c r="K461" s="185"/>
      <c r="L461" s="148"/>
      <c r="M461" s="185"/>
      <c r="N461" s="148">
        <v>50000</v>
      </c>
      <c r="O461" s="185">
        <f>M461+N461</f>
        <v>50000</v>
      </c>
      <c r="P461" s="148"/>
      <c r="Q461" s="185">
        <f>O461+P461</f>
        <v>50000</v>
      </c>
    </row>
    <row r="462" spans="1:17" ht="45.75" customHeight="1">
      <c r="A462" s="41" t="s">
        <v>476</v>
      </c>
      <c r="B462" s="61" t="s">
        <v>435</v>
      </c>
      <c r="C462" s="57" t="s">
        <v>286</v>
      </c>
      <c r="D462" s="61"/>
      <c r="E462" s="99">
        <f>E463</f>
        <v>570000</v>
      </c>
      <c r="F462" s="148"/>
      <c r="G462" s="183">
        <f>G463</f>
        <v>570000</v>
      </c>
      <c r="H462" s="148"/>
      <c r="I462" s="183">
        <f>I463</f>
        <v>570000</v>
      </c>
      <c r="J462" s="224"/>
      <c r="K462" s="183">
        <f>K463</f>
        <v>570000</v>
      </c>
      <c r="L462" s="148"/>
      <c r="M462" s="183">
        <f>M463</f>
        <v>570000</v>
      </c>
      <c r="N462" s="148"/>
      <c r="O462" s="183">
        <f>O463</f>
        <v>570000</v>
      </c>
      <c r="P462" s="148"/>
      <c r="Q462" s="183">
        <f>Q463</f>
        <v>477446.28</v>
      </c>
    </row>
    <row r="463" spans="1:17" ht="30" customHeight="1">
      <c r="A463" s="45" t="s">
        <v>479</v>
      </c>
      <c r="B463" s="61" t="s">
        <v>435</v>
      </c>
      <c r="C463" s="58" t="s">
        <v>291</v>
      </c>
      <c r="D463" s="61"/>
      <c r="E463" s="99">
        <f>E464</f>
        <v>570000</v>
      </c>
      <c r="F463" s="148"/>
      <c r="G463" s="183">
        <f>G464</f>
        <v>570000</v>
      </c>
      <c r="H463" s="148"/>
      <c r="I463" s="183">
        <f>I464</f>
        <v>570000</v>
      </c>
      <c r="J463" s="224"/>
      <c r="K463" s="183">
        <f>K464</f>
        <v>570000</v>
      </c>
      <c r="L463" s="148"/>
      <c r="M463" s="183">
        <f>M464</f>
        <v>570000</v>
      </c>
      <c r="N463" s="148"/>
      <c r="O463" s="183">
        <f>O464</f>
        <v>570000</v>
      </c>
      <c r="P463" s="148"/>
      <c r="Q463" s="183">
        <f>Q464</f>
        <v>477446.28</v>
      </c>
    </row>
    <row r="464" spans="1:17" ht="15.75" customHeight="1">
      <c r="A464" s="21" t="s">
        <v>176</v>
      </c>
      <c r="B464" s="61" t="s">
        <v>435</v>
      </c>
      <c r="C464" s="58" t="s">
        <v>291</v>
      </c>
      <c r="D464" s="57" t="s">
        <v>175</v>
      </c>
      <c r="E464" s="99">
        <v>570000</v>
      </c>
      <c r="F464" s="148"/>
      <c r="G464" s="183">
        <f>E464+F464</f>
        <v>570000</v>
      </c>
      <c r="H464" s="148"/>
      <c r="I464" s="183">
        <f>G464+H464</f>
        <v>570000</v>
      </c>
      <c r="J464" s="224"/>
      <c r="K464" s="183">
        <f>I464+J464</f>
        <v>570000</v>
      </c>
      <c r="L464" s="148"/>
      <c r="M464" s="183">
        <f>K464+L464</f>
        <v>570000</v>
      </c>
      <c r="N464" s="148"/>
      <c r="O464" s="183">
        <f>M464+N464</f>
        <v>570000</v>
      </c>
      <c r="P464" s="148">
        <f>-64500-2460-25593.72</f>
        <v>-92553.72</v>
      </c>
      <c r="Q464" s="183">
        <f>O464+P464</f>
        <v>477446.28</v>
      </c>
    </row>
    <row r="465" spans="1:17" ht="63.75" customHeight="1">
      <c r="A465" s="45" t="s">
        <v>483</v>
      </c>
      <c r="B465" s="62" t="s">
        <v>435</v>
      </c>
      <c r="C465" s="58" t="s">
        <v>292</v>
      </c>
      <c r="D465" s="62"/>
      <c r="E465" s="99">
        <f>E466</f>
        <v>443900</v>
      </c>
      <c r="F465" s="148"/>
      <c r="G465" s="183">
        <f>G466</f>
        <v>443900</v>
      </c>
      <c r="H465" s="148"/>
      <c r="I465" s="183">
        <f>I466</f>
        <v>443900</v>
      </c>
      <c r="J465" s="224"/>
      <c r="K465" s="183">
        <f>K466</f>
        <v>446900</v>
      </c>
      <c r="L465" s="148"/>
      <c r="M465" s="183">
        <f>M466</f>
        <v>446900</v>
      </c>
      <c r="N465" s="148"/>
      <c r="O465" s="183">
        <f>O466</f>
        <v>514840</v>
      </c>
      <c r="P465" s="148"/>
      <c r="Q465" s="183">
        <f>Q466</f>
        <v>517300</v>
      </c>
    </row>
    <row r="466" spans="1:17" ht="31.5" customHeight="1">
      <c r="A466" s="40" t="s">
        <v>492</v>
      </c>
      <c r="B466" s="62" t="s">
        <v>435</v>
      </c>
      <c r="C466" s="58" t="s">
        <v>293</v>
      </c>
      <c r="D466" s="62"/>
      <c r="E466" s="99">
        <f>E467</f>
        <v>443900</v>
      </c>
      <c r="F466" s="148"/>
      <c r="G466" s="183">
        <f>G467</f>
        <v>443900</v>
      </c>
      <c r="H466" s="148"/>
      <c r="I466" s="183">
        <f>I467</f>
        <v>443900</v>
      </c>
      <c r="J466" s="224"/>
      <c r="K466" s="183">
        <f>K467</f>
        <v>446900</v>
      </c>
      <c r="L466" s="148"/>
      <c r="M466" s="183">
        <f>M467</f>
        <v>446900</v>
      </c>
      <c r="N466" s="148"/>
      <c r="O466" s="183">
        <f>O467</f>
        <v>514840</v>
      </c>
      <c r="P466" s="148"/>
      <c r="Q466" s="183">
        <f>Q467+Q468+Q469</f>
        <v>517300</v>
      </c>
    </row>
    <row r="467" spans="1:17" ht="30.75" customHeight="1">
      <c r="A467" s="13" t="s">
        <v>168</v>
      </c>
      <c r="B467" s="62" t="s">
        <v>435</v>
      </c>
      <c r="C467" s="58" t="s">
        <v>293</v>
      </c>
      <c r="D467" s="58" t="s">
        <v>167</v>
      </c>
      <c r="E467" s="99">
        <v>443900</v>
      </c>
      <c r="F467" s="148"/>
      <c r="G467" s="183">
        <f>E467+F467</f>
        <v>443900</v>
      </c>
      <c r="H467" s="148"/>
      <c r="I467" s="183">
        <f>G467+H467</f>
        <v>443900</v>
      </c>
      <c r="J467" s="224">
        <v>3000</v>
      </c>
      <c r="K467" s="183">
        <f>I467+J467</f>
        <v>446900</v>
      </c>
      <c r="L467" s="148"/>
      <c r="M467" s="183">
        <f>K467+L467</f>
        <v>446900</v>
      </c>
      <c r="N467" s="148">
        <v>67940</v>
      </c>
      <c r="O467" s="183">
        <f>M467+N467</f>
        <v>514840</v>
      </c>
      <c r="P467" s="148">
        <v>-1660</v>
      </c>
      <c r="Q467" s="183">
        <f>O467+P467</f>
        <v>513180</v>
      </c>
    </row>
    <row r="468" spans="1:17" ht="31.5" customHeight="1">
      <c r="A468" s="24" t="s">
        <v>169</v>
      </c>
      <c r="B468" s="62" t="s">
        <v>435</v>
      </c>
      <c r="C468" s="58" t="s">
        <v>293</v>
      </c>
      <c r="D468" s="58" t="s">
        <v>170</v>
      </c>
      <c r="E468" s="99"/>
      <c r="F468" s="148"/>
      <c r="G468" s="183"/>
      <c r="H468" s="148"/>
      <c r="I468" s="183"/>
      <c r="J468" s="224"/>
      <c r="K468" s="183"/>
      <c r="L468" s="148"/>
      <c r="M468" s="183"/>
      <c r="N468" s="148"/>
      <c r="O468" s="183"/>
      <c r="P468" s="148">
        <f>1460+1460</f>
        <v>2920</v>
      </c>
      <c r="Q468" s="183">
        <f>O468+P468</f>
        <v>2920</v>
      </c>
    </row>
    <row r="469" spans="1:17" ht="16.5" customHeight="1">
      <c r="A469" s="151" t="s">
        <v>172</v>
      </c>
      <c r="B469" s="62" t="s">
        <v>435</v>
      </c>
      <c r="C469" s="58" t="s">
        <v>293</v>
      </c>
      <c r="D469" s="58" t="s">
        <v>171</v>
      </c>
      <c r="E469" s="99"/>
      <c r="F469" s="148"/>
      <c r="G469" s="183"/>
      <c r="H469" s="148"/>
      <c r="I469" s="183"/>
      <c r="J469" s="224"/>
      <c r="K469" s="183"/>
      <c r="L469" s="148"/>
      <c r="M469" s="183"/>
      <c r="N469" s="148"/>
      <c r="O469" s="183"/>
      <c r="P469" s="148">
        <f>200+1000</f>
        <v>1200</v>
      </c>
      <c r="Q469" s="183">
        <f>O469+P469</f>
        <v>1200</v>
      </c>
    </row>
    <row r="470" spans="1:17" ht="15.75" customHeight="1">
      <c r="A470" s="20" t="s">
        <v>405</v>
      </c>
      <c r="B470" s="80" t="s">
        <v>428</v>
      </c>
      <c r="C470" s="80"/>
      <c r="D470" s="80"/>
      <c r="E470" s="103">
        <f>E472+E475+E508</f>
        <v>117642400</v>
      </c>
      <c r="F470" s="148"/>
      <c r="G470" s="179">
        <f>G472+G475+G508</f>
        <v>117792200</v>
      </c>
      <c r="H470" s="148"/>
      <c r="I470" s="179">
        <f>I472+I475+I508</f>
        <v>117792200</v>
      </c>
      <c r="J470" s="224"/>
      <c r="K470" s="179">
        <f>K472+K475+K508</f>
        <v>122505076.86</v>
      </c>
      <c r="L470" s="148"/>
      <c r="M470" s="179">
        <f>M472+M475+M508</f>
        <v>123214884.16</v>
      </c>
      <c r="N470" s="148"/>
      <c r="O470" s="179">
        <f>O472+O475+O508</f>
        <v>122344814.37</v>
      </c>
      <c r="P470" s="148"/>
      <c r="Q470" s="179">
        <f>Q472+Q475+Q508</f>
        <v>119661670.11</v>
      </c>
    </row>
    <row r="471" spans="1:17" s="32" customFormat="1" ht="14.25" customHeight="1">
      <c r="A471" s="21" t="s">
        <v>408</v>
      </c>
      <c r="B471" s="58" t="s">
        <v>409</v>
      </c>
      <c r="C471" s="58"/>
      <c r="D471" s="58"/>
      <c r="E471" s="100">
        <f>E472</f>
        <v>7822000</v>
      </c>
      <c r="F471" s="150"/>
      <c r="G471" s="180">
        <f>G472</f>
        <v>7822000</v>
      </c>
      <c r="H471" s="150"/>
      <c r="I471" s="180">
        <f>I472</f>
        <v>7822000</v>
      </c>
      <c r="J471" s="227"/>
      <c r="K471" s="180">
        <f>K472</f>
        <v>7748976.86</v>
      </c>
      <c r="L471" s="150"/>
      <c r="M471" s="180">
        <f>M472</f>
        <v>8213256.86</v>
      </c>
      <c r="N471" s="150"/>
      <c r="O471" s="180">
        <f>O472</f>
        <v>8145316.86</v>
      </c>
      <c r="P471" s="150"/>
      <c r="Q471" s="180">
        <f>Q472</f>
        <v>7929109.86</v>
      </c>
    </row>
    <row r="472" spans="1:17" ht="15" customHeight="1">
      <c r="A472" s="41" t="s">
        <v>320</v>
      </c>
      <c r="B472" s="62" t="s">
        <v>409</v>
      </c>
      <c r="C472" s="58" t="s">
        <v>249</v>
      </c>
      <c r="D472" s="62"/>
      <c r="E472" s="99">
        <f>E473</f>
        <v>7822000</v>
      </c>
      <c r="F472" s="148"/>
      <c r="G472" s="183">
        <f>G473</f>
        <v>7822000</v>
      </c>
      <c r="H472" s="148"/>
      <c r="I472" s="183">
        <f>I473</f>
        <v>7822000</v>
      </c>
      <c r="J472" s="224"/>
      <c r="K472" s="183">
        <f>K473</f>
        <v>7748976.86</v>
      </c>
      <c r="L472" s="148"/>
      <c r="M472" s="183">
        <f>M473</f>
        <v>8213256.86</v>
      </c>
      <c r="N472" s="148"/>
      <c r="O472" s="183">
        <f>O473</f>
        <v>8145316.86</v>
      </c>
      <c r="P472" s="148"/>
      <c r="Q472" s="183">
        <f>Q473</f>
        <v>7929109.86</v>
      </c>
    </row>
    <row r="473" spans="1:17" ht="31.5" customHeight="1">
      <c r="A473" s="21" t="s">
        <v>113</v>
      </c>
      <c r="B473" s="62" t="s">
        <v>409</v>
      </c>
      <c r="C473" s="58" t="s">
        <v>112</v>
      </c>
      <c r="D473" s="62"/>
      <c r="E473" s="99">
        <f>E474</f>
        <v>7822000</v>
      </c>
      <c r="F473" s="148"/>
      <c r="G473" s="183">
        <f>G474</f>
        <v>7822000</v>
      </c>
      <c r="H473" s="148"/>
      <c r="I473" s="183">
        <f>I474</f>
        <v>7822000</v>
      </c>
      <c r="J473" s="224"/>
      <c r="K473" s="183">
        <f>K474</f>
        <v>7748976.86</v>
      </c>
      <c r="L473" s="148"/>
      <c r="M473" s="183">
        <f>M474</f>
        <v>8213256.86</v>
      </c>
      <c r="N473" s="148"/>
      <c r="O473" s="183">
        <f>O474</f>
        <v>8145316.86</v>
      </c>
      <c r="P473" s="148"/>
      <c r="Q473" s="183">
        <f>Q474</f>
        <v>7929109.86</v>
      </c>
    </row>
    <row r="474" spans="1:18" ht="33" customHeight="1">
      <c r="A474" s="41" t="s">
        <v>182</v>
      </c>
      <c r="B474" s="62" t="s">
        <v>409</v>
      </c>
      <c r="C474" s="58" t="s">
        <v>112</v>
      </c>
      <c r="D474" s="58" t="s">
        <v>183</v>
      </c>
      <c r="E474" s="68">
        <f>134900+279300+107500+609300+6547900+143100</f>
        <v>7822000</v>
      </c>
      <c r="F474" s="148"/>
      <c r="G474" s="185">
        <f>E474+F474</f>
        <v>7822000</v>
      </c>
      <c r="H474" s="148"/>
      <c r="I474" s="185">
        <f>G474+H474</f>
        <v>7822000</v>
      </c>
      <c r="J474" s="224">
        <f>-70023.14-3000</f>
        <v>-73023.14</v>
      </c>
      <c r="K474" s="185">
        <f>I474+J474</f>
        <v>7748976.86</v>
      </c>
      <c r="L474" s="148">
        <v>464280</v>
      </c>
      <c r="M474" s="185">
        <f>K474+L474</f>
        <v>8213256.86</v>
      </c>
      <c r="N474" s="148">
        <v>-67940</v>
      </c>
      <c r="O474" s="185">
        <f>M474+N474</f>
        <v>8145316.86</v>
      </c>
      <c r="P474" s="148">
        <f>-15300-142012-58900+5</f>
        <v>-216207</v>
      </c>
      <c r="Q474" s="185">
        <f>O474+P474</f>
        <v>7929109.86</v>
      </c>
      <c r="R474" s="1" t="s">
        <v>623</v>
      </c>
    </row>
    <row r="475" spans="1:17" ht="21.75" customHeight="1">
      <c r="A475" s="40" t="s">
        <v>406</v>
      </c>
      <c r="B475" s="61">
        <v>1003</v>
      </c>
      <c r="C475" s="61"/>
      <c r="D475" s="61"/>
      <c r="E475" s="101">
        <f>E476+E482+E496+E502</f>
        <v>105833794</v>
      </c>
      <c r="F475" s="148"/>
      <c r="G475" s="182">
        <f>G476+G482+G496+G502</f>
        <v>105190706.38</v>
      </c>
      <c r="H475" s="148"/>
      <c r="I475" s="182">
        <f>I476+I482+I496+I502</f>
        <v>105190706.38</v>
      </c>
      <c r="J475" s="224"/>
      <c r="K475" s="182">
        <f>K476+K482+K496+K502</f>
        <v>109976606.38</v>
      </c>
      <c r="L475" s="148"/>
      <c r="M475" s="182">
        <f>M476+M482+M496+M502</f>
        <v>110222133.67999999</v>
      </c>
      <c r="N475" s="148"/>
      <c r="O475" s="182">
        <f>O476+O482+O496+O502</f>
        <v>109420003.89</v>
      </c>
      <c r="P475" s="148"/>
      <c r="Q475" s="182">
        <f>Q476+Q482+Q496+Q502</f>
        <v>106953066.63</v>
      </c>
    </row>
    <row r="476" spans="1:17" ht="81.75" customHeight="1">
      <c r="A476" s="109" t="s">
        <v>609</v>
      </c>
      <c r="B476" s="57" t="s">
        <v>407</v>
      </c>
      <c r="C476" s="57" t="s">
        <v>239</v>
      </c>
      <c r="D476" s="57"/>
      <c r="E476" s="102">
        <f>E477</f>
        <v>437500</v>
      </c>
      <c r="F476" s="148"/>
      <c r="G476" s="147">
        <f>G477</f>
        <v>437500</v>
      </c>
      <c r="H476" s="148"/>
      <c r="I476" s="147">
        <f>I477</f>
        <v>437500</v>
      </c>
      <c r="J476" s="224"/>
      <c r="K476" s="147">
        <f>K477</f>
        <v>437500</v>
      </c>
      <c r="L476" s="148"/>
      <c r="M476" s="147">
        <f>M477</f>
        <v>483500</v>
      </c>
      <c r="N476" s="148"/>
      <c r="O476" s="147">
        <f>O477</f>
        <v>1101000</v>
      </c>
      <c r="P476" s="148"/>
      <c r="Q476" s="147">
        <f>Q477</f>
        <v>870500</v>
      </c>
    </row>
    <row r="477" spans="1:17" ht="47.25">
      <c r="A477" s="110" t="s">
        <v>140</v>
      </c>
      <c r="B477" s="57" t="s">
        <v>407</v>
      </c>
      <c r="C477" s="58" t="s">
        <v>114</v>
      </c>
      <c r="D477" s="57"/>
      <c r="E477" s="102">
        <f>E478</f>
        <v>437500</v>
      </c>
      <c r="F477" s="148"/>
      <c r="G477" s="147">
        <f>G478</f>
        <v>437500</v>
      </c>
      <c r="H477" s="148"/>
      <c r="I477" s="147">
        <f>I478</f>
        <v>437500</v>
      </c>
      <c r="J477" s="224"/>
      <c r="K477" s="147">
        <f>K478</f>
        <v>437500</v>
      </c>
      <c r="L477" s="148"/>
      <c r="M477" s="147">
        <f>M478+M480</f>
        <v>483500</v>
      </c>
      <c r="N477" s="148"/>
      <c r="O477" s="147">
        <f>O478+O480</f>
        <v>1101000</v>
      </c>
      <c r="P477" s="148"/>
      <c r="Q477" s="147">
        <f>Q478+Q480</f>
        <v>870500</v>
      </c>
    </row>
    <row r="478" spans="1:17" ht="47.25">
      <c r="A478" s="110" t="s">
        <v>9</v>
      </c>
      <c r="B478" s="57" t="s">
        <v>407</v>
      </c>
      <c r="C478" s="58" t="s">
        <v>115</v>
      </c>
      <c r="D478" s="57"/>
      <c r="E478" s="102">
        <f>E479</f>
        <v>437500</v>
      </c>
      <c r="F478" s="148"/>
      <c r="G478" s="147">
        <f>G479</f>
        <v>437500</v>
      </c>
      <c r="H478" s="148"/>
      <c r="I478" s="147">
        <f>I479</f>
        <v>437500</v>
      </c>
      <c r="J478" s="224"/>
      <c r="K478" s="147">
        <f>K479</f>
        <v>437500</v>
      </c>
      <c r="L478" s="148"/>
      <c r="M478" s="147">
        <f>M479</f>
        <v>437500</v>
      </c>
      <c r="N478" s="148"/>
      <c r="O478" s="147">
        <f>O479</f>
        <v>437500</v>
      </c>
      <c r="P478" s="148"/>
      <c r="Q478" s="147">
        <f>Q479</f>
        <v>207000</v>
      </c>
    </row>
    <row r="479" spans="1:17" ht="31.5" customHeight="1">
      <c r="A479" s="111" t="s">
        <v>185</v>
      </c>
      <c r="B479" s="57" t="s">
        <v>407</v>
      </c>
      <c r="C479" s="58" t="s">
        <v>115</v>
      </c>
      <c r="D479" s="57" t="s">
        <v>184</v>
      </c>
      <c r="E479" s="102">
        <v>437500</v>
      </c>
      <c r="F479" s="148"/>
      <c r="G479" s="147">
        <f>E479+F479</f>
        <v>437500</v>
      </c>
      <c r="H479" s="148"/>
      <c r="I479" s="147">
        <f>G479+H479</f>
        <v>437500</v>
      </c>
      <c r="J479" s="224"/>
      <c r="K479" s="147">
        <f>I479+J479</f>
        <v>437500</v>
      </c>
      <c r="L479" s="148"/>
      <c r="M479" s="147">
        <f>K479+L479</f>
        <v>437500</v>
      </c>
      <c r="N479" s="148"/>
      <c r="O479" s="147">
        <f>M479+N479</f>
        <v>437500</v>
      </c>
      <c r="P479" s="148">
        <f>-26999-246001+42500</f>
        <v>-230500</v>
      </c>
      <c r="Q479" s="147">
        <f>O479+P479</f>
        <v>207000</v>
      </c>
    </row>
    <row r="480" spans="1:17" ht="63.75" customHeight="1">
      <c r="A480" s="82" t="s">
        <v>563</v>
      </c>
      <c r="B480" s="57" t="s">
        <v>407</v>
      </c>
      <c r="C480" s="58" t="s">
        <v>628</v>
      </c>
      <c r="D480" s="57"/>
      <c r="E480" s="102"/>
      <c r="F480" s="148"/>
      <c r="G480" s="147"/>
      <c r="H480" s="148"/>
      <c r="I480" s="147"/>
      <c r="J480" s="224"/>
      <c r="K480" s="147"/>
      <c r="L480" s="233">
        <v>46000</v>
      </c>
      <c r="M480" s="147">
        <f>L480</f>
        <v>46000</v>
      </c>
      <c r="N480" s="148"/>
      <c r="O480" s="147">
        <f>O481</f>
        <v>663500</v>
      </c>
      <c r="P480" s="148"/>
      <c r="Q480" s="147">
        <f>Q481</f>
        <v>663500</v>
      </c>
    </row>
    <row r="481" spans="1:17" ht="38.25" customHeight="1">
      <c r="A481" s="82" t="s">
        <v>189</v>
      </c>
      <c r="B481" s="57" t="s">
        <v>407</v>
      </c>
      <c r="C481" s="58" t="s">
        <v>628</v>
      </c>
      <c r="D481" s="58" t="s">
        <v>184</v>
      </c>
      <c r="E481" s="102"/>
      <c r="F481" s="148"/>
      <c r="G481" s="147"/>
      <c r="H481" s="148"/>
      <c r="I481" s="147"/>
      <c r="J481" s="224"/>
      <c r="K481" s="147"/>
      <c r="L481" s="233">
        <v>46000</v>
      </c>
      <c r="M481" s="147">
        <f>L481</f>
        <v>46000</v>
      </c>
      <c r="N481" s="148">
        <v>617500</v>
      </c>
      <c r="O481" s="147">
        <f>M481+N481</f>
        <v>663500</v>
      </c>
      <c r="P481" s="148"/>
      <c r="Q481" s="147">
        <f>O481+P481</f>
        <v>663500</v>
      </c>
    </row>
    <row r="482" spans="1:17" ht="93.75" customHeight="1">
      <c r="A482" s="19" t="s">
        <v>12</v>
      </c>
      <c r="B482" s="61" t="s">
        <v>407</v>
      </c>
      <c r="C482" s="57" t="s">
        <v>283</v>
      </c>
      <c r="D482" s="61"/>
      <c r="E482" s="101">
        <f>E483</f>
        <v>102216394</v>
      </c>
      <c r="F482" s="148"/>
      <c r="G482" s="182">
        <f>G483</f>
        <v>101473306.38</v>
      </c>
      <c r="H482" s="148"/>
      <c r="I482" s="182">
        <f>I483</f>
        <v>101473306.38</v>
      </c>
      <c r="J482" s="224"/>
      <c r="K482" s="182">
        <f>K483</f>
        <v>101544206.38</v>
      </c>
      <c r="L482" s="148"/>
      <c r="M482" s="182">
        <f>M483</f>
        <v>101544206.38</v>
      </c>
      <c r="N482" s="148"/>
      <c r="O482" s="182">
        <f>O483</f>
        <v>101544206.38</v>
      </c>
      <c r="P482" s="148"/>
      <c r="Q482" s="182">
        <f>Q483</f>
        <v>101544206.38</v>
      </c>
    </row>
    <row r="483" spans="1:17" ht="79.5" customHeight="1">
      <c r="A483" s="19" t="s">
        <v>608</v>
      </c>
      <c r="B483" s="61" t="s">
        <v>407</v>
      </c>
      <c r="C483" s="57" t="s">
        <v>109</v>
      </c>
      <c r="D483" s="61"/>
      <c r="E483" s="101">
        <f>E484+E487+E493</f>
        <v>102216394</v>
      </c>
      <c r="F483" s="148"/>
      <c r="G483" s="182">
        <f>G484+G487+G493</f>
        <v>101473306.38</v>
      </c>
      <c r="H483" s="148"/>
      <c r="I483" s="182">
        <f>I484+I487+I493</f>
        <v>101473306.38</v>
      </c>
      <c r="J483" s="224"/>
      <c r="K483" s="182">
        <f>K484+K487+K493+K490</f>
        <v>101544206.38</v>
      </c>
      <c r="L483" s="148"/>
      <c r="M483" s="182">
        <f>M484+M487+M493+M490</f>
        <v>101544206.38</v>
      </c>
      <c r="N483" s="148"/>
      <c r="O483" s="182">
        <f>O484+O487+O493+O490</f>
        <v>101544206.38</v>
      </c>
      <c r="P483" s="148"/>
      <c r="Q483" s="182">
        <f>Q484+Q487+Q493+Q490</f>
        <v>101544206.38</v>
      </c>
    </row>
    <row r="484" spans="1:17" ht="77.25" customHeight="1">
      <c r="A484" s="19" t="s">
        <v>486</v>
      </c>
      <c r="B484" s="61" t="s">
        <v>407</v>
      </c>
      <c r="C484" s="57" t="s">
        <v>116</v>
      </c>
      <c r="D484" s="61"/>
      <c r="E484" s="101">
        <f>E486</f>
        <v>13503000</v>
      </c>
      <c r="F484" s="148"/>
      <c r="G484" s="182">
        <f>G486+G485</f>
        <v>12759912.38</v>
      </c>
      <c r="H484" s="148"/>
      <c r="I484" s="182">
        <f>I486+I485</f>
        <v>12759912.38</v>
      </c>
      <c r="J484" s="224"/>
      <c r="K484" s="182">
        <f>K486+K485</f>
        <v>12759912.38</v>
      </c>
      <c r="L484" s="148"/>
      <c r="M484" s="182">
        <f>M486+M485</f>
        <v>12759912.38</v>
      </c>
      <c r="N484" s="148"/>
      <c r="O484" s="182">
        <f>O486+O485</f>
        <v>12759912.38</v>
      </c>
      <c r="P484" s="148"/>
      <c r="Q484" s="182">
        <f>Q486+Q485</f>
        <v>12759912.38</v>
      </c>
    </row>
    <row r="485" spans="1:17" ht="33" customHeight="1">
      <c r="A485" s="24" t="s">
        <v>169</v>
      </c>
      <c r="B485" s="61" t="s">
        <v>407</v>
      </c>
      <c r="C485" s="57" t="s">
        <v>116</v>
      </c>
      <c r="D485" s="57" t="s">
        <v>170</v>
      </c>
      <c r="E485" s="101"/>
      <c r="F485" s="148">
        <v>188575</v>
      </c>
      <c r="G485" s="183">
        <f>E485+F485</f>
        <v>188575</v>
      </c>
      <c r="H485" s="148"/>
      <c r="I485" s="183">
        <f>G485+H485</f>
        <v>188575</v>
      </c>
      <c r="J485" s="224"/>
      <c r="K485" s="183">
        <f>I485+J485</f>
        <v>188575</v>
      </c>
      <c r="L485" s="148"/>
      <c r="M485" s="183">
        <f>K485+L485</f>
        <v>188575</v>
      </c>
      <c r="N485" s="148"/>
      <c r="O485" s="183">
        <f>M485+N485</f>
        <v>188575</v>
      </c>
      <c r="P485" s="148"/>
      <c r="Q485" s="183">
        <f>O485+P485</f>
        <v>188575</v>
      </c>
    </row>
    <row r="486" spans="1:17" ht="34.5" customHeight="1">
      <c r="A486" s="49" t="s">
        <v>182</v>
      </c>
      <c r="B486" s="61" t="s">
        <v>407</v>
      </c>
      <c r="C486" s="57" t="s">
        <v>116</v>
      </c>
      <c r="D486" s="57" t="s">
        <v>183</v>
      </c>
      <c r="E486" s="99">
        <v>13503000</v>
      </c>
      <c r="F486" s="148">
        <v>-931662.62</v>
      </c>
      <c r="G486" s="183">
        <f>E486+F486</f>
        <v>12571337.38</v>
      </c>
      <c r="H486" s="148"/>
      <c r="I486" s="183">
        <f>G486+H486</f>
        <v>12571337.38</v>
      </c>
      <c r="J486" s="224"/>
      <c r="K486" s="183">
        <f>I486+J486</f>
        <v>12571337.38</v>
      </c>
      <c r="L486" s="148"/>
      <c r="M486" s="183">
        <f>K486+L486</f>
        <v>12571337.38</v>
      </c>
      <c r="N486" s="148"/>
      <c r="O486" s="183">
        <f>M486+N486</f>
        <v>12571337.38</v>
      </c>
      <c r="P486" s="148"/>
      <c r="Q486" s="183">
        <f>O486+P486</f>
        <v>12571337.38</v>
      </c>
    </row>
    <row r="487" spans="1:17" ht="97.5" customHeight="1">
      <c r="A487" s="83" t="s">
        <v>487</v>
      </c>
      <c r="B487" s="61">
        <v>1003</v>
      </c>
      <c r="C487" s="57" t="s">
        <v>117</v>
      </c>
      <c r="D487" s="61"/>
      <c r="E487" s="101">
        <f>E488+E489</f>
        <v>77456394</v>
      </c>
      <c r="F487" s="148"/>
      <c r="G487" s="182">
        <f>G488+G489</f>
        <v>77456394</v>
      </c>
      <c r="H487" s="148"/>
      <c r="I487" s="182">
        <f>I488+I489</f>
        <v>77456394</v>
      </c>
      <c r="J487" s="224"/>
      <c r="K487" s="182">
        <f>K488+K489</f>
        <v>77456394</v>
      </c>
      <c r="L487" s="148"/>
      <c r="M487" s="182">
        <f>M488+M489</f>
        <v>77456394</v>
      </c>
      <c r="N487" s="148"/>
      <c r="O487" s="182">
        <f>O488+O489</f>
        <v>77456394</v>
      </c>
      <c r="P487" s="148"/>
      <c r="Q487" s="182">
        <f>Q488+Q489</f>
        <v>77456394</v>
      </c>
    </row>
    <row r="488" spans="1:17" ht="36.75" customHeight="1">
      <c r="A488" s="24" t="s">
        <v>169</v>
      </c>
      <c r="B488" s="61" t="s">
        <v>407</v>
      </c>
      <c r="C488" s="57" t="s">
        <v>117</v>
      </c>
      <c r="D488" s="57" t="s">
        <v>170</v>
      </c>
      <c r="E488" s="100">
        <v>1161846</v>
      </c>
      <c r="F488" s="148"/>
      <c r="G488" s="180">
        <f>E488+F488</f>
        <v>1161846</v>
      </c>
      <c r="H488" s="148"/>
      <c r="I488" s="180">
        <f>G488+H488</f>
        <v>1161846</v>
      </c>
      <c r="J488" s="224"/>
      <c r="K488" s="180">
        <f>I488+J488</f>
        <v>1161846</v>
      </c>
      <c r="L488" s="148"/>
      <c r="M488" s="180">
        <f>K488+L488</f>
        <v>1161846</v>
      </c>
      <c r="N488" s="148"/>
      <c r="O488" s="180">
        <f>M488+N488</f>
        <v>1161846</v>
      </c>
      <c r="P488" s="148"/>
      <c r="Q488" s="180">
        <f>O488+P488</f>
        <v>1161846</v>
      </c>
    </row>
    <row r="489" spans="1:17" ht="30" customHeight="1">
      <c r="A489" s="49" t="s">
        <v>182</v>
      </c>
      <c r="B489" s="57" t="s">
        <v>407</v>
      </c>
      <c r="C489" s="57" t="s">
        <v>117</v>
      </c>
      <c r="D489" s="57" t="s">
        <v>183</v>
      </c>
      <c r="E489" s="100">
        <v>76294548</v>
      </c>
      <c r="F489" s="148"/>
      <c r="G489" s="180">
        <f>E489+F489</f>
        <v>76294548</v>
      </c>
      <c r="H489" s="148"/>
      <c r="I489" s="180">
        <f>G489+H489</f>
        <v>76294548</v>
      </c>
      <c r="J489" s="224"/>
      <c r="K489" s="180">
        <f>I489+J489</f>
        <v>76294548</v>
      </c>
      <c r="L489" s="148"/>
      <c r="M489" s="180">
        <f>K489+L489</f>
        <v>76294548</v>
      </c>
      <c r="N489" s="148"/>
      <c r="O489" s="180">
        <f>M489+N489</f>
        <v>76294548</v>
      </c>
      <c r="P489" s="148"/>
      <c r="Q489" s="180">
        <f>O489+P489</f>
        <v>76294548</v>
      </c>
    </row>
    <row r="490" spans="1:17" ht="67.5" customHeight="1">
      <c r="A490" s="167" t="s">
        <v>549</v>
      </c>
      <c r="B490" s="58" t="s">
        <v>407</v>
      </c>
      <c r="C490" s="57" t="s">
        <v>544</v>
      </c>
      <c r="D490" s="57"/>
      <c r="E490" s="100"/>
      <c r="F490" s="148"/>
      <c r="G490" s="180"/>
      <c r="H490" s="148"/>
      <c r="I490" s="180"/>
      <c r="J490" s="224"/>
      <c r="K490" s="180">
        <f>K492</f>
        <v>70900</v>
      </c>
      <c r="L490" s="148"/>
      <c r="M490" s="180">
        <f>M492+M491</f>
        <v>70900</v>
      </c>
      <c r="N490" s="148"/>
      <c r="O490" s="180">
        <f>O492+O491</f>
        <v>70900</v>
      </c>
      <c r="P490" s="148"/>
      <c r="Q490" s="180">
        <f>Q492+Q491</f>
        <v>70900</v>
      </c>
    </row>
    <row r="491" spans="1:17" ht="29.25" customHeight="1">
      <c r="A491" s="24" t="s">
        <v>169</v>
      </c>
      <c r="B491" s="58" t="s">
        <v>407</v>
      </c>
      <c r="C491" s="57" t="s">
        <v>544</v>
      </c>
      <c r="D491" s="57" t="s">
        <v>170</v>
      </c>
      <c r="E491" s="100"/>
      <c r="F491" s="148"/>
      <c r="G491" s="180"/>
      <c r="H491" s="148"/>
      <c r="I491" s="180"/>
      <c r="J491" s="224"/>
      <c r="K491" s="180"/>
      <c r="L491" s="148">
        <v>1048</v>
      </c>
      <c r="M491" s="180">
        <f>L491</f>
        <v>1048</v>
      </c>
      <c r="N491" s="148"/>
      <c r="O491" s="180">
        <f>M491+N491</f>
        <v>1048</v>
      </c>
      <c r="P491" s="148"/>
      <c r="Q491" s="180">
        <f>O491+P491</f>
        <v>1048</v>
      </c>
    </row>
    <row r="492" spans="1:17" ht="30" customHeight="1">
      <c r="A492" s="21" t="s">
        <v>543</v>
      </c>
      <c r="B492" s="58" t="s">
        <v>407</v>
      </c>
      <c r="C492" s="57" t="s">
        <v>544</v>
      </c>
      <c r="D492" s="57" t="s">
        <v>183</v>
      </c>
      <c r="E492" s="100"/>
      <c r="F492" s="148"/>
      <c r="G492" s="180"/>
      <c r="H492" s="148"/>
      <c r="I492" s="180"/>
      <c r="J492" s="224">
        <v>70900</v>
      </c>
      <c r="K492" s="183">
        <f>I492+J492</f>
        <v>70900</v>
      </c>
      <c r="L492" s="148">
        <v>-1048</v>
      </c>
      <c r="M492" s="183">
        <f>K492+L492</f>
        <v>69852</v>
      </c>
      <c r="N492" s="148"/>
      <c r="O492" s="183">
        <f>M492+N492</f>
        <v>69852</v>
      </c>
      <c r="P492" s="148"/>
      <c r="Q492" s="183">
        <f>O492+P492</f>
        <v>69852</v>
      </c>
    </row>
    <row r="493" spans="1:17" ht="80.25" customHeight="1">
      <c r="A493" s="83" t="s">
        <v>488</v>
      </c>
      <c r="B493" s="61" t="s">
        <v>407</v>
      </c>
      <c r="C493" s="57" t="s">
        <v>118</v>
      </c>
      <c r="D493" s="61"/>
      <c r="E493" s="101">
        <f>E494+E495</f>
        <v>11257000</v>
      </c>
      <c r="F493" s="148"/>
      <c r="G493" s="182">
        <f>G494+G495</f>
        <v>11257000</v>
      </c>
      <c r="H493" s="148"/>
      <c r="I493" s="182">
        <f>I494+I495</f>
        <v>11257000</v>
      </c>
      <c r="J493" s="224"/>
      <c r="K493" s="182">
        <f>K494+K495</f>
        <v>11257000</v>
      </c>
      <c r="L493" s="148"/>
      <c r="M493" s="182">
        <f>M494+M495</f>
        <v>11257000</v>
      </c>
      <c r="N493" s="148"/>
      <c r="O493" s="182">
        <f>O494+O495</f>
        <v>11257000</v>
      </c>
      <c r="P493" s="148"/>
      <c r="Q493" s="182">
        <f>Q494+Q495</f>
        <v>11257000</v>
      </c>
    </row>
    <row r="494" spans="1:17" ht="30.75" customHeight="1">
      <c r="A494" s="24" t="s">
        <v>169</v>
      </c>
      <c r="B494" s="58" t="s">
        <v>407</v>
      </c>
      <c r="C494" s="57" t="s">
        <v>118</v>
      </c>
      <c r="D494" s="58" t="s">
        <v>170</v>
      </c>
      <c r="E494" s="99">
        <v>168855</v>
      </c>
      <c r="F494" s="148"/>
      <c r="G494" s="183">
        <f>E494+F494</f>
        <v>168855</v>
      </c>
      <c r="H494" s="148"/>
      <c r="I494" s="183">
        <f>G494+H494</f>
        <v>168855</v>
      </c>
      <c r="J494" s="224"/>
      <c r="K494" s="183">
        <f>I494+J494</f>
        <v>168855</v>
      </c>
      <c r="L494" s="148"/>
      <c r="M494" s="183">
        <f>K494+L494</f>
        <v>168855</v>
      </c>
      <c r="N494" s="148"/>
      <c r="O494" s="183">
        <f>M494+N494</f>
        <v>168855</v>
      </c>
      <c r="P494" s="148"/>
      <c r="Q494" s="183">
        <f>O494+P494</f>
        <v>168855</v>
      </c>
    </row>
    <row r="495" spans="1:17" ht="38.25" customHeight="1">
      <c r="A495" s="49" t="s">
        <v>182</v>
      </c>
      <c r="B495" s="58" t="s">
        <v>407</v>
      </c>
      <c r="C495" s="57" t="s">
        <v>118</v>
      </c>
      <c r="D495" s="58" t="s">
        <v>183</v>
      </c>
      <c r="E495" s="99">
        <v>11088145</v>
      </c>
      <c r="F495" s="148"/>
      <c r="G495" s="183">
        <f>E495+F495</f>
        <v>11088145</v>
      </c>
      <c r="H495" s="148"/>
      <c r="I495" s="183">
        <f>G495+H495</f>
        <v>11088145</v>
      </c>
      <c r="J495" s="224"/>
      <c r="K495" s="183">
        <f>I495+J495</f>
        <v>11088145</v>
      </c>
      <c r="L495" s="148"/>
      <c r="M495" s="183">
        <f>K495+L495</f>
        <v>11088145</v>
      </c>
      <c r="N495" s="148"/>
      <c r="O495" s="183">
        <f>M495+N495</f>
        <v>11088145</v>
      </c>
      <c r="P495" s="148"/>
      <c r="Q495" s="183">
        <f>O495+P495</f>
        <v>11088145</v>
      </c>
    </row>
    <row r="496" spans="1:17" ht="82.5" customHeight="1">
      <c r="A496" s="45" t="s">
        <v>324</v>
      </c>
      <c r="B496" s="61" t="s">
        <v>407</v>
      </c>
      <c r="C496" s="57" t="s">
        <v>101</v>
      </c>
      <c r="D496" s="62"/>
      <c r="E496" s="99">
        <f>E497</f>
        <v>650000</v>
      </c>
      <c r="F496" s="148"/>
      <c r="G496" s="183">
        <f>G497</f>
        <v>650000</v>
      </c>
      <c r="H496" s="148"/>
      <c r="I496" s="183">
        <f>I497</f>
        <v>650000</v>
      </c>
      <c r="J496" s="224"/>
      <c r="K496" s="183">
        <f>K497</f>
        <v>3865000</v>
      </c>
      <c r="L496" s="148"/>
      <c r="M496" s="183">
        <f>M497</f>
        <v>3865000</v>
      </c>
      <c r="N496" s="148"/>
      <c r="O496" s="183">
        <f>O497</f>
        <v>3865000</v>
      </c>
      <c r="P496" s="148"/>
      <c r="Q496" s="183">
        <f>Q497</f>
        <v>3865000</v>
      </c>
    </row>
    <row r="497" spans="1:17" ht="80.25" customHeight="1">
      <c r="A497" s="44" t="s">
        <v>480</v>
      </c>
      <c r="B497" s="61" t="s">
        <v>407</v>
      </c>
      <c r="C497" s="57" t="s">
        <v>119</v>
      </c>
      <c r="D497" s="61"/>
      <c r="E497" s="99">
        <f>E498</f>
        <v>650000</v>
      </c>
      <c r="F497" s="148"/>
      <c r="G497" s="183">
        <f>G498</f>
        <v>650000</v>
      </c>
      <c r="H497" s="148"/>
      <c r="I497" s="183">
        <f>I498</f>
        <v>650000</v>
      </c>
      <c r="J497" s="224"/>
      <c r="K497" s="183">
        <f>K498+K500</f>
        <v>3865000</v>
      </c>
      <c r="L497" s="148"/>
      <c r="M497" s="183">
        <f>M498+M500</f>
        <v>3865000</v>
      </c>
      <c r="N497" s="148"/>
      <c r="O497" s="183">
        <f>O498+O500</f>
        <v>3865000</v>
      </c>
      <c r="P497" s="148"/>
      <c r="Q497" s="183">
        <f>Q498+Q500</f>
        <v>3865000</v>
      </c>
    </row>
    <row r="498" spans="1:17" ht="46.5" customHeight="1">
      <c r="A498" s="44" t="s">
        <v>481</v>
      </c>
      <c r="B498" s="61" t="s">
        <v>407</v>
      </c>
      <c r="C498" s="57" t="s">
        <v>120</v>
      </c>
      <c r="D498" s="61"/>
      <c r="E498" s="99">
        <f>E499</f>
        <v>650000</v>
      </c>
      <c r="F498" s="148"/>
      <c r="G498" s="183">
        <f>G499</f>
        <v>650000</v>
      </c>
      <c r="H498" s="148"/>
      <c r="I498" s="183">
        <f>I499</f>
        <v>650000</v>
      </c>
      <c r="J498" s="224"/>
      <c r="K498" s="183">
        <f>K499</f>
        <v>650000</v>
      </c>
      <c r="L498" s="148"/>
      <c r="M498" s="183">
        <f>M499</f>
        <v>650000</v>
      </c>
      <c r="N498" s="148"/>
      <c r="O498" s="183">
        <f>O499</f>
        <v>650000</v>
      </c>
      <c r="P498" s="148"/>
      <c r="Q498" s="183">
        <f>Q499</f>
        <v>650000</v>
      </c>
    </row>
    <row r="499" spans="1:17" ht="33" customHeight="1">
      <c r="A499" s="17" t="s">
        <v>186</v>
      </c>
      <c r="B499" s="61" t="s">
        <v>407</v>
      </c>
      <c r="C499" s="57" t="s">
        <v>120</v>
      </c>
      <c r="D499" s="57" t="s">
        <v>184</v>
      </c>
      <c r="E499" s="100">
        <v>650000</v>
      </c>
      <c r="F499" s="148"/>
      <c r="G499" s="180">
        <f>E499+F499</f>
        <v>650000</v>
      </c>
      <c r="H499" s="148"/>
      <c r="I499" s="180">
        <f>G499+H499</f>
        <v>650000</v>
      </c>
      <c r="J499" s="224"/>
      <c r="K499" s="180">
        <f>I499+J499</f>
        <v>650000</v>
      </c>
      <c r="L499" s="148"/>
      <c r="M499" s="180">
        <f>K499+L499</f>
        <v>650000</v>
      </c>
      <c r="N499" s="148"/>
      <c r="O499" s="180">
        <f>M499+N499</f>
        <v>650000</v>
      </c>
      <c r="P499" s="148"/>
      <c r="Q499" s="180">
        <f>O499+P499</f>
        <v>650000</v>
      </c>
    </row>
    <row r="500" spans="1:17" ht="80.25" customHeight="1">
      <c r="A500" s="17" t="s">
        <v>545</v>
      </c>
      <c r="B500" s="58" t="s">
        <v>407</v>
      </c>
      <c r="C500" s="58" t="s">
        <v>546</v>
      </c>
      <c r="D500" s="57"/>
      <c r="E500" s="100"/>
      <c r="F500" s="148"/>
      <c r="G500" s="180"/>
      <c r="H500" s="148"/>
      <c r="I500" s="180"/>
      <c r="J500" s="224"/>
      <c r="K500" s="180">
        <f>K501</f>
        <v>3215000</v>
      </c>
      <c r="L500" s="148"/>
      <c r="M500" s="180">
        <f>M501</f>
        <v>3215000</v>
      </c>
      <c r="N500" s="148"/>
      <c r="O500" s="180">
        <f>O501</f>
        <v>3215000</v>
      </c>
      <c r="P500" s="148"/>
      <c r="Q500" s="180">
        <f>Q501</f>
        <v>3215000</v>
      </c>
    </row>
    <row r="501" spans="1:17" ht="31.5" customHeight="1">
      <c r="A501" s="17" t="s">
        <v>186</v>
      </c>
      <c r="B501" s="58" t="s">
        <v>407</v>
      </c>
      <c r="C501" s="58" t="s">
        <v>546</v>
      </c>
      <c r="D501" s="57" t="s">
        <v>184</v>
      </c>
      <c r="E501" s="100"/>
      <c r="F501" s="148"/>
      <c r="G501" s="180"/>
      <c r="H501" s="148"/>
      <c r="I501" s="180"/>
      <c r="J501" s="224">
        <v>3215000</v>
      </c>
      <c r="K501" s="180">
        <f>I501+J501</f>
        <v>3215000</v>
      </c>
      <c r="L501" s="148"/>
      <c r="M501" s="180">
        <f>K501+L501</f>
        <v>3215000</v>
      </c>
      <c r="N501" s="148"/>
      <c r="O501" s="180">
        <f>M501+N501</f>
        <v>3215000</v>
      </c>
      <c r="P501" s="148"/>
      <c r="Q501" s="180">
        <f>O501+P501</f>
        <v>3215000</v>
      </c>
    </row>
    <row r="502" spans="1:17" ht="20.25" customHeight="1">
      <c r="A502" s="21" t="s">
        <v>320</v>
      </c>
      <c r="B502" s="57" t="s">
        <v>407</v>
      </c>
      <c r="C502" s="57" t="s">
        <v>249</v>
      </c>
      <c r="D502" s="57"/>
      <c r="E502" s="100">
        <f>E503</f>
        <v>2529900</v>
      </c>
      <c r="F502" s="148"/>
      <c r="G502" s="180">
        <f>G503+G506</f>
        <v>2629900</v>
      </c>
      <c r="H502" s="148"/>
      <c r="I502" s="180">
        <f>I503+I506</f>
        <v>2629900</v>
      </c>
      <c r="J502" s="224"/>
      <c r="K502" s="180">
        <f>K503+K506</f>
        <v>4129900</v>
      </c>
      <c r="L502" s="148"/>
      <c r="M502" s="180">
        <f>M503+M506</f>
        <v>4329427.3</v>
      </c>
      <c r="N502" s="148"/>
      <c r="O502" s="180">
        <f>O503+O506</f>
        <v>2909797.51</v>
      </c>
      <c r="P502" s="148"/>
      <c r="Q502" s="180">
        <f>Q503+Q506</f>
        <v>673360.2499999998</v>
      </c>
    </row>
    <row r="503" spans="1:17" ht="63" customHeight="1">
      <c r="A503" s="158" t="s">
        <v>564</v>
      </c>
      <c r="B503" s="57" t="s">
        <v>407</v>
      </c>
      <c r="C503" s="57" t="s">
        <v>35</v>
      </c>
      <c r="D503" s="57"/>
      <c r="E503" s="100">
        <f>E504</f>
        <v>2529900</v>
      </c>
      <c r="F503" s="148"/>
      <c r="G503" s="180">
        <f>G504</f>
        <v>2529900</v>
      </c>
      <c r="H503" s="148"/>
      <c r="I503" s="180">
        <f>I504</f>
        <v>2529900</v>
      </c>
      <c r="J503" s="224"/>
      <c r="K503" s="180">
        <f>K504</f>
        <v>4029900</v>
      </c>
      <c r="L503" s="148"/>
      <c r="M503" s="180">
        <f>M504+M505</f>
        <v>4229427.3</v>
      </c>
      <c r="N503" s="148"/>
      <c r="O503" s="180">
        <f>O504+O505</f>
        <v>2809797.51</v>
      </c>
      <c r="P503" s="148"/>
      <c r="Q503" s="180">
        <f>Q504+Q505</f>
        <v>573360.2499999998</v>
      </c>
    </row>
    <row r="504" spans="1:17" ht="30" customHeight="1">
      <c r="A504" s="24" t="s">
        <v>169</v>
      </c>
      <c r="B504" s="57" t="s">
        <v>407</v>
      </c>
      <c r="C504" s="57" t="s">
        <v>35</v>
      </c>
      <c r="D504" s="57" t="s">
        <v>170</v>
      </c>
      <c r="E504" s="100">
        <v>2529900</v>
      </c>
      <c r="F504" s="148"/>
      <c r="G504" s="180">
        <f>E504+F504</f>
        <v>2529900</v>
      </c>
      <c r="H504" s="148"/>
      <c r="I504" s="180">
        <f>G504+H504</f>
        <v>2529900</v>
      </c>
      <c r="J504" s="224">
        <v>1500000</v>
      </c>
      <c r="K504" s="180">
        <f>I504+J504</f>
        <v>4029900</v>
      </c>
      <c r="L504" s="148">
        <f>-514322+22169.77+691679.53-2529900</f>
        <v>-2330372.7</v>
      </c>
      <c r="M504" s="180">
        <f>K504+L504</f>
        <v>1699527.2999999998</v>
      </c>
      <c r="N504" s="217">
        <f>-1035987.71+603357.92</f>
        <v>-432629.7899999999</v>
      </c>
      <c r="O504" s="180">
        <f>M504+N504</f>
        <v>1266897.5099999998</v>
      </c>
      <c r="P504" s="148">
        <f>0.74-1266898</f>
        <v>-1266897.26</v>
      </c>
      <c r="Q504" s="180">
        <f>O504+P504</f>
        <v>0.24999999976716936</v>
      </c>
    </row>
    <row r="505" spans="1:17" ht="30" customHeight="1">
      <c r="A505" s="21" t="s">
        <v>543</v>
      </c>
      <c r="B505" s="57" t="s">
        <v>407</v>
      </c>
      <c r="C505" s="57" t="s">
        <v>35</v>
      </c>
      <c r="D505" s="57" t="s">
        <v>183</v>
      </c>
      <c r="E505" s="100"/>
      <c r="F505" s="148"/>
      <c r="G505" s="180"/>
      <c r="H505" s="148"/>
      <c r="I505" s="180"/>
      <c r="J505" s="224"/>
      <c r="K505" s="180"/>
      <c r="L505" s="148">
        <v>2529900</v>
      </c>
      <c r="M505" s="180">
        <f>L505</f>
        <v>2529900</v>
      </c>
      <c r="N505" s="217">
        <v>-987000</v>
      </c>
      <c r="O505" s="180">
        <f>M505+N505</f>
        <v>1542900</v>
      </c>
      <c r="P505" s="148">
        <f>-952000-17540</f>
        <v>-969540</v>
      </c>
      <c r="Q505" s="180">
        <f>O505+P505</f>
        <v>573360</v>
      </c>
    </row>
    <row r="506" spans="1:17" ht="21" customHeight="1">
      <c r="A506" s="214" t="s">
        <v>507</v>
      </c>
      <c r="B506" s="57" t="s">
        <v>407</v>
      </c>
      <c r="C506" s="57" t="s">
        <v>508</v>
      </c>
      <c r="D506" s="57"/>
      <c r="E506" s="100"/>
      <c r="F506" s="148"/>
      <c r="G506" s="180">
        <f>G507</f>
        <v>100000</v>
      </c>
      <c r="H506" s="148"/>
      <c r="I506" s="180">
        <f>I507</f>
        <v>100000</v>
      </c>
      <c r="J506" s="224"/>
      <c r="K506" s="180">
        <f>K507</f>
        <v>100000</v>
      </c>
      <c r="L506" s="148"/>
      <c r="M506" s="180">
        <f>M507</f>
        <v>100000</v>
      </c>
      <c r="N506" s="148"/>
      <c r="O506" s="180">
        <f>O507</f>
        <v>100000</v>
      </c>
      <c r="P506" s="148"/>
      <c r="Q506" s="180">
        <f>Q507</f>
        <v>100000</v>
      </c>
    </row>
    <row r="507" spans="1:17" ht="30.75" customHeight="1">
      <c r="A507" s="82" t="s">
        <v>189</v>
      </c>
      <c r="B507" s="57" t="s">
        <v>407</v>
      </c>
      <c r="C507" s="57" t="s">
        <v>508</v>
      </c>
      <c r="D507" s="57" t="s">
        <v>184</v>
      </c>
      <c r="E507" s="100"/>
      <c r="F507" s="148">
        <v>100000</v>
      </c>
      <c r="G507" s="180">
        <f>E507+F507</f>
        <v>100000</v>
      </c>
      <c r="H507" s="148"/>
      <c r="I507" s="180">
        <f>G507+H507</f>
        <v>100000</v>
      </c>
      <c r="J507" s="224"/>
      <c r="K507" s="180">
        <f>I507+J507</f>
        <v>100000</v>
      </c>
      <c r="L507" s="148"/>
      <c r="M507" s="180">
        <f>K507+L507</f>
        <v>100000</v>
      </c>
      <c r="N507" s="148"/>
      <c r="O507" s="180">
        <f>M507+N507</f>
        <v>100000</v>
      </c>
      <c r="P507" s="148"/>
      <c r="Q507" s="180">
        <f>O507+P507</f>
        <v>100000</v>
      </c>
    </row>
    <row r="508" spans="1:17" ht="29.25" customHeight="1">
      <c r="A508" s="13" t="s">
        <v>133</v>
      </c>
      <c r="B508" s="58" t="s">
        <v>443</v>
      </c>
      <c r="C508" s="58"/>
      <c r="D508" s="58"/>
      <c r="E508" s="100">
        <f>E513+E509</f>
        <v>3986606</v>
      </c>
      <c r="F508" s="148"/>
      <c r="G508" s="180">
        <f>G513+G509</f>
        <v>4779493.62</v>
      </c>
      <c r="H508" s="148"/>
      <c r="I508" s="180">
        <f>I513+I509</f>
        <v>4779493.62</v>
      </c>
      <c r="J508" s="224"/>
      <c r="K508" s="180">
        <f>K513+K509</f>
        <v>4779493.62</v>
      </c>
      <c r="L508" s="148"/>
      <c r="M508" s="180">
        <f>M513+M509</f>
        <v>4779493.62</v>
      </c>
      <c r="N508" s="148"/>
      <c r="O508" s="180">
        <f>O513+O509</f>
        <v>4779493.62</v>
      </c>
      <c r="P508" s="148"/>
      <c r="Q508" s="180">
        <f>Q513+Q509</f>
        <v>4779493.62</v>
      </c>
    </row>
    <row r="509" spans="1:17" ht="126.75" customHeight="1">
      <c r="A509" s="15" t="s">
        <v>200</v>
      </c>
      <c r="B509" s="58" t="s">
        <v>443</v>
      </c>
      <c r="C509" s="58" t="s">
        <v>272</v>
      </c>
      <c r="D509" s="58"/>
      <c r="E509" s="100">
        <f>E510</f>
        <v>350000</v>
      </c>
      <c r="F509" s="148"/>
      <c r="G509" s="180">
        <f>G510</f>
        <v>399800</v>
      </c>
      <c r="H509" s="148"/>
      <c r="I509" s="180">
        <f>I510</f>
        <v>399800</v>
      </c>
      <c r="J509" s="224"/>
      <c r="K509" s="180">
        <f>K510</f>
        <v>399800</v>
      </c>
      <c r="L509" s="148"/>
      <c r="M509" s="180">
        <f>M510</f>
        <v>399800</v>
      </c>
      <c r="N509" s="148"/>
      <c r="O509" s="180">
        <f>O510</f>
        <v>399800</v>
      </c>
      <c r="P509" s="148"/>
      <c r="Q509" s="180">
        <f>Q510</f>
        <v>399800</v>
      </c>
    </row>
    <row r="510" spans="1:17" ht="63.75" customHeight="1">
      <c r="A510" s="12" t="s">
        <v>323</v>
      </c>
      <c r="B510" s="58" t="s">
        <v>443</v>
      </c>
      <c r="C510" s="58" t="s">
        <v>121</v>
      </c>
      <c r="D510" s="58"/>
      <c r="E510" s="100">
        <f>E512</f>
        <v>350000</v>
      </c>
      <c r="F510" s="148"/>
      <c r="G510" s="180">
        <f>G512</f>
        <v>399800</v>
      </c>
      <c r="H510" s="148"/>
      <c r="I510" s="180">
        <f>I512</f>
        <v>399800</v>
      </c>
      <c r="J510" s="224"/>
      <c r="K510" s="180">
        <f>K512</f>
        <v>399800</v>
      </c>
      <c r="L510" s="148"/>
      <c r="M510" s="180">
        <f>M512</f>
        <v>399800</v>
      </c>
      <c r="N510" s="148"/>
      <c r="O510" s="180">
        <f>O512</f>
        <v>399800</v>
      </c>
      <c r="P510" s="148"/>
      <c r="Q510" s="180">
        <f>Q512</f>
        <v>399800</v>
      </c>
    </row>
    <row r="511" spans="1:17" ht="30" customHeight="1">
      <c r="A511" s="12" t="s">
        <v>51</v>
      </c>
      <c r="B511" s="58" t="s">
        <v>443</v>
      </c>
      <c r="C511" s="58" t="s">
        <v>122</v>
      </c>
      <c r="D511" s="58"/>
      <c r="E511" s="100">
        <f>E512</f>
        <v>350000</v>
      </c>
      <c r="F511" s="148"/>
      <c r="G511" s="180">
        <f>G512</f>
        <v>399800</v>
      </c>
      <c r="H511" s="148"/>
      <c r="I511" s="180">
        <f>I512</f>
        <v>399800</v>
      </c>
      <c r="J511" s="224"/>
      <c r="K511" s="180">
        <f>K512</f>
        <v>399800</v>
      </c>
      <c r="L511" s="148"/>
      <c r="M511" s="180">
        <f>M512</f>
        <v>399800</v>
      </c>
      <c r="N511" s="148"/>
      <c r="O511" s="180">
        <f>O512</f>
        <v>399800</v>
      </c>
      <c r="P511" s="148"/>
      <c r="Q511" s="180">
        <f>Q512</f>
        <v>399800</v>
      </c>
    </row>
    <row r="512" spans="1:17" ht="48" customHeight="1">
      <c r="A512" s="12" t="s">
        <v>338</v>
      </c>
      <c r="B512" s="58" t="s">
        <v>443</v>
      </c>
      <c r="C512" s="58" t="s">
        <v>122</v>
      </c>
      <c r="D512" s="58" t="s">
        <v>337</v>
      </c>
      <c r="E512" s="99">
        <v>350000</v>
      </c>
      <c r="F512" s="148">
        <v>49800</v>
      </c>
      <c r="G512" s="183">
        <f>E512+F512</f>
        <v>399800</v>
      </c>
      <c r="H512" s="148"/>
      <c r="I512" s="183">
        <f>G512+H512</f>
        <v>399800</v>
      </c>
      <c r="J512" s="224"/>
      <c r="K512" s="183">
        <f>I512+J512</f>
        <v>399800</v>
      </c>
      <c r="L512" s="148"/>
      <c r="M512" s="183">
        <f>K512+L512</f>
        <v>399800</v>
      </c>
      <c r="N512" s="148"/>
      <c r="O512" s="183">
        <f>M512+N512</f>
        <v>399800</v>
      </c>
      <c r="P512" s="148"/>
      <c r="Q512" s="183">
        <f>O512+P512</f>
        <v>399800</v>
      </c>
    </row>
    <row r="513" spans="1:17" ht="92.25" customHeight="1">
      <c r="A513" s="19" t="s">
        <v>433</v>
      </c>
      <c r="B513" s="62" t="s">
        <v>443</v>
      </c>
      <c r="C513" s="58" t="s">
        <v>284</v>
      </c>
      <c r="D513" s="62"/>
      <c r="E513" s="99">
        <f>E517</f>
        <v>3636606</v>
      </c>
      <c r="F513" s="148"/>
      <c r="G513" s="183">
        <f>G517+G514</f>
        <v>4379693.62</v>
      </c>
      <c r="H513" s="148"/>
      <c r="I513" s="183">
        <f>I517+I514</f>
        <v>4379693.62</v>
      </c>
      <c r="J513" s="224"/>
      <c r="K513" s="183">
        <f>K517+K514</f>
        <v>4379693.62</v>
      </c>
      <c r="L513" s="148"/>
      <c r="M513" s="183">
        <f>M517+M514</f>
        <v>4379693.62</v>
      </c>
      <c r="N513" s="148"/>
      <c r="O513" s="183">
        <f>O517+O514</f>
        <v>4379693.62</v>
      </c>
      <c r="P513" s="148"/>
      <c r="Q513" s="183">
        <f>Q517+Q514</f>
        <v>4379693.62</v>
      </c>
    </row>
    <row r="514" spans="1:17" ht="15" customHeight="1">
      <c r="A514" s="126" t="s">
        <v>509</v>
      </c>
      <c r="B514" s="58" t="s">
        <v>443</v>
      </c>
      <c r="C514" s="58" t="s">
        <v>510</v>
      </c>
      <c r="D514" s="62"/>
      <c r="E514" s="99"/>
      <c r="F514" s="148"/>
      <c r="G514" s="183">
        <f>G515+G516</f>
        <v>743087.62</v>
      </c>
      <c r="H514" s="148"/>
      <c r="I514" s="183">
        <f>I515+I516</f>
        <v>743087.62</v>
      </c>
      <c r="J514" s="224"/>
      <c r="K514" s="183">
        <f>K515+K516</f>
        <v>743087.62</v>
      </c>
      <c r="L514" s="148"/>
      <c r="M514" s="183">
        <f>M515+M516</f>
        <v>743087.62</v>
      </c>
      <c r="N514" s="148"/>
      <c r="O514" s="183">
        <f>O515+O516</f>
        <v>743087.62</v>
      </c>
      <c r="P514" s="148"/>
      <c r="Q514" s="183">
        <f>Q515+Q516</f>
        <v>743087.62</v>
      </c>
    </row>
    <row r="515" spans="1:17" ht="30.75" customHeight="1">
      <c r="A515" s="126" t="s">
        <v>174</v>
      </c>
      <c r="B515" s="58" t="s">
        <v>443</v>
      </c>
      <c r="C515" s="58" t="s">
        <v>510</v>
      </c>
      <c r="D515" s="58" t="s">
        <v>173</v>
      </c>
      <c r="E515" s="99"/>
      <c r="F515" s="148">
        <v>432148</v>
      </c>
      <c r="G515" s="180">
        <f>E515+F515</f>
        <v>432148</v>
      </c>
      <c r="H515" s="148"/>
      <c r="I515" s="180">
        <f>G515+H515</f>
        <v>432148</v>
      </c>
      <c r="J515" s="224"/>
      <c r="K515" s="180">
        <f>I515+J515</f>
        <v>432148</v>
      </c>
      <c r="L515" s="148"/>
      <c r="M515" s="180">
        <f>K515+L515</f>
        <v>432148</v>
      </c>
      <c r="N515" s="148"/>
      <c r="O515" s="180">
        <f>M515+N515</f>
        <v>432148</v>
      </c>
      <c r="P515" s="148"/>
      <c r="Q515" s="180">
        <f>O515+P515</f>
        <v>432148</v>
      </c>
    </row>
    <row r="516" spans="1:17" ht="30.75" customHeight="1">
      <c r="A516" s="127" t="s">
        <v>169</v>
      </c>
      <c r="B516" s="58" t="s">
        <v>443</v>
      </c>
      <c r="C516" s="58" t="s">
        <v>510</v>
      </c>
      <c r="D516" s="58" t="s">
        <v>170</v>
      </c>
      <c r="E516" s="99"/>
      <c r="F516" s="148">
        <v>310939.62</v>
      </c>
      <c r="G516" s="180">
        <f>E516+F516</f>
        <v>310939.62</v>
      </c>
      <c r="H516" s="148"/>
      <c r="I516" s="180">
        <f>G516+H516</f>
        <v>310939.62</v>
      </c>
      <c r="J516" s="224"/>
      <c r="K516" s="180">
        <f>I516+J516</f>
        <v>310939.62</v>
      </c>
      <c r="L516" s="148"/>
      <c r="M516" s="180">
        <f>K516+L516</f>
        <v>310939.62</v>
      </c>
      <c r="N516" s="148"/>
      <c r="O516" s="180">
        <f>M516+N516</f>
        <v>310939.62</v>
      </c>
      <c r="P516" s="148"/>
      <c r="Q516" s="180">
        <f>O516+P516</f>
        <v>310939.62</v>
      </c>
    </row>
    <row r="517" spans="1:17" ht="17.25" customHeight="1">
      <c r="A517" s="39" t="s">
        <v>134</v>
      </c>
      <c r="B517" s="62" t="s">
        <v>443</v>
      </c>
      <c r="C517" s="58" t="s">
        <v>123</v>
      </c>
      <c r="D517" s="62"/>
      <c r="E517" s="100">
        <f>E518+E519</f>
        <v>3636606</v>
      </c>
      <c r="F517" s="148"/>
      <c r="G517" s="180">
        <f>G518+G519</f>
        <v>3636606</v>
      </c>
      <c r="H517" s="148"/>
      <c r="I517" s="180">
        <f>I518+I519</f>
        <v>3636606</v>
      </c>
      <c r="J517" s="224"/>
      <c r="K517" s="180">
        <f>K518+K519</f>
        <v>3636606</v>
      </c>
      <c r="L517" s="148"/>
      <c r="M517" s="180">
        <f>M518+M519</f>
        <v>3636606</v>
      </c>
      <c r="N517" s="148"/>
      <c r="O517" s="180">
        <f>O518+O519</f>
        <v>3636606</v>
      </c>
      <c r="P517" s="148"/>
      <c r="Q517" s="180">
        <f>Q518+Q519</f>
        <v>3636606</v>
      </c>
    </row>
    <row r="518" spans="1:17" ht="18.75" customHeight="1">
      <c r="A518" s="127" t="s">
        <v>246</v>
      </c>
      <c r="B518" s="58" t="s">
        <v>443</v>
      </c>
      <c r="C518" s="58" t="s">
        <v>123</v>
      </c>
      <c r="D518" s="58" t="s">
        <v>173</v>
      </c>
      <c r="E518" s="100">
        <v>2218446</v>
      </c>
      <c r="F518" s="148"/>
      <c r="G518" s="180">
        <f>E518+F518</f>
        <v>2218446</v>
      </c>
      <c r="H518" s="148"/>
      <c r="I518" s="180">
        <f>G518+H518</f>
        <v>2218446</v>
      </c>
      <c r="J518" s="224"/>
      <c r="K518" s="180">
        <f>I518+J518</f>
        <v>2218446</v>
      </c>
      <c r="L518" s="148"/>
      <c r="M518" s="180">
        <f>K518+L518</f>
        <v>2218446</v>
      </c>
      <c r="N518" s="148"/>
      <c r="O518" s="180">
        <f>M518+N518</f>
        <v>2218446</v>
      </c>
      <c r="P518" s="148"/>
      <c r="Q518" s="180">
        <f>O518+P518</f>
        <v>2218446</v>
      </c>
    </row>
    <row r="519" spans="1:17" ht="30" customHeight="1">
      <c r="A519" s="24" t="s">
        <v>169</v>
      </c>
      <c r="B519" s="58" t="s">
        <v>443</v>
      </c>
      <c r="C519" s="58" t="s">
        <v>123</v>
      </c>
      <c r="D519" s="58" t="s">
        <v>170</v>
      </c>
      <c r="E519" s="100">
        <v>1418160</v>
      </c>
      <c r="F519" s="148"/>
      <c r="G519" s="180">
        <f>E519+F519</f>
        <v>1418160</v>
      </c>
      <c r="H519" s="148"/>
      <c r="I519" s="180">
        <f>G519+H519</f>
        <v>1418160</v>
      </c>
      <c r="J519" s="224"/>
      <c r="K519" s="180">
        <f>I519+J519</f>
        <v>1418160</v>
      </c>
      <c r="L519" s="148"/>
      <c r="M519" s="180">
        <f>K519+L519</f>
        <v>1418160</v>
      </c>
      <c r="N519" s="148"/>
      <c r="O519" s="180">
        <f>M519+N519</f>
        <v>1418160</v>
      </c>
      <c r="P519" s="148"/>
      <c r="Q519" s="180">
        <f>O519+P519</f>
        <v>1418160</v>
      </c>
    </row>
    <row r="520" spans="1:17" ht="19.5" customHeight="1">
      <c r="A520" s="22" t="s">
        <v>441</v>
      </c>
      <c r="B520" s="55" t="s">
        <v>442</v>
      </c>
      <c r="C520" s="55"/>
      <c r="D520" s="55"/>
      <c r="E520" s="103">
        <f>E521</f>
        <v>1135400</v>
      </c>
      <c r="F520" s="148"/>
      <c r="G520" s="179">
        <f>G521</f>
        <v>1135400</v>
      </c>
      <c r="H520" s="148"/>
      <c r="I520" s="179">
        <f>I521</f>
        <v>1121012</v>
      </c>
      <c r="J520" s="224"/>
      <c r="K520" s="179">
        <f>K521</f>
        <v>952561</v>
      </c>
      <c r="L520" s="148"/>
      <c r="M520" s="179">
        <f>M521</f>
        <v>902391.23</v>
      </c>
      <c r="N520" s="148"/>
      <c r="O520" s="179">
        <f>O521</f>
        <v>870391.23</v>
      </c>
      <c r="P520" s="148"/>
      <c r="Q520" s="179">
        <f>Q521</f>
        <v>862022.23</v>
      </c>
    </row>
    <row r="521" spans="1:17" ht="80.25" customHeight="1">
      <c r="A521" s="38" t="s">
        <v>610</v>
      </c>
      <c r="B521" s="58" t="s">
        <v>442</v>
      </c>
      <c r="C521" s="58" t="s">
        <v>239</v>
      </c>
      <c r="D521" s="58"/>
      <c r="E521" s="100">
        <f>E522</f>
        <v>1135400</v>
      </c>
      <c r="F521" s="148"/>
      <c r="G521" s="180">
        <f>G522</f>
        <v>1135400</v>
      </c>
      <c r="H521" s="148"/>
      <c r="I521" s="180">
        <f>I522</f>
        <v>1121012</v>
      </c>
      <c r="J521" s="224"/>
      <c r="K521" s="180">
        <f>K522</f>
        <v>952561</v>
      </c>
      <c r="L521" s="148"/>
      <c r="M521" s="180">
        <f>M522</f>
        <v>902391.23</v>
      </c>
      <c r="N521" s="148"/>
      <c r="O521" s="180">
        <f>O522</f>
        <v>870391.23</v>
      </c>
      <c r="P521" s="148"/>
      <c r="Q521" s="180">
        <f>Q522</f>
        <v>862022.23</v>
      </c>
    </row>
    <row r="522" spans="1:17" ht="63.75" customHeight="1">
      <c r="A522" s="12" t="s">
        <v>611</v>
      </c>
      <c r="B522" s="58" t="s">
        <v>442</v>
      </c>
      <c r="C522" s="71" t="s">
        <v>124</v>
      </c>
      <c r="D522" s="58"/>
      <c r="E522" s="100">
        <f>E523</f>
        <v>1135400</v>
      </c>
      <c r="F522" s="148"/>
      <c r="G522" s="180">
        <f>G523</f>
        <v>1135400</v>
      </c>
      <c r="H522" s="148"/>
      <c r="I522" s="180">
        <f>I523</f>
        <v>1121012</v>
      </c>
      <c r="J522" s="224"/>
      <c r="K522" s="180">
        <f>K523</f>
        <v>952561</v>
      </c>
      <c r="L522" s="148"/>
      <c r="M522" s="180">
        <f>M523+M526</f>
        <v>902391.23</v>
      </c>
      <c r="N522" s="148"/>
      <c r="O522" s="180">
        <f>O523+O526</f>
        <v>870391.23</v>
      </c>
      <c r="P522" s="148"/>
      <c r="Q522" s="180">
        <f>Q523+Q526</f>
        <v>862022.23</v>
      </c>
    </row>
    <row r="523" spans="1:17" ht="33" customHeight="1">
      <c r="A523" s="12" t="s">
        <v>4</v>
      </c>
      <c r="B523" s="58" t="s">
        <v>442</v>
      </c>
      <c r="C523" s="71" t="s">
        <v>326</v>
      </c>
      <c r="D523" s="58"/>
      <c r="E523" s="100">
        <f>E524</f>
        <v>1135400</v>
      </c>
      <c r="F523" s="148"/>
      <c r="G523" s="180">
        <f>G524</f>
        <v>1135400</v>
      </c>
      <c r="H523" s="148"/>
      <c r="I523" s="180">
        <f>I524+I525</f>
        <v>1121012</v>
      </c>
      <c r="J523" s="224"/>
      <c r="K523" s="180">
        <f>K524+K525</f>
        <v>952561</v>
      </c>
      <c r="L523" s="148"/>
      <c r="M523" s="180">
        <f>M524+M525</f>
        <v>872391.23</v>
      </c>
      <c r="N523" s="148"/>
      <c r="O523" s="180">
        <f>O524+O525</f>
        <v>840391.23</v>
      </c>
      <c r="P523" s="148"/>
      <c r="Q523" s="180">
        <f>Q524+Q525</f>
        <v>832022.23</v>
      </c>
    </row>
    <row r="524" spans="1:17" ht="33" customHeight="1">
      <c r="A524" s="24" t="s">
        <v>169</v>
      </c>
      <c r="B524" s="58" t="s">
        <v>442</v>
      </c>
      <c r="C524" s="71" t="s">
        <v>326</v>
      </c>
      <c r="D524" s="58" t="s">
        <v>170</v>
      </c>
      <c r="E524" s="100">
        <v>1135400</v>
      </c>
      <c r="F524" s="148"/>
      <c r="G524" s="180">
        <f>E524+F524</f>
        <v>1135400</v>
      </c>
      <c r="H524" s="148">
        <v>-39388</v>
      </c>
      <c r="I524" s="180">
        <f>G524+H524</f>
        <v>1096012</v>
      </c>
      <c r="J524" s="224">
        <v>-168451</v>
      </c>
      <c r="K524" s="180">
        <f>I524+J524</f>
        <v>927561</v>
      </c>
      <c r="L524" s="148">
        <f>-58000-22169.77</f>
        <v>-80169.77</v>
      </c>
      <c r="M524" s="180">
        <f>K524+L524</f>
        <v>847391.23</v>
      </c>
      <c r="N524" s="148">
        <v>-32000</v>
      </c>
      <c r="O524" s="180">
        <f>M524+N524</f>
        <v>815391.23</v>
      </c>
      <c r="P524" s="148">
        <v>-8369</v>
      </c>
      <c r="Q524" s="180">
        <f>O524+P524</f>
        <v>807022.23</v>
      </c>
    </row>
    <row r="525" spans="1:17" ht="18.75" customHeight="1">
      <c r="A525" s="151" t="s">
        <v>172</v>
      </c>
      <c r="B525" s="58" t="s">
        <v>442</v>
      </c>
      <c r="C525" s="71" t="s">
        <v>326</v>
      </c>
      <c r="D525" s="58" t="s">
        <v>171</v>
      </c>
      <c r="E525" s="100"/>
      <c r="F525" s="148"/>
      <c r="G525" s="180"/>
      <c r="H525" s="148">
        <v>25000</v>
      </c>
      <c r="I525" s="180">
        <f>G525+H525</f>
        <v>25000</v>
      </c>
      <c r="J525" s="224"/>
      <c r="K525" s="180">
        <f>I525+J525</f>
        <v>25000</v>
      </c>
      <c r="L525" s="148"/>
      <c r="M525" s="180">
        <f>K525+L525</f>
        <v>25000</v>
      </c>
      <c r="N525" s="148"/>
      <c r="O525" s="180">
        <f>M525+N525</f>
        <v>25000</v>
      </c>
      <c r="P525" s="148"/>
      <c r="Q525" s="180">
        <f>O525+P525</f>
        <v>25000</v>
      </c>
    </row>
    <row r="526" spans="1:17" ht="30" customHeight="1">
      <c r="A526" s="151" t="s">
        <v>569</v>
      </c>
      <c r="B526" s="58" t="s">
        <v>442</v>
      </c>
      <c r="C526" s="57" t="s">
        <v>570</v>
      </c>
      <c r="D526" s="58"/>
      <c r="E526" s="100"/>
      <c r="F526" s="148"/>
      <c r="G526" s="180"/>
      <c r="H526" s="148"/>
      <c r="I526" s="180"/>
      <c r="J526" s="224"/>
      <c r="K526" s="180"/>
      <c r="L526" s="148"/>
      <c r="M526" s="180">
        <f>M527</f>
        <v>30000</v>
      </c>
      <c r="N526" s="148"/>
      <c r="O526" s="180">
        <f>O527</f>
        <v>30000</v>
      </c>
      <c r="P526" s="148"/>
      <c r="Q526" s="180">
        <f>Q527</f>
        <v>30000</v>
      </c>
    </row>
    <row r="527" spans="1:17" ht="33" customHeight="1">
      <c r="A527" s="24" t="s">
        <v>169</v>
      </c>
      <c r="B527" s="58" t="s">
        <v>442</v>
      </c>
      <c r="C527" s="57" t="s">
        <v>570</v>
      </c>
      <c r="D527" s="58" t="s">
        <v>170</v>
      </c>
      <c r="E527" s="100"/>
      <c r="F527" s="148"/>
      <c r="G527" s="180"/>
      <c r="H527" s="148"/>
      <c r="I527" s="180"/>
      <c r="J527" s="224"/>
      <c r="K527" s="180"/>
      <c r="L527" s="148">
        <v>30000</v>
      </c>
      <c r="M527" s="180">
        <f>K527+L527</f>
        <v>30000</v>
      </c>
      <c r="N527" s="148"/>
      <c r="O527" s="180">
        <f>M527+N527</f>
        <v>30000</v>
      </c>
      <c r="P527" s="148"/>
      <c r="Q527" s="180">
        <f>O527+P527</f>
        <v>30000</v>
      </c>
    </row>
    <row r="528" spans="1:17" ht="69" customHeight="1">
      <c r="A528" s="14" t="s">
        <v>158</v>
      </c>
      <c r="B528" s="58" t="s">
        <v>439</v>
      </c>
      <c r="C528" s="58" t="s">
        <v>259</v>
      </c>
      <c r="D528" s="58"/>
      <c r="E528" s="101">
        <f>E529</f>
        <v>2000</v>
      </c>
      <c r="F528" s="148"/>
      <c r="G528" s="182">
        <f>G529</f>
        <v>2000</v>
      </c>
      <c r="H528" s="148"/>
      <c r="I528" s="182">
        <f>I529</f>
        <v>2000</v>
      </c>
      <c r="J528" s="224"/>
      <c r="K528" s="182">
        <f>K529</f>
        <v>2000</v>
      </c>
      <c r="L528" s="148"/>
      <c r="M528" s="182">
        <f>M529</f>
        <v>2000</v>
      </c>
      <c r="N528" s="148"/>
      <c r="O528" s="182">
        <f>O529</f>
        <v>2000</v>
      </c>
      <c r="P528" s="148"/>
      <c r="Q528" s="182">
        <f>Q529</f>
        <v>1000</v>
      </c>
    </row>
    <row r="529" spans="1:17" ht="34.5" customHeight="1">
      <c r="A529" s="45" t="s">
        <v>468</v>
      </c>
      <c r="B529" s="62" t="s">
        <v>440</v>
      </c>
      <c r="C529" s="57" t="s">
        <v>294</v>
      </c>
      <c r="D529" s="62"/>
      <c r="E529" s="102">
        <f>E530</f>
        <v>2000</v>
      </c>
      <c r="F529" s="148"/>
      <c r="G529" s="147">
        <f>G530</f>
        <v>2000</v>
      </c>
      <c r="H529" s="148"/>
      <c r="I529" s="147">
        <f>I530</f>
        <v>2000</v>
      </c>
      <c r="J529" s="224"/>
      <c r="K529" s="147">
        <f>K530</f>
        <v>2000</v>
      </c>
      <c r="L529" s="148"/>
      <c r="M529" s="147">
        <f>M530</f>
        <v>2000</v>
      </c>
      <c r="N529" s="148"/>
      <c r="O529" s="147">
        <f>O530</f>
        <v>2000</v>
      </c>
      <c r="P529" s="148"/>
      <c r="Q529" s="147">
        <f>Q530</f>
        <v>1000</v>
      </c>
    </row>
    <row r="530" spans="1:17" ht="30" customHeight="1">
      <c r="A530" s="13" t="s">
        <v>444</v>
      </c>
      <c r="B530" s="58" t="s">
        <v>440</v>
      </c>
      <c r="C530" s="57" t="s">
        <v>294</v>
      </c>
      <c r="D530" s="58" t="s">
        <v>456</v>
      </c>
      <c r="E530" s="99">
        <v>2000</v>
      </c>
      <c r="F530" s="148"/>
      <c r="G530" s="183">
        <f>E530+F530</f>
        <v>2000</v>
      </c>
      <c r="H530" s="148"/>
      <c r="I530" s="183">
        <f>G530+H530</f>
        <v>2000</v>
      </c>
      <c r="J530" s="224"/>
      <c r="K530" s="183">
        <f>I530+J530</f>
        <v>2000</v>
      </c>
      <c r="L530" s="148"/>
      <c r="M530" s="183">
        <f>K530+L530</f>
        <v>2000</v>
      </c>
      <c r="N530" s="148"/>
      <c r="O530" s="183">
        <f>M530+N530</f>
        <v>2000</v>
      </c>
      <c r="P530" s="148">
        <v>-1000</v>
      </c>
      <c r="Q530" s="183">
        <f>O530+P530</f>
        <v>1000</v>
      </c>
    </row>
    <row r="531" spans="1:17" ht="30.75" customHeight="1">
      <c r="A531" s="167" t="s">
        <v>520</v>
      </c>
      <c r="B531" s="58" t="s">
        <v>517</v>
      </c>
      <c r="C531" s="57"/>
      <c r="D531" s="58"/>
      <c r="E531" s="99"/>
      <c r="F531" s="148"/>
      <c r="G531" s="183">
        <f>G532</f>
        <v>940000</v>
      </c>
      <c r="H531" s="148"/>
      <c r="I531" s="183">
        <f>I532</f>
        <v>940000</v>
      </c>
      <c r="J531" s="224"/>
      <c r="K531" s="183">
        <f>K532</f>
        <v>940000</v>
      </c>
      <c r="L531" s="148"/>
      <c r="M531" s="183">
        <f>M532</f>
        <v>1140000</v>
      </c>
      <c r="N531" s="148"/>
      <c r="O531" s="183">
        <f>O532</f>
        <v>1103000</v>
      </c>
      <c r="P531" s="148"/>
      <c r="Q531" s="183">
        <f>Q532</f>
        <v>834430</v>
      </c>
    </row>
    <row r="532" spans="1:17" ht="21" customHeight="1">
      <c r="A532" s="21" t="s">
        <v>320</v>
      </c>
      <c r="B532" s="58" t="s">
        <v>518</v>
      </c>
      <c r="C532" s="57" t="s">
        <v>249</v>
      </c>
      <c r="D532" s="58"/>
      <c r="E532" s="99"/>
      <c r="F532" s="148"/>
      <c r="G532" s="183">
        <f>G533</f>
        <v>940000</v>
      </c>
      <c r="H532" s="148"/>
      <c r="I532" s="183">
        <f>I533</f>
        <v>940000</v>
      </c>
      <c r="J532" s="224"/>
      <c r="K532" s="183">
        <f>K533</f>
        <v>940000</v>
      </c>
      <c r="L532" s="148"/>
      <c r="M532" s="183">
        <f>M533</f>
        <v>1140000</v>
      </c>
      <c r="N532" s="148"/>
      <c r="O532" s="183">
        <f>O533</f>
        <v>1103000</v>
      </c>
      <c r="P532" s="148"/>
      <c r="Q532" s="183">
        <f>Q533</f>
        <v>834430</v>
      </c>
    </row>
    <row r="533" spans="1:17" ht="60.75" customHeight="1">
      <c r="A533" s="215" t="s">
        <v>516</v>
      </c>
      <c r="B533" s="58" t="s">
        <v>518</v>
      </c>
      <c r="C533" s="57" t="s">
        <v>519</v>
      </c>
      <c r="D533" s="58"/>
      <c r="E533" s="99"/>
      <c r="F533" s="148"/>
      <c r="G533" s="183">
        <f>G534</f>
        <v>940000</v>
      </c>
      <c r="H533" s="148"/>
      <c r="I533" s="183">
        <f>I534</f>
        <v>940000</v>
      </c>
      <c r="J533" s="224"/>
      <c r="K533" s="183">
        <f>K534</f>
        <v>940000</v>
      </c>
      <c r="L533" s="148"/>
      <c r="M533" s="183">
        <f>M534</f>
        <v>1140000</v>
      </c>
      <c r="N533" s="148"/>
      <c r="O533" s="183">
        <f>O534</f>
        <v>1103000</v>
      </c>
      <c r="P533" s="148"/>
      <c r="Q533" s="183">
        <f>Q534</f>
        <v>834430</v>
      </c>
    </row>
    <row r="534" spans="1:17" ht="35.25" customHeight="1">
      <c r="A534" s="127" t="s">
        <v>169</v>
      </c>
      <c r="B534" s="58" t="s">
        <v>518</v>
      </c>
      <c r="C534" s="57" t="s">
        <v>519</v>
      </c>
      <c r="D534" s="58" t="s">
        <v>170</v>
      </c>
      <c r="E534" s="99"/>
      <c r="F534" s="148">
        <v>940000</v>
      </c>
      <c r="G534" s="183">
        <f>E534+F534</f>
        <v>940000</v>
      </c>
      <c r="H534" s="148"/>
      <c r="I534" s="183">
        <f>G534+H534</f>
        <v>940000</v>
      </c>
      <c r="J534" s="224"/>
      <c r="K534" s="183">
        <f>I534+J534</f>
        <v>940000</v>
      </c>
      <c r="L534" s="148">
        <v>200000</v>
      </c>
      <c r="M534" s="183">
        <f>K534+L534</f>
        <v>1140000</v>
      </c>
      <c r="N534" s="148">
        <v>-37000</v>
      </c>
      <c r="O534" s="183">
        <f>M534+N534</f>
        <v>1103000</v>
      </c>
      <c r="P534" s="148">
        <f>-70172-170000-5100-23298</f>
        <v>-268570</v>
      </c>
      <c r="Q534" s="183">
        <f>O534+P534</f>
        <v>834430</v>
      </c>
    </row>
    <row r="535" spans="1:17" ht="18" customHeight="1">
      <c r="A535" s="28" t="s">
        <v>429</v>
      </c>
      <c r="B535" s="81"/>
      <c r="C535" s="81"/>
      <c r="D535" s="81"/>
      <c r="E535" s="103" t="e">
        <f>E7+E111+E117+E146+E210+E273+E279+E439+E470+E528+E520</f>
        <v>#REF!</v>
      </c>
      <c r="F535" s="148"/>
      <c r="G535" s="179" t="e">
        <f>G7+G111+G117+G146+G210+G273+G279+G439+G470+G528+G520+G531</f>
        <v>#REF!</v>
      </c>
      <c r="H535" s="148"/>
      <c r="I535" s="179" t="e">
        <f>I7+I111+I117+I146+I210+I273+I279+I439+I470+I528+I520+I531</f>
        <v>#REF!</v>
      </c>
      <c r="J535" s="224"/>
      <c r="K535" s="179" t="e">
        <f>K7+K111+K117+K146+K210+K273+K279+K439+K470+K528+K520+K531</f>
        <v>#REF!</v>
      </c>
      <c r="L535" s="148"/>
      <c r="M535" s="179">
        <f>M7+M111+M117+M146+M210+M273+M279+M439+M470+M528+M520+M531</f>
        <v>1071482274.9999999</v>
      </c>
      <c r="N535" s="148"/>
      <c r="O535" s="179">
        <f>O7+O111+O117+O146+O210+O273+O279+O439+O470+O528+O520+O531</f>
        <v>1097985756</v>
      </c>
      <c r="P535" s="148"/>
      <c r="Q535" s="179">
        <f>Q7+Q111+Q117+Q146+Q210+Q273+Q279+Q439+Q470+Q528+Q520+Q531</f>
        <v>1119209002.9999998</v>
      </c>
    </row>
    <row r="536" spans="1:17" ht="46.5" customHeight="1">
      <c r="A536" s="253" t="s">
        <v>77</v>
      </c>
      <c r="B536" s="254"/>
      <c r="C536" s="254"/>
      <c r="D536" s="254"/>
      <c r="E536" s="254"/>
      <c r="F536" s="255"/>
      <c r="G536" s="256"/>
      <c r="H536" s="216"/>
      <c r="I536" s="216"/>
      <c r="J536" s="224"/>
      <c r="K536" s="216"/>
      <c r="L536" s="148"/>
      <c r="M536" s="216"/>
      <c r="N536" s="148"/>
      <c r="O536" s="216"/>
      <c r="P536" s="148"/>
      <c r="Q536" s="216"/>
    </row>
    <row r="537" spans="1:17" ht="15" customHeight="1" hidden="1">
      <c r="A537" s="253"/>
      <c r="B537" s="254"/>
      <c r="C537" s="254"/>
      <c r="D537" s="254"/>
      <c r="E537" s="254"/>
      <c r="F537" s="255"/>
      <c r="G537" s="256"/>
      <c r="H537" s="216"/>
      <c r="I537" s="216"/>
      <c r="J537" s="224"/>
      <c r="K537" s="216"/>
      <c r="L537" s="148"/>
      <c r="M537" s="216"/>
      <c r="N537" s="148"/>
      <c r="O537" s="216"/>
      <c r="P537" s="148"/>
      <c r="Q537" s="216"/>
    </row>
    <row r="538" spans="1:17" ht="19.5" customHeight="1">
      <c r="A538" s="22" t="s">
        <v>363</v>
      </c>
      <c r="B538" s="55" t="s">
        <v>364</v>
      </c>
      <c r="C538" s="55"/>
      <c r="D538" s="55"/>
      <c r="E538" s="103" t="e">
        <f>E539+E543+E549+E565+E585+E582+E580</f>
        <v>#REF!</v>
      </c>
      <c r="F538" s="148"/>
      <c r="G538" s="179" t="e">
        <f>G539+G543+G549+G565+G585+G582+G580</f>
        <v>#REF!</v>
      </c>
      <c r="H538" s="148"/>
      <c r="I538" s="179" t="e">
        <f>I539+I543+I549+I565+I585+I582+I580</f>
        <v>#REF!</v>
      </c>
      <c r="J538" s="224"/>
      <c r="K538" s="179" t="e">
        <f>K539+K543+K549+K565+K585+K582+K580</f>
        <v>#REF!</v>
      </c>
      <c r="L538" s="148"/>
      <c r="M538" s="179">
        <f>M539+M543+M549+M565+M585+M582+M580</f>
        <v>91902601.32</v>
      </c>
      <c r="N538" s="148"/>
      <c r="O538" s="179">
        <f>O539+O543+O549+O565+O585+O582+O580</f>
        <v>101801023.95</v>
      </c>
      <c r="P538" s="148"/>
      <c r="Q538" s="179">
        <f>Q539+Q543+Q549+Q565+Q585+Q582+Q580</f>
        <v>101091030.45</v>
      </c>
    </row>
    <row r="539" spans="1:17" ht="24.75" customHeight="1">
      <c r="A539" s="21" t="s">
        <v>320</v>
      </c>
      <c r="B539" s="61" t="s">
        <v>365</v>
      </c>
      <c r="C539" s="57" t="s">
        <v>249</v>
      </c>
      <c r="D539" s="61"/>
      <c r="E539" s="99">
        <f>E540</f>
        <v>1659200</v>
      </c>
      <c r="F539" s="148"/>
      <c r="G539" s="183">
        <f>G540</f>
        <v>1659200</v>
      </c>
      <c r="H539" s="148"/>
      <c r="I539" s="183">
        <f>I540</f>
        <v>1659200</v>
      </c>
      <c r="J539" s="224"/>
      <c r="K539" s="183">
        <f>K540</f>
        <v>1659200</v>
      </c>
      <c r="L539" s="148"/>
      <c r="M539" s="183">
        <f>M540</f>
        <v>1659200</v>
      </c>
      <c r="N539" s="148"/>
      <c r="O539" s="183">
        <f>O540</f>
        <v>2052200</v>
      </c>
      <c r="P539" s="148"/>
      <c r="Q539" s="183">
        <f>Q540</f>
        <v>2040010</v>
      </c>
    </row>
    <row r="540" spans="1:17" ht="65.25" customHeight="1">
      <c r="A540" s="44" t="s">
        <v>413</v>
      </c>
      <c r="B540" s="61" t="s">
        <v>365</v>
      </c>
      <c r="C540" s="57" t="s">
        <v>248</v>
      </c>
      <c r="D540" s="61"/>
      <c r="E540" s="99">
        <f>E541</f>
        <v>1659200</v>
      </c>
      <c r="F540" s="148"/>
      <c r="G540" s="183">
        <f>G541</f>
        <v>1659200</v>
      </c>
      <c r="H540" s="148"/>
      <c r="I540" s="183">
        <f>I541</f>
        <v>1659200</v>
      </c>
      <c r="J540" s="224"/>
      <c r="K540" s="183">
        <f>K541</f>
        <v>1659200</v>
      </c>
      <c r="L540" s="148"/>
      <c r="M540" s="183">
        <f>M541</f>
        <v>1659200</v>
      </c>
      <c r="N540" s="148"/>
      <c r="O540" s="183">
        <f>O541</f>
        <v>2052200</v>
      </c>
      <c r="P540" s="148"/>
      <c r="Q540" s="183">
        <f>Q541</f>
        <v>2040010</v>
      </c>
    </row>
    <row r="541" spans="1:17" ht="15.75" customHeight="1">
      <c r="A541" s="44" t="s">
        <v>414</v>
      </c>
      <c r="B541" s="61" t="s">
        <v>365</v>
      </c>
      <c r="C541" s="57" t="s">
        <v>248</v>
      </c>
      <c r="D541" s="61"/>
      <c r="E541" s="99">
        <f>E542</f>
        <v>1659200</v>
      </c>
      <c r="F541" s="148"/>
      <c r="G541" s="183">
        <f>G542</f>
        <v>1659200</v>
      </c>
      <c r="H541" s="148"/>
      <c r="I541" s="183">
        <f>I542</f>
        <v>1659200</v>
      </c>
      <c r="J541" s="224"/>
      <c r="K541" s="183">
        <f>K542</f>
        <v>1659200</v>
      </c>
      <c r="L541" s="148"/>
      <c r="M541" s="183">
        <f>M542</f>
        <v>1659200</v>
      </c>
      <c r="N541" s="148"/>
      <c r="O541" s="183">
        <f>O542</f>
        <v>2052200</v>
      </c>
      <c r="P541" s="148"/>
      <c r="Q541" s="183">
        <f>Q542</f>
        <v>2040010</v>
      </c>
    </row>
    <row r="542" spans="1:17" ht="30.75" customHeight="1">
      <c r="A542" s="17" t="s">
        <v>168</v>
      </c>
      <c r="B542" s="61" t="s">
        <v>365</v>
      </c>
      <c r="C542" s="57" t="s">
        <v>248</v>
      </c>
      <c r="D542" s="57" t="s">
        <v>167</v>
      </c>
      <c r="E542" s="99">
        <v>1659200</v>
      </c>
      <c r="F542" s="148"/>
      <c r="G542" s="183">
        <f>E542+F542</f>
        <v>1659200</v>
      </c>
      <c r="H542" s="148"/>
      <c r="I542" s="183">
        <f>G542+H542</f>
        <v>1659200</v>
      </c>
      <c r="J542" s="224"/>
      <c r="K542" s="183">
        <f>I542+J542</f>
        <v>1659200</v>
      </c>
      <c r="L542" s="148"/>
      <c r="M542" s="183">
        <f>K542+L542</f>
        <v>1659200</v>
      </c>
      <c r="N542" s="148">
        <v>393000</v>
      </c>
      <c r="O542" s="183">
        <f>M542+N542</f>
        <v>2052200</v>
      </c>
      <c r="P542" s="148">
        <v>-12190</v>
      </c>
      <c r="Q542" s="183">
        <f>O542+P542</f>
        <v>2040010</v>
      </c>
    </row>
    <row r="543" spans="1:17" ht="18" customHeight="1">
      <c r="A543" s="21" t="s">
        <v>320</v>
      </c>
      <c r="B543" s="61" t="s">
        <v>366</v>
      </c>
      <c r="C543" s="57" t="s">
        <v>249</v>
      </c>
      <c r="D543" s="61"/>
      <c r="E543" s="99" t="e">
        <f>#REF!+E547</f>
        <v>#REF!</v>
      </c>
      <c r="F543" s="148"/>
      <c r="G543" s="183" t="e">
        <f>#REF!+G547</f>
        <v>#REF!</v>
      </c>
      <c r="H543" s="148"/>
      <c r="I543" s="183" t="e">
        <f>#REF!+I547</f>
        <v>#REF!</v>
      </c>
      <c r="J543" s="224"/>
      <c r="K543" s="183" t="e">
        <f>#REF!+K547</f>
        <v>#REF!</v>
      </c>
      <c r="L543" s="148"/>
      <c r="M543" s="183">
        <f>M544+M547</f>
        <v>1894100</v>
      </c>
      <c r="N543" s="148"/>
      <c r="O543" s="183">
        <f>O544+O547</f>
        <v>1894100</v>
      </c>
      <c r="P543" s="148"/>
      <c r="Q543" s="183">
        <f>Q544+Q547</f>
        <v>1581194</v>
      </c>
    </row>
    <row r="544" spans="1:17" ht="28.5" customHeight="1">
      <c r="A544" s="243" t="s">
        <v>600</v>
      </c>
      <c r="B544" s="61" t="s">
        <v>366</v>
      </c>
      <c r="C544" s="57" t="s">
        <v>250</v>
      </c>
      <c r="D544" s="61"/>
      <c r="E544" s="99">
        <f>E545+E546</f>
        <v>2230900</v>
      </c>
      <c r="F544" s="148"/>
      <c r="G544" s="183">
        <f>G545+G546</f>
        <v>1970900</v>
      </c>
      <c r="H544" s="148"/>
      <c r="I544" s="183">
        <f>I545+I546</f>
        <v>1970900</v>
      </c>
      <c r="J544" s="224"/>
      <c r="K544" s="183">
        <f>K545+K546</f>
        <v>1970900</v>
      </c>
      <c r="L544" s="148"/>
      <c r="M544" s="183">
        <f>M545+M546</f>
        <v>1738900</v>
      </c>
      <c r="N544" s="148"/>
      <c r="O544" s="183">
        <f>O545+O546</f>
        <v>1738900</v>
      </c>
      <c r="P544" s="148"/>
      <c r="Q544" s="183">
        <f>Q545+Q546</f>
        <v>1559266</v>
      </c>
    </row>
    <row r="545" spans="1:17" ht="33.75" customHeight="1">
      <c r="A545" s="17" t="s">
        <v>168</v>
      </c>
      <c r="B545" s="61" t="s">
        <v>366</v>
      </c>
      <c r="C545" s="57" t="s">
        <v>250</v>
      </c>
      <c r="D545" s="57" t="s">
        <v>167</v>
      </c>
      <c r="E545" s="99">
        <v>1807100</v>
      </c>
      <c r="F545" s="148"/>
      <c r="G545" s="183">
        <f>E545+F545</f>
        <v>1807100</v>
      </c>
      <c r="H545" s="148"/>
      <c r="I545" s="183">
        <f>G545+H545</f>
        <v>1807100</v>
      </c>
      <c r="J545" s="224"/>
      <c r="K545" s="183">
        <f>I545+J545</f>
        <v>1807100</v>
      </c>
      <c r="L545" s="148">
        <v>-305000</v>
      </c>
      <c r="M545" s="183">
        <f>K545+L545</f>
        <v>1502100</v>
      </c>
      <c r="N545" s="148"/>
      <c r="O545" s="183">
        <f>M545+N545</f>
        <v>1502100</v>
      </c>
      <c r="P545" s="148">
        <f>-215470+72450</f>
        <v>-143020</v>
      </c>
      <c r="Q545" s="183">
        <f>O545+P545</f>
        <v>1359080</v>
      </c>
    </row>
    <row r="546" spans="1:17" ht="33.75" customHeight="1">
      <c r="A546" s="13" t="s">
        <v>169</v>
      </c>
      <c r="B546" s="61" t="s">
        <v>366</v>
      </c>
      <c r="C546" s="57" t="s">
        <v>250</v>
      </c>
      <c r="D546" s="57" t="s">
        <v>170</v>
      </c>
      <c r="E546" s="99">
        <v>423800</v>
      </c>
      <c r="F546" s="148">
        <v>-260000</v>
      </c>
      <c r="G546" s="183">
        <f>E546+F546</f>
        <v>163800</v>
      </c>
      <c r="H546" s="148"/>
      <c r="I546" s="183">
        <f>G546+H546</f>
        <v>163800</v>
      </c>
      <c r="J546" s="224"/>
      <c r="K546" s="183">
        <f>I546+J546</f>
        <v>163800</v>
      </c>
      <c r="L546" s="148">
        <v>73000</v>
      </c>
      <c r="M546" s="183">
        <f>K546+L546</f>
        <v>236800</v>
      </c>
      <c r="N546" s="148"/>
      <c r="O546" s="183">
        <f>M546+N546</f>
        <v>236800</v>
      </c>
      <c r="P546" s="148">
        <v>-36614</v>
      </c>
      <c r="Q546" s="183">
        <f>O546+P546</f>
        <v>200186</v>
      </c>
    </row>
    <row r="547" spans="1:17" ht="29.25" customHeight="1">
      <c r="A547" s="243" t="s">
        <v>601</v>
      </c>
      <c r="B547" s="61" t="s">
        <v>366</v>
      </c>
      <c r="C547" s="57" t="s">
        <v>251</v>
      </c>
      <c r="D547" s="61"/>
      <c r="E547" s="99">
        <f>E548</f>
        <v>155200</v>
      </c>
      <c r="F547" s="148"/>
      <c r="G547" s="183">
        <f>G548</f>
        <v>155200</v>
      </c>
      <c r="H547" s="148"/>
      <c r="I547" s="183">
        <f>I548</f>
        <v>155200</v>
      </c>
      <c r="J547" s="224"/>
      <c r="K547" s="183">
        <f>K548</f>
        <v>155200</v>
      </c>
      <c r="L547" s="148"/>
      <c r="M547" s="183">
        <f>M548</f>
        <v>155200</v>
      </c>
      <c r="N547" s="148"/>
      <c r="O547" s="183">
        <f>O548</f>
        <v>155200</v>
      </c>
      <c r="P547" s="148"/>
      <c r="Q547" s="183">
        <f>Q548</f>
        <v>21928</v>
      </c>
    </row>
    <row r="548" spans="1:17" ht="35.25" customHeight="1">
      <c r="A548" s="17" t="s">
        <v>168</v>
      </c>
      <c r="B548" s="61" t="s">
        <v>366</v>
      </c>
      <c r="C548" s="57" t="s">
        <v>251</v>
      </c>
      <c r="D548" s="57" t="s">
        <v>167</v>
      </c>
      <c r="E548" s="99">
        <v>155200</v>
      </c>
      <c r="F548" s="148"/>
      <c r="G548" s="183">
        <f>E548+F548</f>
        <v>155200</v>
      </c>
      <c r="H548" s="148"/>
      <c r="I548" s="183">
        <f>G548+H548</f>
        <v>155200</v>
      </c>
      <c r="J548" s="224"/>
      <c r="K548" s="183">
        <f>I548+J548</f>
        <v>155200</v>
      </c>
      <c r="L548" s="148"/>
      <c r="M548" s="183">
        <f>K548+L548</f>
        <v>155200</v>
      </c>
      <c r="N548" s="148"/>
      <c r="O548" s="183">
        <f>M548+N548</f>
        <v>155200</v>
      </c>
      <c r="P548" s="148">
        <v>-133272</v>
      </c>
      <c r="Q548" s="183">
        <f>O548+P548</f>
        <v>21928</v>
      </c>
    </row>
    <row r="549" spans="1:17" ht="62.25" customHeight="1">
      <c r="A549" s="45" t="s">
        <v>207</v>
      </c>
      <c r="B549" s="61" t="s">
        <v>367</v>
      </c>
      <c r="C549" s="61"/>
      <c r="D549" s="61"/>
      <c r="E549" s="99">
        <f>E550</f>
        <v>30478300</v>
      </c>
      <c r="F549" s="206"/>
      <c r="G549" s="183">
        <f>G550</f>
        <v>30478300</v>
      </c>
      <c r="H549" s="206"/>
      <c r="I549" s="183">
        <f>I550</f>
        <v>30478300</v>
      </c>
      <c r="J549" s="222"/>
      <c r="K549" s="183">
        <f>K550</f>
        <v>28989836</v>
      </c>
      <c r="L549" s="206"/>
      <c r="M549" s="183">
        <f>M550</f>
        <v>28525556</v>
      </c>
      <c r="N549" s="206"/>
      <c r="O549" s="183">
        <f>O550</f>
        <v>28132810.880000003</v>
      </c>
      <c r="P549" s="206"/>
      <c r="Q549" s="183">
        <f>Q550</f>
        <v>27912463.880000003</v>
      </c>
    </row>
    <row r="550" spans="1:17" ht="60.75" customHeight="1">
      <c r="A550" s="45" t="s">
        <v>149</v>
      </c>
      <c r="B550" s="61" t="s">
        <v>367</v>
      </c>
      <c r="C550" s="57" t="s">
        <v>252</v>
      </c>
      <c r="D550" s="61"/>
      <c r="E550" s="99">
        <f>E551+E562</f>
        <v>30478300</v>
      </c>
      <c r="F550" s="206"/>
      <c r="G550" s="183">
        <f>G551+G562</f>
        <v>30478300</v>
      </c>
      <c r="H550" s="206"/>
      <c r="I550" s="183">
        <f>I551+I562</f>
        <v>30478300</v>
      </c>
      <c r="J550" s="222"/>
      <c r="K550" s="183">
        <f>K551+K562</f>
        <v>28989836</v>
      </c>
      <c r="L550" s="206"/>
      <c r="M550" s="183">
        <f>M551+M562</f>
        <v>28525556</v>
      </c>
      <c r="N550" s="206"/>
      <c r="O550" s="183">
        <f>O551+O562</f>
        <v>28132810.880000003</v>
      </c>
      <c r="P550" s="206"/>
      <c r="Q550" s="183">
        <f>Q551+Q562</f>
        <v>27912463.880000003</v>
      </c>
    </row>
    <row r="551" spans="1:17" ht="48.75" customHeight="1">
      <c r="A551" s="40" t="s">
        <v>150</v>
      </c>
      <c r="B551" s="61" t="s">
        <v>367</v>
      </c>
      <c r="C551" s="57" t="s">
        <v>253</v>
      </c>
      <c r="D551" s="61"/>
      <c r="E551" s="99">
        <f>E552+E558+E556</f>
        <v>30433300</v>
      </c>
      <c r="F551" s="206"/>
      <c r="G551" s="183">
        <f>G552+G558+G556</f>
        <v>30433300</v>
      </c>
      <c r="H551" s="206"/>
      <c r="I551" s="183">
        <f>I552+I558+I556</f>
        <v>30433300</v>
      </c>
      <c r="J551" s="222"/>
      <c r="K551" s="183">
        <f>K552+K558+K556</f>
        <v>28944836</v>
      </c>
      <c r="L551" s="206"/>
      <c r="M551" s="183">
        <f>M552+M558+M556</f>
        <v>28480556</v>
      </c>
      <c r="N551" s="206"/>
      <c r="O551" s="183">
        <f>O552+O558+O556</f>
        <v>28087810.880000003</v>
      </c>
      <c r="P551" s="206"/>
      <c r="Q551" s="183">
        <f>Q552+Q558+Q556</f>
        <v>27882463.880000003</v>
      </c>
    </row>
    <row r="552" spans="1:17" ht="34.5" customHeight="1">
      <c r="A552" s="50" t="s">
        <v>492</v>
      </c>
      <c r="B552" s="61" t="s">
        <v>367</v>
      </c>
      <c r="C552" s="57" t="s">
        <v>254</v>
      </c>
      <c r="D552" s="61"/>
      <c r="E552" s="99">
        <f>E553+E554+E555</f>
        <v>11768268</v>
      </c>
      <c r="F552" s="206"/>
      <c r="G552" s="183">
        <f>G553+G554+G555</f>
        <v>11768268</v>
      </c>
      <c r="H552" s="206"/>
      <c r="I552" s="183">
        <f>I553+I554+I555</f>
        <v>11768268</v>
      </c>
      <c r="J552" s="222"/>
      <c r="K552" s="183">
        <f>K553+K554+K555</f>
        <v>11768268</v>
      </c>
      <c r="L552" s="206"/>
      <c r="M552" s="183">
        <f>M553+M554+M555</f>
        <v>11768268</v>
      </c>
      <c r="N552" s="206"/>
      <c r="O552" s="183">
        <f>O553+O554+O555</f>
        <v>11268522.88</v>
      </c>
      <c r="P552" s="206"/>
      <c r="Q552" s="183">
        <f>Q553+Q554+Q555</f>
        <v>11263455.88</v>
      </c>
    </row>
    <row r="553" spans="1:17" ht="34.5" customHeight="1">
      <c r="A553" s="17" t="s">
        <v>168</v>
      </c>
      <c r="B553" s="61" t="s">
        <v>367</v>
      </c>
      <c r="C553" s="57" t="s">
        <v>254</v>
      </c>
      <c r="D553" s="57" t="s">
        <v>167</v>
      </c>
      <c r="E553" s="99">
        <v>10768370</v>
      </c>
      <c r="F553" s="206"/>
      <c r="G553" s="183">
        <f>E553+F553</f>
        <v>10768370</v>
      </c>
      <c r="H553" s="206"/>
      <c r="I553" s="183">
        <f>G553+H553</f>
        <v>10768370</v>
      </c>
      <c r="J553" s="222"/>
      <c r="K553" s="183">
        <f>I553+J553</f>
        <v>10768370</v>
      </c>
      <c r="L553" s="206"/>
      <c r="M553" s="183">
        <f>K553+L553</f>
        <v>10768370</v>
      </c>
      <c r="N553" s="206">
        <v>-500000</v>
      </c>
      <c r="O553" s="183">
        <f>M553+N553</f>
        <v>10268370</v>
      </c>
      <c r="P553" s="206">
        <f>29092</f>
        <v>29092</v>
      </c>
      <c r="Q553" s="183">
        <f>O553+P553</f>
        <v>10297462</v>
      </c>
    </row>
    <row r="554" spans="1:17" ht="36.75" customHeight="1">
      <c r="A554" s="111" t="s">
        <v>169</v>
      </c>
      <c r="B554" s="61" t="s">
        <v>367</v>
      </c>
      <c r="C554" s="57" t="s">
        <v>254</v>
      </c>
      <c r="D554" s="57" t="s">
        <v>170</v>
      </c>
      <c r="E554" s="99">
        <v>997898</v>
      </c>
      <c r="F554" s="206"/>
      <c r="G554" s="183">
        <f>E554+F554</f>
        <v>997898</v>
      </c>
      <c r="H554" s="206"/>
      <c r="I554" s="183">
        <f>G554+H554</f>
        <v>997898</v>
      </c>
      <c r="J554" s="222"/>
      <c r="K554" s="183">
        <f>I554+J554</f>
        <v>997898</v>
      </c>
      <c r="L554" s="206"/>
      <c r="M554" s="183">
        <f>K554+L554</f>
        <v>997898</v>
      </c>
      <c r="N554" s="206">
        <f>-24745.12+25000</f>
        <v>254.88000000000102</v>
      </c>
      <c r="O554" s="183">
        <f>M554+N554</f>
        <v>998152.88</v>
      </c>
      <c r="P554" s="206">
        <f>-34097-62</f>
        <v>-34159</v>
      </c>
      <c r="Q554" s="183">
        <f>O554+P554</f>
        <v>963993.88</v>
      </c>
    </row>
    <row r="555" spans="1:17" ht="27" customHeight="1">
      <c r="A555" s="40" t="s">
        <v>172</v>
      </c>
      <c r="B555" s="61" t="s">
        <v>367</v>
      </c>
      <c r="C555" s="57" t="s">
        <v>254</v>
      </c>
      <c r="D555" s="57" t="s">
        <v>171</v>
      </c>
      <c r="E555" s="99">
        <v>2000</v>
      </c>
      <c r="F555" s="206"/>
      <c r="G555" s="183">
        <f>E555+F555</f>
        <v>2000</v>
      </c>
      <c r="H555" s="206"/>
      <c r="I555" s="183">
        <f>G555+H555</f>
        <v>2000</v>
      </c>
      <c r="J555" s="222"/>
      <c r="K555" s="183">
        <f>I555+J555</f>
        <v>2000</v>
      </c>
      <c r="L555" s="206"/>
      <c r="M555" s="183">
        <f>K555+L555</f>
        <v>2000</v>
      </c>
      <c r="N555" s="206"/>
      <c r="O555" s="183">
        <f>M555+N555</f>
        <v>2000</v>
      </c>
      <c r="P555" s="206"/>
      <c r="Q555" s="183">
        <f>O555+P555</f>
        <v>2000</v>
      </c>
    </row>
    <row r="556" spans="1:51" s="25" customFormat="1" ht="38.25" customHeight="1">
      <c r="A556" s="50" t="s">
        <v>325</v>
      </c>
      <c r="B556" s="61" t="s">
        <v>367</v>
      </c>
      <c r="C556" s="57" t="s">
        <v>255</v>
      </c>
      <c r="D556" s="61"/>
      <c r="E556" s="99">
        <f>E557</f>
        <v>1124532</v>
      </c>
      <c r="F556" s="207"/>
      <c r="G556" s="183">
        <f>G557</f>
        <v>1124532</v>
      </c>
      <c r="H556" s="207"/>
      <c r="I556" s="183">
        <f>I557</f>
        <v>1124532</v>
      </c>
      <c r="J556" s="222"/>
      <c r="K556" s="183">
        <f>K557</f>
        <v>1124532</v>
      </c>
      <c r="L556" s="207"/>
      <c r="M556" s="183">
        <f>M557</f>
        <v>1124532</v>
      </c>
      <c r="N556" s="207"/>
      <c r="O556" s="183">
        <f>O557</f>
        <v>1439532</v>
      </c>
      <c r="P556" s="207"/>
      <c r="Q556" s="183">
        <f>Q557</f>
        <v>1497379</v>
      </c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</row>
    <row r="557" spans="1:51" s="25" customFormat="1" ht="33" customHeight="1">
      <c r="A557" s="17" t="s">
        <v>168</v>
      </c>
      <c r="B557" s="61" t="s">
        <v>367</v>
      </c>
      <c r="C557" s="57" t="s">
        <v>255</v>
      </c>
      <c r="D557" s="57" t="s">
        <v>167</v>
      </c>
      <c r="E557" s="99">
        <v>1124532</v>
      </c>
      <c r="F557" s="207"/>
      <c r="G557" s="183">
        <f>E557+F557</f>
        <v>1124532</v>
      </c>
      <c r="H557" s="207"/>
      <c r="I557" s="183">
        <f>G557+H557</f>
        <v>1124532</v>
      </c>
      <c r="J557" s="222"/>
      <c r="K557" s="183">
        <f>I557+J557</f>
        <v>1124532</v>
      </c>
      <c r="L557" s="207"/>
      <c r="M557" s="183">
        <f>K557+L557</f>
        <v>1124532</v>
      </c>
      <c r="N557" s="207">
        <v>315000</v>
      </c>
      <c r="O557" s="183">
        <f>M557+N557</f>
        <v>1439532</v>
      </c>
      <c r="P557" s="207">
        <v>57847</v>
      </c>
      <c r="Q557" s="183">
        <f>O557+P557</f>
        <v>1497379</v>
      </c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</row>
    <row r="558" spans="1:51" s="25" customFormat="1" ht="33.75" customHeight="1">
      <c r="A558" s="45" t="s">
        <v>151</v>
      </c>
      <c r="B558" s="61" t="s">
        <v>367</v>
      </c>
      <c r="C558" s="57" t="s">
        <v>256</v>
      </c>
      <c r="D558" s="61"/>
      <c r="E558" s="99">
        <f>E559+E560</f>
        <v>17540500</v>
      </c>
      <c r="F558" s="207"/>
      <c r="G558" s="183">
        <f>G559+G560</f>
        <v>17540500</v>
      </c>
      <c r="H558" s="207"/>
      <c r="I558" s="183">
        <f>I559+I560+I561</f>
        <v>17540500</v>
      </c>
      <c r="J558" s="222"/>
      <c r="K558" s="183">
        <f>K559+K560+K561</f>
        <v>16052036</v>
      </c>
      <c r="L558" s="207"/>
      <c r="M558" s="183">
        <f>M559+M560+M561</f>
        <v>15587756</v>
      </c>
      <c r="N558" s="207"/>
      <c r="O558" s="183">
        <f>O559+O560+O561</f>
        <v>15379756</v>
      </c>
      <c r="P558" s="207"/>
      <c r="Q558" s="183">
        <f>Q559+Q560+Q561</f>
        <v>15121629</v>
      </c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</row>
    <row r="559" spans="1:51" s="25" customFormat="1" ht="33.75" customHeight="1">
      <c r="A559" s="17" t="s">
        <v>168</v>
      </c>
      <c r="B559" s="61" t="s">
        <v>367</v>
      </c>
      <c r="C559" s="57" t="s">
        <v>256</v>
      </c>
      <c r="D559" s="57" t="s">
        <v>167</v>
      </c>
      <c r="E559" s="99">
        <v>16919350</v>
      </c>
      <c r="F559" s="207"/>
      <c r="G559" s="183">
        <f>E559+F559</f>
        <v>16919350</v>
      </c>
      <c r="H559" s="207">
        <v>400</v>
      </c>
      <c r="I559" s="183">
        <f>G559+H559</f>
        <v>16919750</v>
      </c>
      <c r="J559" s="222">
        <v>-1584058</v>
      </c>
      <c r="K559" s="183">
        <f>I559+J559</f>
        <v>15335692</v>
      </c>
      <c r="L559" s="234">
        <v>-464280</v>
      </c>
      <c r="M559" s="183">
        <f>K559+L559</f>
        <v>14871412</v>
      </c>
      <c r="N559" s="207">
        <v>-208000</v>
      </c>
      <c r="O559" s="183">
        <f>M559+N559</f>
        <v>14663412</v>
      </c>
      <c r="P559" s="207">
        <f>-137339-72450-25652</f>
        <v>-235441</v>
      </c>
      <c r="Q559" s="183">
        <f>O559+P559</f>
        <v>14427971</v>
      </c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</row>
    <row r="560" spans="1:51" s="25" customFormat="1" ht="27" customHeight="1">
      <c r="A560" s="111" t="s">
        <v>169</v>
      </c>
      <c r="B560" s="61" t="s">
        <v>367</v>
      </c>
      <c r="C560" s="57" t="s">
        <v>256</v>
      </c>
      <c r="D560" s="57" t="s">
        <v>170</v>
      </c>
      <c r="E560" s="99">
        <v>621150</v>
      </c>
      <c r="F560" s="207"/>
      <c r="G560" s="183">
        <f>E560+F560</f>
        <v>621150</v>
      </c>
      <c r="H560" s="207">
        <v>-3798.2</v>
      </c>
      <c r="I560" s="183">
        <f>G560+H560</f>
        <v>617351.8</v>
      </c>
      <c r="J560" s="222">
        <v>91994</v>
      </c>
      <c r="K560" s="183">
        <f>I560+J560</f>
        <v>709345.8</v>
      </c>
      <c r="L560" s="207"/>
      <c r="M560" s="183">
        <f>K560+L560</f>
        <v>709345.8</v>
      </c>
      <c r="N560" s="207"/>
      <c r="O560" s="183">
        <f>M560+N560</f>
        <v>709345.8</v>
      </c>
      <c r="P560" s="207">
        <v>-23086</v>
      </c>
      <c r="Q560" s="183">
        <f>O560+P560</f>
        <v>686259.8</v>
      </c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</row>
    <row r="561" spans="1:51" s="25" customFormat="1" ht="21" customHeight="1">
      <c r="A561" s="40" t="s">
        <v>172</v>
      </c>
      <c r="B561" s="61" t="s">
        <v>367</v>
      </c>
      <c r="C561" s="57" t="s">
        <v>256</v>
      </c>
      <c r="D561" s="57" t="s">
        <v>171</v>
      </c>
      <c r="E561" s="99"/>
      <c r="F561" s="207"/>
      <c r="G561" s="183"/>
      <c r="H561" s="207">
        <v>3398.2</v>
      </c>
      <c r="I561" s="183">
        <f>G561+H561</f>
        <v>3398.2</v>
      </c>
      <c r="J561" s="222">
        <v>3600</v>
      </c>
      <c r="K561" s="183">
        <f>I561+J561</f>
        <v>6998.2</v>
      </c>
      <c r="L561" s="207"/>
      <c r="M561" s="183">
        <f>K561+L561</f>
        <v>6998.2</v>
      </c>
      <c r="N561" s="207"/>
      <c r="O561" s="183">
        <f>M561+N561</f>
        <v>6998.2</v>
      </c>
      <c r="P561" s="207">
        <v>400</v>
      </c>
      <c r="Q561" s="183">
        <f>O561+P561</f>
        <v>7398.2</v>
      </c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</row>
    <row r="562" spans="1:51" s="25" customFormat="1" ht="54" customHeight="1">
      <c r="A562" s="45" t="s">
        <v>155</v>
      </c>
      <c r="B562" s="61" t="s">
        <v>367</v>
      </c>
      <c r="C562" s="57" t="s">
        <v>258</v>
      </c>
      <c r="D562" s="61"/>
      <c r="E562" s="99">
        <f>E563</f>
        <v>45000</v>
      </c>
      <c r="F562" s="207"/>
      <c r="G562" s="183">
        <f>G563</f>
        <v>45000</v>
      </c>
      <c r="H562" s="207"/>
      <c r="I562" s="183">
        <f>I563</f>
        <v>45000</v>
      </c>
      <c r="J562" s="222"/>
      <c r="K562" s="183">
        <f>K563</f>
        <v>45000</v>
      </c>
      <c r="L562" s="207"/>
      <c r="M562" s="183">
        <f>M563</f>
        <v>45000</v>
      </c>
      <c r="N562" s="207"/>
      <c r="O562" s="183">
        <f>O563</f>
        <v>45000</v>
      </c>
      <c r="P562" s="207"/>
      <c r="Q562" s="183">
        <f>Q563</f>
        <v>30000</v>
      </c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</row>
    <row r="563" spans="1:51" s="25" customFormat="1" ht="31.5" customHeight="1">
      <c r="A563" s="53" t="s">
        <v>156</v>
      </c>
      <c r="B563" s="61" t="s">
        <v>367</v>
      </c>
      <c r="C563" s="57" t="s">
        <v>257</v>
      </c>
      <c r="D563" s="61"/>
      <c r="E563" s="99">
        <f>E564</f>
        <v>45000</v>
      </c>
      <c r="F563" s="207"/>
      <c r="G563" s="183">
        <f>G564</f>
        <v>45000</v>
      </c>
      <c r="H563" s="207"/>
      <c r="I563" s="183">
        <f>I564</f>
        <v>45000</v>
      </c>
      <c r="J563" s="222"/>
      <c r="K563" s="183">
        <f>K564</f>
        <v>45000</v>
      </c>
      <c r="L563" s="207"/>
      <c r="M563" s="183">
        <f>M564</f>
        <v>45000</v>
      </c>
      <c r="N563" s="207"/>
      <c r="O563" s="183">
        <f>O564</f>
        <v>45000</v>
      </c>
      <c r="P563" s="207"/>
      <c r="Q563" s="183">
        <f>Q564</f>
        <v>30000</v>
      </c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</row>
    <row r="564" spans="1:51" s="25" customFormat="1" ht="33" customHeight="1">
      <c r="A564" s="111" t="s">
        <v>169</v>
      </c>
      <c r="B564" s="61" t="s">
        <v>367</v>
      </c>
      <c r="C564" s="57" t="s">
        <v>257</v>
      </c>
      <c r="D564" s="57" t="s">
        <v>170</v>
      </c>
      <c r="E564" s="99">
        <v>45000</v>
      </c>
      <c r="F564" s="207"/>
      <c r="G564" s="183">
        <f>E564+F564</f>
        <v>45000</v>
      </c>
      <c r="H564" s="207"/>
      <c r="I564" s="183">
        <f>G564+H564</f>
        <v>45000</v>
      </c>
      <c r="J564" s="222"/>
      <c r="K564" s="183">
        <f>I564+J564</f>
        <v>45000</v>
      </c>
      <c r="L564" s="207"/>
      <c r="M564" s="183">
        <f>K564+L564</f>
        <v>45000</v>
      </c>
      <c r="N564" s="207"/>
      <c r="O564" s="183">
        <f>M564+N564</f>
        <v>45000</v>
      </c>
      <c r="P564" s="207">
        <v>-15000</v>
      </c>
      <c r="Q564" s="183">
        <f>O564+P564</f>
        <v>30000</v>
      </c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</row>
    <row r="565" spans="1:51" s="25" customFormat="1" ht="34.5" customHeight="1">
      <c r="A565" s="44" t="s">
        <v>415</v>
      </c>
      <c r="B565" s="61" t="s">
        <v>368</v>
      </c>
      <c r="C565" s="61"/>
      <c r="D565" s="61"/>
      <c r="E565" s="99">
        <f>E566+E574</f>
        <v>9100700</v>
      </c>
      <c r="F565" s="207"/>
      <c r="G565" s="183">
        <f>G566+G574</f>
        <v>9427700</v>
      </c>
      <c r="H565" s="207"/>
      <c r="I565" s="183">
        <f>I566+I574</f>
        <v>9427700</v>
      </c>
      <c r="J565" s="222"/>
      <c r="K565" s="183">
        <f>K566+K574</f>
        <v>9427700</v>
      </c>
      <c r="L565" s="207"/>
      <c r="M565" s="183">
        <f>M566+M574</f>
        <v>9427700</v>
      </c>
      <c r="N565" s="207"/>
      <c r="O565" s="183">
        <f>O566+O574</f>
        <v>9427700</v>
      </c>
      <c r="P565" s="207"/>
      <c r="Q565" s="183">
        <f>Q566+Q574</f>
        <v>9203296</v>
      </c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</row>
    <row r="566" spans="1:51" s="25" customFormat="1" ht="63" customHeight="1">
      <c r="A566" s="53" t="s">
        <v>467</v>
      </c>
      <c r="B566" s="61" t="s">
        <v>368</v>
      </c>
      <c r="C566" s="57" t="s">
        <v>259</v>
      </c>
      <c r="D566" s="61"/>
      <c r="E566" s="99">
        <f>E567</f>
        <v>7217300</v>
      </c>
      <c r="F566" s="207"/>
      <c r="G566" s="183">
        <f>G567</f>
        <v>7554300</v>
      </c>
      <c r="H566" s="207"/>
      <c r="I566" s="183">
        <f>I567</f>
        <v>7554300</v>
      </c>
      <c r="J566" s="222"/>
      <c r="K566" s="183">
        <f>K567</f>
        <v>7554300</v>
      </c>
      <c r="L566" s="207"/>
      <c r="M566" s="183">
        <f>M567</f>
        <v>7554300</v>
      </c>
      <c r="N566" s="207"/>
      <c r="O566" s="183">
        <f>O567</f>
        <v>7554300</v>
      </c>
      <c r="P566" s="207"/>
      <c r="Q566" s="183">
        <f>Q567</f>
        <v>7333998</v>
      </c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</row>
    <row r="567" spans="1:51" s="25" customFormat="1" ht="62.25" customHeight="1">
      <c r="A567" s="13" t="s">
        <v>602</v>
      </c>
      <c r="B567" s="61" t="s">
        <v>368</v>
      </c>
      <c r="C567" s="57" t="s">
        <v>260</v>
      </c>
      <c r="D567" s="61"/>
      <c r="E567" s="99">
        <f>E568+E572</f>
        <v>7217300</v>
      </c>
      <c r="F567" s="207"/>
      <c r="G567" s="183">
        <f>G568+G572</f>
        <v>7554300</v>
      </c>
      <c r="H567" s="207"/>
      <c r="I567" s="183">
        <f>I568+I572</f>
        <v>7554300</v>
      </c>
      <c r="J567" s="222"/>
      <c r="K567" s="183">
        <f>K568+K572</f>
        <v>7554300</v>
      </c>
      <c r="L567" s="207"/>
      <c r="M567" s="183">
        <f>M568+M572</f>
        <v>7554300</v>
      </c>
      <c r="N567" s="207"/>
      <c r="O567" s="183">
        <f>O568+O572</f>
        <v>7554300</v>
      </c>
      <c r="P567" s="207"/>
      <c r="Q567" s="183">
        <f>Q568+Q572</f>
        <v>7333998</v>
      </c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</row>
    <row r="568" spans="1:51" s="25" customFormat="1" ht="30" customHeight="1">
      <c r="A568" s="40" t="s">
        <v>333</v>
      </c>
      <c r="B568" s="61" t="s">
        <v>368</v>
      </c>
      <c r="C568" s="57" t="s">
        <v>261</v>
      </c>
      <c r="D568" s="61"/>
      <c r="E568" s="99">
        <f>E569+E570+E571</f>
        <v>7062867</v>
      </c>
      <c r="F568" s="207"/>
      <c r="G568" s="183">
        <f>G569+G570+G571</f>
        <v>7399867</v>
      </c>
      <c r="H568" s="207"/>
      <c r="I568" s="183">
        <f>I569+I570+I571</f>
        <v>7399867</v>
      </c>
      <c r="J568" s="222"/>
      <c r="K568" s="183">
        <f>K569+K570+K571</f>
        <v>7399867</v>
      </c>
      <c r="L568" s="207"/>
      <c r="M568" s="183">
        <f>M569+M570+M571</f>
        <v>7399867</v>
      </c>
      <c r="N568" s="207"/>
      <c r="O568" s="183">
        <f>O569+O570+O571</f>
        <v>7399867</v>
      </c>
      <c r="P568" s="207"/>
      <c r="Q568" s="183">
        <f>Q569+Q570+Q571</f>
        <v>7333998</v>
      </c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</row>
    <row r="569" spans="1:51" s="25" customFormat="1" ht="33" customHeight="1">
      <c r="A569" s="17" t="s">
        <v>168</v>
      </c>
      <c r="B569" s="61" t="s">
        <v>368</v>
      </c>
      <c r="C569" s="57" t="s">
        <v>261</v>
      </c>
      <c r="D569" s="57" t="s">
        <v>167</v>
      </c>
      <c r="E569" s="99">
        <v>5268155</v>
      </c>
      <c r="F569" s="207"/>
      <c r="G569" s="183">
        <f>E569+F569</f>
        <v>5268155</v>
      </c>
      <c r="H569" s="207"/>
      <c r="I569" s="183">
        <f>G569+H569</f>
        <v>5268155</v>
      </c>
      <c r="J569" s="222"/>
      <c r="K569" s="183">
        <f>I569+J569</f>
        <v>5268155</v>
      </c>
      <c r="L569" s="207"/>
      <c r="M569" s="183">
        <f>K569+L569</f>
        <v>5268155</v>
      </c>
      <c r="N569" s="207"/>
      <c r="O569" s="183">
        <f>M569+N569</f>
        <v>5268155</v>
      </c>
      <c r="P569" s="207">
        <f>-17000+154433</f>
        <v>137433</v>
      </c>
      <c r="Q569" s="183">
        <f>O569+P569</f>
        <v>5405588</v>
      </c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</row>
    <row r="570" spans="1:17" ht="29.25" customHeight="1">
      <c r="A570" s="111" t="s">
        <v>169</v>
      </c>
      <c r="B570" s="61" t="s">
        <v>368</v>
      </c>
      <c r="C570" s="57" t="s">
        <v>261</v>
      </c>
      <c r="D570" s="57" t="s">
        <v>170</v>
      </c>
      <c r="E570" s="99">
        <v>1794112</v>
      </c>
      <c r="F570" s="148">
        <v>337000</v>
      </c>
      <c r="G570" s="183">
        <f>E570+F570</f>
        <v>2131112</v>
      </c>
      <c r="H570" s="148"/>
      <c r="I570" s="183">
        <f>G570+H570</f>
        <v>2131112</v>
      </c>
      <c r="J570" s="224"/>
      <c r="K570" s="183">
        <f>I570+J570</f>
        <v>2131112</v>
      </c>
      <c r="L570" s="148"/>
      <c r="M570" s="183">
        <f>K570+L570</f>
        <v>2131112</v>
      </c>
      <c r="N570" s="148"/>
      <c r="O570" s="183">
        <f>M570+N570</f>
        <v>2131112</v>
      </c>
      <c r="P570" s="148">
        <v>-203302</v>
      </c>
      <c r="Q570" s="183">
        <f>O570+P570</f>
        <v>1927810</v>
      </c>
    </row>
    <row r="571" spans="1:17" ht="16.5" customHeight="1">
      <c r="A571" s="40" t="s">
        <v>172</v>
      </c>
      <c r="B571" s="61" t="s">
        <v>368</v>
      </c>
      <c r="C571" s="57" t="s">
        <v>261</v>
      </c>
      <c r="D571" s="57" t="s">
        <v>171</v>
      </c>
      <c r="E571" s="99">
        <v>600</v>
      </c>
      <c r="F571" s="148"/>
      <c r="G571" s="183">
        <f>E571+F571</f>
        <v>600</v>
      </c>
      <c r="H571" s="148"/>
      <c r="I571" s="183">
        <f>G571+H571</f>
        <v>600</v>
      </c>
      <c r="J571" s="224"/>
      <c r="K571" s="183">
        <f>I571+J571</f>
        <v>600</v>
      </c>
      <c r="L571" s="148"/>
      <c r="M571" s="183">
        <f>K571+L571</f>
        <v>600</v>
      </c>
      <c r="N571" s="148"/>
      <c r="O571" s="183">
        <f>M571+N571</f>
        <v>600</v>
      </c>
      <c r="P571" s="148"/>
      <c r="Q571" s="183">
        <f>O571+P571</f>
        <v>600</v>
      </c>
    </row>
    <row r="572" spans="1:17" ht="31.5" customHeight="1">
      <c r="A572" s="40" t="s">
        <v>332</v>
      </c>
      <c r="B572" s="61" t="s">
        <v>368</v>
      </c>
      <c r="C572" s="57" t="s">
        <v>262</v>
      </c>
      <c r="D572" s="61"/>
      <c r="E572" s="99">
        <f>E573</f>
        <v>154433</v>
      </c>
      <c r="F572" s="148"/>
      <c r="G572" s="183">
        <f>G573</f>
        <v>154433</v>
      </c>
      <c r="H572" s="148"/>
      <c r="I572" s="183">
        <f>I573</f>
        <v>154433</v>
      </c>
      <c r="J572" s="224"/>
      <c r="K572" s="183">
        <f>K573</f>
        <v>154433</v>
      </c>
      <c r="L572" s="148"/>
      <c r="M572" s="183">
        <f>M573</f>
        <v>154433</v>
      </c>
      <c r="N572" s="148"/>
      <c r="O572" s="183">
        <f>O573</f>
        <v>154433</v>
      </c>
      <c r="P572" s="148"/>
      <c r="Q572" s="183">
        <f>Q573</f>
        <v>0</v>
      </c>
    </row>
    <row r="573" spans="1:17" ht="30" customHeight="1">
      <c r="A573" s="17" t="s">
        <v>168</v>
      </c>
      <c r="B573" s="61" t="s">
        <v>368</v>
      </c>
      <c r="C573" s="57" t="s">
        <v>262</v>
      </c>
      <c r="D573" s="57" t="s">
        <v>167</v>
      </c>
      <c r="E573" s="99">
        <v>154433</v>
      </c>
      <c r="F573" s="148"/>
      <c r="G573" s="183">
        <f>E573+F573</f>
        <v>154433</v>
      </c>
      <c r="H573" s="148"/>
      <c r="I573" s="183">
        <f>G573+H573</f>
        <v>154433</v>
      </c>
      <c r="J573" s="224"/>
      <c r="K573" s="183">
        <f>I573+J573</f>
        <v>154433</v>
      </c>
      <c r="L573" s="148"/>
      <c r="M573" s="183">
        <f>K573+L573</f>
        <v>154433</v>
      </c>
      <c r="N573" s="148"/>
      <c r="O573" s="183">
        <f>M573+N573</f>
        <v>154433</v>
      </c>
      <c r="P573" s="148">
        <v>-154433</v>
      </c>
      <c r="Q573" s="183">
        <f>O573+P573</f>
        <v>0</v>
      </c>
    </row>
    <row r="574" spans="1:17" ht="15.75" customHeight="1">
      <c r="A574" s="51" t="s">
        <v>466</v>
      </c>
      <c r="B574" s="61" t="s">
        <v>368</v>
      </c>
      <c r="C574" s="57" t="s">
        <v>249</v>
      </c>
      <c r="D574" s="61"/>
      <c r="E574" s="101">
        <f>E575+E578</f>
        <v>1883400</v>
      </c>
      <c r="F574" s="148"/>
      <c r="G574" s="182">
        <f>G575+G578</f>
        <v>1873400</v>
      </c>
      <c r="H574" s="148"/>
      <c r="I574" s="182">
        <f>I575+I578</f>
        <v>1873400</v>
      </c>
      <c r="J574" s="224"/>
      <c r="K574" s="182">
        <f>K575+K578</f>
        <v>1873400</v>
      </c>
      <c r="L574" s="148"/>
      <c r="M574" s="182">
        <f>M575+M578</f>
        <v>1873400</v>
      </c>
      <c r="N574" s="148"/>
      <c r="O574" s="182">
        <f>O575+O578</f>
        <v>1873400</v>
      </c>
      <c r="P574" s="148"/>
      <c r="Q574" s="182">
        <f>Q575+Q578</f>
        <v>1869298</v>
      </c>
    </row>
    <row r="575" spans="1:17" ht="30.75" customHeight="1">
      <c r="A575" s="243" t="s">
        <v>600</v>
      </c>
      <c r="B575" s="61" t="s">
        <v>368</v>
      </c>
      <c r="C575" s="57" t="s">
        <v>250</v>
      </c>
      <c r="D575" s="57"/>
      <c r="E575" s="101">
        <f>E576+E577</f>
        <v>1119866</v>
      </c>
      <c r="F575" s="148"/>
      <c r="G575" s="182">
        <f>G576+G577</f>
        <v>1109866</v>
      </c>
      <c r="H575" s="148"/>
      <c r="I575" s="182">
        <f>I576+I577</f>
        <v>1109866</v>
      </c>
      <c r="J575" s="224"/>
      <c r="K575" s="182">
        <f>K576+K577</f>
        <v>1109866</v>
      </c>
      <c r="L575" s="148"/>
      <c r="M575" s="182">
        <f>M576+M577</f>
        <v>1109866</v>
      </c>
      <c r="N575" s="148"/>
      <c r="O575" s="182">
        <f>O576+O577</f>
        <v>1109866</v>
      </c>
      <c r="P575" s="148"/>
      <c r="Q575" s="182">
        <f>Q576+Q577</f>
        <v>1105764</v>
      </c>
    </row>
    <row r="576" spans="1:17" ht="19.5" customHeight="1">
      <c r="A576" s="17" t="s">
        <v>168</v>
      </c>
      <c r="B576" s="61" t="s">
        <v>368</v>
      </c>
      <c r="C576" s="57" t="s">
        <v>250</v>
      </c>
      <c r="D576" s="57" t="s">
        <v>167</v>
      </c>
      <c r="E576" s="101">
        <v>1050117</v>
      </c>
      <c r="F576" s="148"/>
      <c r="G576" s="182">
        <f>E576+F576</f>
        <v>1050117</v>
      </c>
      <c r="H576" s="148"/>
      <c r="I576" s="182">
        <f>G576+H576</f>
        <v>1050117</v>
      </c>
      <c r="J576" s="224"/>
      <c r="K576" s="182">
        <f>I576+J576</f>
        <v>1050117</v>
      </c>
      <c r="L576" s="148"/>
      <c r="M576" s="182">
        <f>K576+L576</f>
        <v>1050117</v>
      </c>
      <c r="N576" s="148"/>
      <c r="O576" s="182">
        <f>M576+N576</f>
        <v>1050117</v>
      </c>
      <c r="P576" s="148">
        <v>-3400</v>
      </c>
      <c r="Q576" s="182">
        <f>O576+P576</f>
        <v>1046717</v>
      </c>
    </row>
    <row r="577" spans="1:17" ht="31.5">
      <c r="A577" s="111" t="s">
        <v>169</v>
      </c>
      <c r="B577" s="61" t="s">
        <v>368</v>
      </c>
      <c r="C577" s="57" t="s">
        <v>250</v>
      </c>
      <c r="D577" s="57" t="s">
        <v>170</v>
      </c>
      <c r="E577" s="101">
        <v>69749</v>
      </c>
      <c r="F577" s="148">
        <v>-10000</v>
      </c>
      <c r="G577" s="182">
        <f>E577+F577</f>
        <v>59749</v>
      </c>
      <c r="H577" s="148"/>
      <c r="I577" s="182">
        <f>G577+H577</f>
        <v>59749</v>
      </c>
      <c r="J577" s="224"/>
      <c r="K577" s="182">
        <f>I577+J577</f>
        <v>59749</v>
      </c>
      <c r="L577" s="148"/>
      <c r="M577" s="182">
        <f>K577+L577</f>
        <v>59749</v>
      </c>
      <c r="N577" s="148"/>
      <c r="O577" s="182">
        <f>M577+N577</f>
        <v>59749</v>
      </c>
      <c r="P577" s="148">
        <v>-702</v>
      </c>
      <c r="Q577" s="182">
        <f>O577+P577</f>
        <v>59047</v>
      </c>
    </row>
    <row r="578" spans="1:17" ht="46.5" customHeight="1">
      <c r="A578" s="44" t="s">
        <v>416</v>
      </c>
      <c r="B578" s="61" t="s">
        <v>368</v>
      </c>
      <c r="C578" s="57" t="s">
        <v>263</v>
      </c>
      <c r="D578" s="61"/>
      <c r="E578" s="99">
        <f>E579</f>
        <v>763534</v>
      </c>
      <c r="F578" s="148"/>
      <c r="G578" s="183">
        <f>G579</f>
        <v>763534</v>
      </c>
      <c r="H578" s="148"/>
      <c r="I578" s="183">
        <f>I579</f>
        <v>763534</v>
      </c>
      <c r="J578" s="224"/>
      <c r="K578" s="183">
        <f>K579</f>
        <v>763534</v>
      </c>
      <c r="L578" s="148"/>
      <c r="M578" s="183">
        <f>M579</f>
        <v>763534</v>
      </c>
      <c r="N578" s="148"/>
      <c r="O578" s="183">
        <f>O579</f>
        <v>763534</v>
      </c>
      <c r="P578" s="148"/>
      <c r="Q578" s="183">
        <f>Q579</f>
        <v>763534</v>
      </c>
    </row>
    <row r="579" spans="1:17" ht="33" customHeight="1">
      <c r="A579" s="17" t="s">
        <v>168</v>
      </c>
      <c r="B579" s="61" t="s">
        <v>368</v>
      </c>
      <c r="C579" s="57" t="s">
        <v>263</v>
      </c>
      <c r="D579" s="57" t="s">
        <v>167</v>
      </c>
      <c r="E579" s="99">
        <v>763534</v>
      </c>
      <c r="F579" s="148"/>
      <c r="G579" s="183">
        <f>E579+F579</f>
        <v>763534</v>
      </c>
      <c r="H579" s="148"/>
      <c r="I579" s="183">
        <f>G579+H579</f>
        <v>763534</v>
      </c>
      <c r="J579" s="224"/>
      <c r="K579" s="183">
        <f>I579+J579</f>
        <v>763534</v>
      </c>
      <c r="L579" s="148"/>
      <c r="M579" s="183">
        <f>K579+L579</f>
        <v>763534</v>
      </c>
      <c r="N579" s="148"/>
      <c r="O579" s="183">
        <f>M579+N579</f>
        <v>763534</v>
      </c>
      <c r="P579" s="148"/>
      <c r="Q579" s="183">
        <f>O579+P579</f>
        <v>763534</v>
      </c>
    </row>
    <row r="580" spans="1:17" ht="15.75" customHeight="1">
      <c r="A580" s="21" t="s">
        <v>320</v>
      </c>
      <c r="B580" s="58" t="s">
        <v>36</v>
      </c>
      <c r="C580" s="159" t="s">
        <v>249</v>
      </c>
      <c r="D580" s="57"/>
      <c r="E580" s="99" t="e">
        <f>#REF!</f>
        <v>#REF!</v>
      </c>
      <c r="F580" s="148"/>
      <c r="G580" s="183" t="e">
        <f>#REF!</f>
        <v>#REF!</v>
      </c>
      <c r="H580" s="148"/>
      <c r="I580" s="183" t="e">
        <f>#REF!</f>
        <v>#REF!</v>
      </c>
      <c r="J580" s="224"/>
      <c r="K580" s="183" t="e">
        <f>#REF!</f>
        <v>#REF!</v>
      </c>
      <c r="L580" s="148"/>
      <c r="M580" s="183">
        <f>M581</f>
        <v>5122200</v>
      </c>
      <c r="N580" s="148"/>
      <c r="O580" s="183">
        <f>O581</f>
        <v>4518842.08</v>
      </c>
      <c r="P580" s="148"/>
      <c r="Q580" s="183">
        <f>Q581</f>
        <v>4518842.08</v>
      </c>
    </row>
    <row r="581" spans="1:17" ht="18" customHeight="1">
      <c r="A581" s="111" t="s">
        <v>451</v>
      </c>
      <c r="B581" s="71" t="s">
        <v>36</v>
      </c>
      <c r="C581" s="159" t="s">
        <v>37</v>
      </c>
      <c r="D581" s="57" t="s">
        <v>452</v>
      </c>
      <c r="E581" s="99">
        <v>6622200</v>
      </c>
      <c r="F581" s="148"/>
      <c r="G581" s="183">
        <f>E581+F581</f>
        <v>6622200</v>
      </c>
      <c r="H581" s="148"/>
      <c r="I581" s="183">
        <f>G581+H581</f>
        <v>6622200</v>
      </c>
      <c r="J581" s="224">
        <v>-1500000</v>
      </c>
      <c r="K581" s="183">
        <f>I581+J581</f>
        <v>5122200</v>
      </c>
      <c r="L581" s="148"/>
      <c r="M581" s="183">
        <f>K581+L581</f>
        <v>5122200</v>
      </c>
      <c r="N581" s="148">
        <v>-603357.92</v>
      </c>
      <c r="O581" s="183">
        <f>M581+N581</f>
        <v>4518842.08</v>
      </c>
      <c r="P581" s="148"/>
      <c r="Q581" s="183">
        <f>O581+P581</f>
        <v>4518842.08</v>
      </c>
    </row>
    <row r="582" spans="1:17" ht="18" customHeight="1">
      <c r="A582" s="21" t="s">
        <v>162</v>
      </c>
      <c r="B582" s="119" t="s">
        <v>417</v>
      </c>
      <c r="C582" s="57" t="s">
        <v>249</v>
      </c>
      <c r="D582" s="75"/>
      <c r="E582" s="99">
        <f>E583</f>
        <v>200000</v>
      </c>
      <c r="F582" s="148"/>
      <c r="G582" s="183">
        <f>G583</f>
        <v>100000</v>
      </c>
      <c r="H582" s="148"/>
      <c r="I582" s="183">
        <f>I583</f>
        <v>100000</v>
      </c>
      <c r="J582" s="224"/>
      <c r="K582" s="183">
        <f>K583</f>
        <v>100000</v>
      </c>
      <c r="L582" s="148"/>
      <c r="M582" s="183">
        <f>M583</f>
        <v>100000</v>
      </c>
      <c r="N582" s="148"/>
      <c r="O582" s="183">
        <f>O583</f>
        <v>100000</v>
      </c>
      <c r="P582" s="148"/>
      <c r="Q582" s="183">
        <f>Q583</f>
        <v>100000</v>
      </c>
    </row>
    <row r="583" spans="1:17" ht="17.25" customHeight="1">
      <c r="A583" s="49" t="s">
        <v>448</v>
      </c>
      <c r="B583" s="61" t="s">
        <v>417</v>
      </c>
      <c r="C583" s="57" t="s">
        <v>264</v>
      </c>
      <c r="D583" s="62"/>
      <c r="E583" s="99">
        <f>E584</f>
        <v>200000</v>
      </c>
      <c r="F583" s="148"/>
      <c r="G583" s="183">
        <f>G584</f>
        <v>100000</v>
      </c>
      <c r="H583" s="148"/>
      <c r="I583" s="183">
        <f>I584</f>
        <v>100000</v>
      </c>
      <c r="J583" s="224"/>
      <c r="K583" s="183">
        <f>K584</f>
        <v>100000</v>
      </c>
      <c r="L583" s="148"/>
      <c r="M583" s="183">
        <f>M584</f>
        <v>100000</v>
      </c>
      <c r="N583" s="148"/>
      <c r="O583" s="183">
        <f>O584</f>
        <v>100000</v>
      </c>
      <c r="P583" s="148"/>
      <c r="Q583" s="183">
        <f>Q584</f>
        <v>100000</v>
      </c>
    </row>
    <row r="584" spans="1:17" ht="18.75" customHeight="1">
      <c r="A584" s="41" t="s">
        <v>146</v>
      </c>
      <c r="B584" s="61" t="s">
        <v>417</v>
      </c>
      <c r="C584" s="57" t="s">
        <v>264</v>
      </c>
      <c r="D584" s="62" t="s">
        <v>454</v>
      </c>
      <c r="E584" s="99">
        <v>200000</v>
      </c>
      <c r="F584" s="148">
        <v>-100000</v>
      </c>
      <c r="G584" s="183">
        <f>E584+F584</f>
        <v>100000</v>
      </c>
      <c r="H584" s="148"/>
      <c r="I584" s="183">
        <f>G584+H584</f>
        <v>100000</v>
      </c>
      <c r="J584" s="224"/>
      <c r="K584" s="183">
        <f>I584+J584</f>
        <v>100000</v>
      </c>
      <c r="L584" s="148"/>
      <c r="M584" s="183">
        <f>K584+L584</f>
        <v>100000</v>
      </c>
      <c r="N584" s="148"/>
      <c r="O584" s="183">
        <f>M584+N584</f>
        <v>100000</v>
      </c>
      <c r="P584" s="148"/>
      <c r="Q584" s="183">
        <f>O584+P584</f>
        <v>100000</v>
      </c>
    </row>
    <row r="585" spans="1:17" ht="15.75">
      <c r="A585" s="44" t="s">
        <v>369</v>
      </c>
      <c r="B585" s="61" t="s">
        <v>434</v>
      </c>
      <c r="C585" s="57"/>
      <c r="D585" s="61"/>
      <c r="E585" s="99">
        <f>E586+E608+E621+E605</f>
        <v>42899200</v>
      </c>
      <c r="F585" s="148"/>
      <c r="G585" s="183">
        <f>G586+G608+G621+G605</f>
        <v>43196200</v>
      </c>
      <c r="H585" s="148"/>
      <c r="I585" s="183">
        <f>I586+I608+I621+I605</f>
        <v>43173793.31</v>
      </c>
      <c r="J585" s="224"/>
      <c r="K585" s="183">
        <f>K586+K608+K621+K605</f>
        <v>44662807.31</v>
      </c>
      <c r="L585" s="148"/>
      <c r="M585" s="183">
        <f>M586+M608+M621+M605</f>
        <v>45173845.32</v>
      </c>
      <c r="N585" s="148"/>
      <c r="O585" s="183">
        <f>O586+O608+O621+O605+O629</f>
        <v>55675370.99</v>
      </c>
      <c r="P585" s="148"/>
      <c r="Q585" s="183">
        <f>Q586+Q608+Q621+Q605+Q629</f>
        <v>55735224.49</v>
      </c>
    </row>
    <row r="586" spans="1:17" ht="78.75">
      <c r="A586" s="44" t="s">
        <v>160</v>
      </c>
      <c r="B586" s="61" t="s">
        <v>434</v>
      </c>
      <c r="C586" s="57" t="s">
        <v>265</v>
      </c>
      <c r="D586" s="61"/>
      <c r="E586" s="99">
        <f>E587+E592</f>
        <v>3353800</v>
      </c>
      <c r="F586" s="148"/>
      <c r="G586" s="183">
        <f>G587+G592</f>
        <v>4235800</v>
      </c>
      <c r="H586" s="148"/>
      <c r="I586" s="183">
        <f>I587+I592</f>
        <v>4221535</v>
      </c>
      <c r="J586" s="224"/>
      <c r="K586" s="183">
        <f>K587+K592</f>
        <v>5546535</v>
      </c>
      <c r="L586" s="148"/>
      <c r="M586" s="183">
        <f>M587+M592</f>
        <v>5546535</v>
      </c>
      <c r="N586" s="148"/>
      <c r="O586" s="183">
        <f>O587+O592</f>
        <v>5313060.67</v>
      </c>
      <c r="P586" s="148"/>
      <c r="Q586" s="183">
        <f>Q587+Q592</f>
        <v>5268139.67</v>
      </c>
    </row>
    <row r="587" spans="1:17" ht="45.75" customHeight="1">
      <c r="A587" s="45" t="s">
        <v>494</v>
      </c>
      <c r="B587" s="61" t="s">
        <v>434</v>
      </c>
      <c r="C587" s="57" t="s">
        <v>266</v>
      </c>
      <c r="D587" s="61"/>
      <c r="E587" s="99">
        <f>E588</f>
        <v>62000</v>
      </c>
      <c r="F587" s="148"/>
      <c r="G587" s="183">
        <f>G588+G590</f>
        <v>1013000</v>
      </c>
      <c r="H587" s="148"/>
      <c r="I587" s="183">
        <f>I588+I590</f>
        <v>998735</v>
      </c>
      <c r="J587" s="224"/>
      <c r="K587" s="183">
        <f>K588+K590</f>
        <v>2323735</v>
      </c>
      <c r="L587" s="148"/>
      <c r="M587" s="183">
        <f>M588+M590</f>
        <v>2323735</v>
      </c>
      <c r="N587" s="148"/>
      <c r="O587" s="183">
        <f>O588+O590</f>
        <v>2330586.67</v>
      </c>
      <c r="P587" s="148"/>
      <c r="Q587" s="183">
        <f>Q588+Q590</f>
        <v>2323703.67</v>
      </c>
    </row>
    <row r="588" spans="1:17" ht="47.25">
      <c r="A588" s="44" t="s">
        <v>206</v>
      </c>
      <c r="B588" s="61" t="s">
        <v>434</v>
      </c>
      <c r="C588" s="57" t="s">
        <v>267</v>
      </c>
      <c r="D588" s="61"/>
      <c r="E588" s="99">
        <f>E589</f>
        <v>62000</v>
      </c>
      <c r="F588" s="148"/>
      <c r="G588" s="183">
        <f>G589</f>
        <v>62000</v>
      </c>
      <c r="H588" s="148"/>
      <c r="I588" s="183">
        <f>I589</f>
        <v>62000</v>
      </c>
      <c r="J588" s="224"/>
      <c r="K588" s="183">
        <f>K589</f>
        <v>62000</v>
      </c>
      <c r="L588" s="148"/>
      <c r="M588" s="183">
        <f>M589</f>
        <v>62000</v>
      </c>
      <c r="N588" s="148"/>
      <c r="O588" s="183">
        <f>O589</f>
        <v>72000</v>
      </c>
      <c r="P588" s="148"/>
      <c r="Q588" s="183">
        <f>Q589</f>
        <v>73050</v>
      </c>
    </row>
    <row r="589" spans="1:17" ht="31.5">
      <c r="A589" s="111" t="s">
        <v>169</v>
      </c>
      <c r="B589" s="61" t="s">
        <v>434</v>
      </c>
      <c r="C589" s="57" t="s">
        <v>267</v>
      </c>
      <c r="D589" s="57" t="s">
        <v>170</v>
      </c>
      <c r="E589" s="99">
        <f>20000+42000</f>
        <v>62000</v>
      </c>
      <c r="F589" s="148"/>
      <c r="G589" s="183">
        <f>E589+F589</f>
        <v>62000</v>
      </c>
      <c r="H589" s="148"/>
      <c r="I589" s="183">
        <f>G589+H589</f>
        <v>62000</v>
      </c>
      <c r="J589" s="224"/>
      <c r="K589" s="183">
        <f>I589+J589</f>
        <v>62000</v>
      </c>
      <c r="L589" s="148"/>
      <c r="M589" s="183">
        <f>K589+L589</f>
        <v>62000</v>
      </c>
      <c r="N589" s="148">
        <v>10000</v>
      </c>
      <c r="O589" s="183">
        <f>M589+N589</f>
        <v>72000</v>
      </c>
      <c r="P589" s="148">
        <f>2300-1250</f>
        <v>1050</v>
      </c>
      <c r="Q589" s="183">
        <f>O589+P589</f>
        <v>73050</v>
      </c>
    </row>
    <row r="590" spans="1:17" ht="33" customHeight="1">
      <c r="A590" s="167" t="s">
        <v>515</v>
      </c>
      <c r="B590" s="61" t="s">
        <v>434</v>
      </c>
      <c r="C590" s="57" t="s">
        <v>514</v>
      </c>
      <c r="D590" s="57"/>
      <c r="E590" s="99"/>
      <c r="F590" s="148"/>
      <c r="G590" s="183">
        <f>G591</f>
        <v>951000</v>
      </c>
      <c r="H590" s="148"/>
      <c r="I590" s="183">
        <f>I591</f>
        <v>936735</v>
      </c>
      <c r="J590" s="224"/>
      <c r="K590" s="183">
        <f>K591</f>
        <v>2261735</v>
      </c>
      <c r="L590" s="148"/>
      <c r="M590" s="183">
        <f>M591</f>
        <v>2261735</v>
      </c>
      <c r="N590" s="148"/>
      <c r="O590" s="183">
        <f>O591</f>
        <v>2258586.67</v>
      </c>
      <c r="P590" s="148"/>
      <c r="Q590" s="183">
        <f>Q591</f>
        <v>2250653.67</v>
      </c>
    </row>
    <row r="591" spans="1:17" ht="33" customHeight="1">
      <c r="A591" s="111" t="s">
        <v>169</v>
      </c>
      <c r="B591" s="61" t="s">
        <v>434</v>
      </c>
      <c r="C591" s="57" t="s">
        <v>514</v>
      </c>
      <c r="D591" s="57" t="s">
        <v>170</v>
      </c>
      <c r="E591" s="99"/>
      <c r="F591" s="148">
        <v>951000</v>
      </c>
      <c r="G591" s="183">
        <f>E591+F591</f>
        <v>951000</v>
      </c>
      <c r="H591" s="148">
        <v>-14265</v>
      </c>
      <c r="I591" s="183">
        <f>G591+H591</f>
        <v>936735</v>
      </c>
      <c r="J591" s="224">
        <v>1325000</v>
      </c>
      <c r="K591" s="183">
        <f>I591+J591</f>
        <v>2261735</v>
      </c>
      <c r="L591" s="148"/>
      <c r="M591" s="183">
        <f>K591+L591</f>
        <v>2261735</v>
      </c>
      <c r="N591" s="148">
        <v>-3148.33</v>
      </c>
      <c r="O591" s="183">
        <f>M591+N591</f>
        <v>2258586.67</v>
      </c>
      <c r="P591" s="148">
        <v>-7933</v>
      </c>
      <c r="Q591" s="183">
        <f>O591+P591</f>
        <v>2250653.67</v>
      </c>
    </row>
    <row r="592" spans="1:17" ht="75.75" customHeight="1">
      <c r="A592" s="45" t="s">
        <v>493</v>
      </c>
      <c r="B592" s="61" t="s">
        <v>434</v>
      </c>
      <c r="C592" s="57" t="s">
        <v>268</v>
      </c>
      <c r="D592" s="61"/>
      <c r="E592" s="99">
        <f>E593+E596+E599+E601</f>
        <v>3291800</v>
      </c>
      <c r="F592" s="148"/>
      <c r="G592" s="183">
        <f>G593+G596+G599+G601</f>
        <v>3222800</v>
      </c>
      <c r="H592" s="148"/>
      <c r="I592" s="183">
        <f>I593+I596+I599+I601+I603</f>
        <v>3222800</v>
      </c>
      <c r="J592" s="224"/>
      <c r="K592" s="183">
        <f>K593+K596+K599+K601+K603</f>
        <v>3222800</v>
      </c>
      <c r="L592" s="148"/>
      <c r="M592" s="183">
        <f>M593+M596+M599+M601+M603</f>
        <v>3222800</v>
      </c>
      <c r="N592" s="148"/>
      <c r="O592" s="183">
        <f>O593+O596+O599+O601+O603</f>
        <v>2982474</v>
      </c>
      <c r="P592" s="148"/>
      <c r="Q592" s="183">
        <f>Q593+Q596+Q599+Q601+Q603</f>
        <v>2944436</v>
      </c>
    </row>
    <row r="593" spans="1:17" ht="32.25" customHeight="1">
      <c r="A593" s="44" t="s">
        <v>492</v>
      </c>
      <c r="B593" s="61" t="s">
        <v>434</v>
      </c>
      <c r="C593" s="57" t="s">
        <v>269</v>
      </c>
      <c r="D593" s="61"/>
      <c r="E593" s="99">
        <f>E594+E595</f>
        <v>2179500</v>
      </c>
      <c r="F593" s="148"/>
      <c r="G593" s="183">
        <f>G594+G595</f>
        <v>2187500</v>
      </c>
      <c r="H593" s="148"/>
      <c r="I593" s="183">
        <f>I594+I595</f>
        <v>2187500</v>
      </c>
      <c r="J593" s="224"/>
      <c r="K593" s="183">
        <f>K594+K595</f>
        <v>2187500</v>
      </c>
      <c r="L593" s="148"/>
      <c r="M593" s="183">
        <f>M594+M595</f>
        <v>2187500</v>
      </c>
      <c r="N593" s="148"/>
      <c r="O593" s="183">
        <f>O594+O595</f>
        <v>1910174</v>
      </c>
      <c r="P593" s="148"/>
      <c r="Q593" s="183">
        <f>Q594+Q595</f>
        <v>1873865</v>
      </c>
    </row>
    <row r="594" spans="1:17" ht="32.25" customHeight="1">
      <c r="A594" s="17" t="s">
        <v>168</v>
      </c>
      <c r="B594" s="61" t="s">
        <v>434</v>
      </c>
      <c r="C594" s="57" t="s">
        <v>269</v>
      </c>
      <c r="D594" s="57" t="s">
        <v>167</v>
      </c>
      <c r="E594" s="99">
        <v>2048666</v>
      </c>
      <c r="F594" s="148"/>
      <c r="G594" s="183">
        <f>E594+F594</f>
        <v>2048666</v>
      </c>
      <c r="H594" s="148"/>
      <c r="I594" s="183">
        <f>G594+H594</f>
        <v>2048666</v>
      </c>
      <c r="J594" s="224"/>
      <c r="K594" s="183">
        <f>I594+J594</f>
        <v>2048666</v>
      </c>
      <c r="L594" s="148"/>
      <c r="M594" s="183">
        <f>K594+L594</f>
        <v>2048666</v>
      </c>
      <c r="N594" s="148">
        <v>-277326</v>
      </c>
      <c r="O594" s="183">
        <f>M594+N594</f>
        <v>1771340</v>
      </c>
      <c r="P594" s="148">
        <f>-3800-8138</f>
        <v>-11938</v>
      </c>
      <c r="Q594" s="183">
        <f>O594+P594</f>
        <v>1759402</v>
      </c>
    </row>
    <row r="595" spans="1:17" ht="30.75" customHeight="1">
      <c r="A595" s="111" t="s">
        <v>169</v>
      </c>
      <c r="B595" s="61" t="s">
        <v>434</v>
      </c>
      <c r="C595" s="57" t="s">
        <v>269</v>
      </c>
      <c r="D595" s="57" t="s">
        <v>170</v>
      </c>
      <c r="E595" s="99">
        <v>130834</v>
      </c>
      <c r="F595" s="148">
        <v>8000</v>
      </c>
      <c r="G595" s="183">
        <f>E595+F595</f>
        <v>138834</v>
      </c>
      <c r="H595" s="148"/>
      <c r="I595" s="183">
        <f>G595+H595</f>
        <v>138834</v>
      </c>
      <c r="J595" s="224"/>
      <c r="K595" s="183">
        <f>I595+J595</f>
        <v>138834</v>
      </c>
      <c r="L595" s="148"/>
      <c r="M595" s="183">
        <f>K595+L595</f>
        <v>138834</v>
      </c>
      <c r="N595" s="148"/>
      <c r="O595" s="183">
        <f>M595+N595</f>
        <v>138834</v>
      </c>
      <c r="P595" s="148">
        <f>-24378+7</f>
        <v>-24371</v>
      </c>
      <c r="Q595" s="183">
        <f>O595+P595</f>
        <v>114463</v>
      </c>
    </row>
    <row r="596" spans="1:17" ht="31.5">
      <c r="A596" s="44" t="s">
        <v>432</v>
      </c>
      <c r="B596" s="61" t="s">
        <v>434</v>
      </c>
      <c r="C596" s="57" t="s">
        <v>270</v>
      </c>
      <c r="D596" s="61"/>
      <c r="E596" s="99">
        <f>E597+E598</f>
        <v>969300</v>
      </c>
      <c r="F596" s="148"/>
      <c r="G596" s="183">
        <f>G597+G598</f>
        <v>977300</v>
      </c>
      <c r="H596" s="148"/>
      <c r="I596" s="183">
        <f>I597+I598</f>
        <v>977300</v>
      </c>
      <c r="J596" s="224"/>
      <c r="K596" s="183">
        <f>K597+K598</f>
        <v>977300</v>
      </c>
      <c r="L596" s="148"/>
      <c r="M596" s="183">
        <f>M597+M598</f>
        <v>977300</v>
      </c>
      <c r="N596" s="148"/>
      <c r="O596" s="183">
        <f>O597+O598</f>
        <v>977300</v>
      </c>
      <c r="P596" s="148"/>
      <c r="Q596" s="183">
        <f>Q597+Q598</f>
        <v>971496</v>
      </c>
    </row>
    <row r="597" spans="1:17" ht="29.25" customHeight="1">
      <c r="A597" s="17" t="s">
        <v>174</v>
      </c>
      <c r="B597" s="61" t="s">
        <v>434</v>
      </c>
      <c r="C597" s="57" t="s">
        <v>270</v>
      </c>
      <c r="D597" s="57" t="s">
        <v>173</v>
      </c>
      <c r="E597" s="99">
        <v>806385</v>
      </c>
      <c r="F597" s="148"/>
      <c r="G597" s="183">
        <f>E597+F597</f>
        <v>806385</v>
      </c>
      <c r="H597" s="148"/>
      <c r="I597" s="183">
        <f>G597+H597</f>
        <v>806385</v>
      </c>
      <c r="J597" s="224"/>
      <c r="K597" s="183">
        <f>I597+J597</f>
        <v>806385</v>
      </c>
      <c r="L597" s="148"/>
      <c r="M597" s="183">
        <f>K597+L597</f>
        <v>806385</v>
      </c>
      <c r="N597" s="148"/>
      <c r="O597" s="183">
        <f>M597+N597</f>
        <v>806385</v>
      </c>
      <c r="P597" s="148">
        <f>-684-1619</f>
        <v>-2303</v>
      </c>
      <c r="Q597" s="183">
        <f>O597+P597</f>
        <v>804082</v>
      </c>
    </row>
    <row r="598" spans="1:17" ht="33" customHeight="1">
      <c r="A598" s="111" t="s">
        <v>169</v>
      </c>
      <c r="B598" s="61" t="s">
        <v>434</v>
      </c>
      <c r="C598" s="57" t="s">
        <v>270</v>
      </c>
      <c r="D598" s="57" t="s">
        <v>170</v>
      </c>
      <c r="E598" s="99">
        <v>162915</v>
      </c>
      <c r="F598" s="148">
        <v>8000</v>
      </c>
      <c r="G598" s="183">
        <f>E598+F598</f>
        <v>170915</v>
      </c>
      <c r="H598" s="148"/>
      <c r="I598" s="183">
        <f>G598+H598</f>
        <v>170915</v>
      </c>
      <c r="J598" s="224"/>
      <c r="K598" s="183">
        <f>I598+J598</f>
        <v>170915</v>
      </c>
      <c r="L598" s="148"/>
      <c r="M598" s="183">
        <f>K598+L598</f>
        <v>170915</v>
      </c>
      <c r="N598" s="148"/>
      <c r="O598" s="183">
        <f>M598+N598</f>
        <v>170915</v>
      </c>
      <c r="P598" s="148">
        <v>-3501</v>
      </c>
      <c r="Q598" s="183">
        <f>O598+P598</f>
        <v>167414</v>
      </c>
    </row>
    <row r="599" spans="1:17" ht="18" customHeight="1">
      <c r="A599" s="40" t="s">
        <v>161</v>
      </c>
      <c r="B599" s="61" t="s">
        <v>434</v>
      </c>
      <c r="C599" s="57" t="s">
        <v>271</v>
      </c>
      <c r="D599" s="90"/>
      <c r="E599" s="101">
        <f>E600</f>
        <v>58000</v>
      </c>
      <c r="F599" s="148"/>
      <c r="G599" s="182">
        <f>G600</f>
        <v>58000</v>
      </c>
      <c r="H599" s="148"/>
      <c r="I599" s="182">
        <f>I600</f>
        <v>58000</v>
      </c>
      <c r="J599" s="224"/>
      <c r="K599" s="182">
        <f>K600</f>
        <v>58000</v>
      </c>
      <c r="L599" s="148"/>
      <c r="M599" s="182">
        <f>M600</f>
        <v>58000</v>
      </c>
      <c r="N599" s="148"/>
      <c r="O599" s="182">
        <f>O600</f>
        <v>95000</v>
      </c>
      <c r="P599" s="148"/>
      <c r="Q599" s="182">
        <f>Q600</f>
        <v>99075</v>
      </c>
    </row>
    <row r="600" spans="1:17" ht="18" customHeight="1">
      <c r="A600" s="111" t="s">
        <v>169</v>
      </c>
      <c r="B600" s="61" t="s">
        <v>434</v>
      </c>
      <c r="C600" s="57" t="s">
        <v>271</v>
      </c>
      <c r="D600" s="60" t="s">
        <v>170</v>
      </c>
      <c r="E600" s="101">
        <v>58000</v>
      </c>
      <c r="F600" s="148"/>
      <c r="G600" s="182">
        <f>E600+F600</f>
        <v>58000</v>
      </c>
      <c r="H600" s="148"/>
      <c r="I600" s="182">
        <f>G600+H600</f>
        <v>58000</v>
      </c>
      <c r="J600" s="224"/>
      <c r="K600" s="182">
        <f>I600+J600</f>
        <v>58000</v>
      </c>
      <c r="L600" s="148"/>
      <c r="M600" s="182">
        <f>K600+L600</f>
        <v>58000</v>
      </c>
      <c r="N600" s="148">
        <v>37000</v>
      </c>
      <c r="O600" s="182">
        <f>M600+N600</f>
        <v>95000</v>
      </c>
      <c r="P600" s="148">
        <f>-6925+11000</f>
        <v>4075</v>
      </c>
      <c r="Q600" s="182">
        <f>O600+P600</f>
        <v>99075</v>
      </c>
    </row>
    <row r="601" spans="1:17" ht="31.5" customHeight="1">
      <c r="A601" s="13" t="s">
        <v>330</v>
      </c>
      <c r="B601" s="57" t="s">
        <v>434</v>
      </c>
      <c r="C601" s="57" t="s">
        <v>331</v>
      </c>
      <c r="D601" s="60"/>
      <c r="E601" s="101">
        <f>E602</f>
        <v>85000</v>
      </c>
      <c r="F601" s="148"/>
      <c r="G601" s="182">
        <f>G602</f>
        <v>0</v>
      </c>
      <c r="H601" s="148"/>
      <c r="I601" s="182">
        <f>I602</f>
        <v>0</v>
      </c>
      <c r="J601" s="224"/>
      <c r="K601" s="182">
        <f>K602</f>
        <v>0</v>
      </c>
      <c r="L601" s="148"/>
      <c r="M601" s="182">
        <f>M602</f>
        <v>0</v>
      </c>
      <c r="N601" s="148"/>
      <c r="O601" s="182">
        <f>O602</f>
        <v>0</v>
      </c>
      <c r="P601" s="148"/>
      <c r="Q601" s="182">
        <f>Q602</f>
        <v>0</v>
      </c>
    </row>
    <row r="602" spans="1:17" ht="31.5" customHeight="1">
      <c r="A602" s="13" t="s">
        <v>169</v>
      </c>
      <c r="B602" s="57" t="s">
        <v>434</v>
      </c>
      <c r="C602" s="57" t="s">
        <v>331</v>
      </c>
      <c r="D602" s="60" t="s">
        <v>170</v>
      </c>
      <c r="E602" s="99">
        <v>85000</v>
      </c>
      <c r="F602" s="148">
        <v>-85000</v>
      </c>
      <c r="G602" s="183">
        <f>E602+F602</f>
        <v>0</v>
      </c>
      <c r="H602" s="148"/>
      <c r="I602" s="183">
        <f>G602+H602</f>
        <v>0</v>
      </c>
      <c r="J602" s="224"/>
      <c r="K602" s="183">
        <f>I602+J602</f>
        <v>0</v>
      </c>
      <c r="L602" s="148"/>
      <c r="M602" s="183">
        <f>K602+L602</f>
        <v>0</v>
      </c>
      <c r="N602" s="148"/>
      <c r="O602" s="183">
        <f>M602+N602</f>
        <v>0</v>
      </c>
      <c r="P602" s="148"/>
      <c r="Q602" s="183">
        <f>O602+P602</f>
        <v>0</v>
      </c>
    </row>
    <row r="603" spans="1:17" ht="30" customHeight="1">
      <c r="A603" s="167" t="s">
        <v>532</v>
      </c>
      <c r="B603" s="57" t="s">
        <v>434</v>
      </c>
      <c r="C603" s="57" t="s">
        <v>533</v>
      </c>
      <c r="D603" s="60"/>
      <c r="E603" s="99"/>
      <c r="F603" s="148"/>
      <c r="G603" s="183"/>
      <c r="H603" s="148"/>
      <c r="I603" s="183">
        <f>I604</f>
        <v>0</v>
      </c>
      <c r="J603" s="224"/>
      <c r="K603" s="183">
        <f>K604</f>
        <v>0</v>
      </c>
      <c r="L603" s="148"/>
      <c r="M603" s="183">
        <f>M604</f>
        <v>0</v>
      </c>
      <c r="N603" s="148"/>
      <c r="O603" s="183">
        <f>O604</f>
        <v>0</v>
      </c>
      <c r="P603" s="148"/>
      <c r="Q603" s="183">
        <f>Q604</f>
        <v>0</v>
      </c>
    </row>
    <row r="604" spans="1:17" ht="32.25" customHeight="1">
      <c r="A604" s="13" t="s">
        <v>169</v>
      </c>
      <c r="B604" s="57" t="s">
        <v>434</v>
      </c>
      <c r="C604" s="57" t="s">
        <v>533</v>
      </c>
      <c r="D604" s="60" t="s">
        <v>170</v>
      </c>
      <c r="E604" s="99"/>
      <c r="F604" s="148"/>
      <c r="G604" s="183"/>
      <c r="H604" s="148"/>
      <c r="I604" s="183">
        <f>G604+H604</f>
        <v>0</v>
      </c>
      <c r="J604" s="224"/>
      <c r="K604" s="183">
        <f>I604+J604</f>
        <v>0</v>
      </c>
      <c r="L604" s="148"/>
      <c r="M604" s="183">
        <f>K604+L604</f>
        <v>0</v>
      </c>
      <c r="N604" s="148"/>
      <c r="O604" s="183">
        <f>M604+N604</f>
        <v>0</v>
      </c>
      <c r="P604" s="148"/>
      <c r="Q604" s="183">
        <f>O604+P604</f>
        <v>0</v>
      </c>
    </row>
    <row r="605" spans="1:17" ht="123" customHeight="1">
      <c r="A605" s="14" t="s">
        <v>144</v>
      </c>
      <c r="B605" s="57" t="s">
        <v>434</v>
      </c>
      <c r="C605" s="57" t="s">
        <v>272</v>
      </c>
      <c r="D605" s="60"/>
      <c r="E605" s="99">
        <f>E606</f>
        <v>50000</v>
      </c>
      <c r="F605" s="148"/>
      <c r="G605" s="183">
        <f>G606</f>
        <v>50000</v>
      </c>
      <c r="H605" s="148"/>
      <c r="I605" s="183">
        <f>I606</f>
        <v>50000</v>
      </c>
      <c r="J605" s="224"/>
      <c r="K605" s="183">
        <f>K606</f>
        <v>50000</v>
      </c>
      <c r="L605" s="148"/>
      <c r="M605" s="183">
        <f>M606</f>
        <v>50000</v>
      </c>
      <c r="N605" s="148"/>
      <c r="O605" s="183">
        <f>O606</f>
        <v>50000</v>
      </c>
      <c r="P605" s="148"/>
      <c r="Q605" s="183">
        <f>Q606</f>
        <v>32030</v>
      </c>
    </row>
    <row r="606" spans="1:17" ht="33" customHeight="1">
      <c r="A606" s="13" t="s">
        <v>84</v>
      </c>
      <c r="B606" s="57" t="s">
        <v>434</v>
      </c>
      <c r="C606" s="57" t="s">
        <v>86</v>
      </c>
      <c r="D606" s="60"/>
      <c r="E606" s="99">
        <f>E607</f>
        <v>50000</v>
      </c>
      <c r="F606" s="148"/>
      <c r="G606" s="183">
        <f>G607</f>
        <v>50000</v>
      </c>
      <c r="H606" s="148"/>
      <c r="I606" s="183">
        <f>I607</f>
        <v>50000</v>
      </c>
      <c r="J606" s="224"/>
      <c r="K606" s="183">
        <f>K607</f>
        <v>50000</v>
      </c>
      <c r="L606" s="148"/>
      <c r="M606" s="183">
        <f>M607</f>
        <v>50000</v>
      </c>
      <c r="N606" s="148"/>
      <c r="O606" s="183">
        <f>O607</f>
        <v>50000</v>
      </c>
      <c r="P606" s="148"/>
      <c r="Q606" s="183">
        <f>Q607</f>
        <v>32030</v>
      </c>
    </row>
    <row r="607" spans="1:17" ht="31.5" customHeight="1">
      <c r="A607" s="13" t="s">
        <v>459</v>
      </c>
      <c r="B607" s="57" t="s">
        <v>434</v>
      </c>
      <c r="C607" s="57" t="s">
        <v>85</v>
      </c>
      <c r="D607" s="60" t="s">
        <v>170</v>
      </c>
      <c r="E607" s="99">
        <v>50000</v>
      </c>
      <c r="F607" s="148"/>
      <c r="G607" s="183">
        <f>E607+F607</f>
        <v>50000</v>
      </c>
      <c r="H607" s="148"/>
      <c r="I607" s="183">
        <f>G607+H607</f>
        <v>50000</v>
      </c>
      <c r="J607" s="224"/>
      <c r="K607" s="183">
        <f>I607+J607</f>
        <v>50000</v>
      </c>
      <c r="L607" s="148"/>
      <c r="M607" s="183">
        <f>K607+L607</f>
        <v>50000</v>
      </c>
      <c r="N607" s="148"/>
      <c r="O607" s="183">
        <f>M607+N607</f>
        <v>50000</v>
      </c>
      <c r="P607" s="148">
        <v>-17970</v>
      </c>
      <c r="Q607" s="183">
        <f>O607+P607</f>
        <v>32030</v>
      </c>
    </row>
    <row r="608" spans="1:17" ht="66.75" customHeight="1">
      <c r="A608" s="45" t="s">
        <v>149</v>
      </c>
      <c r="B608" s="61" t="s">
        <v>434</v>
      </c>
      <c r="C608" s="57" t="s">
        <v>252</v>
      </c>
      <c r="D608" s="61"/>
      <c r="E608" s="99">
        <f>E609+E616</f>
        <v>36394800</v>
      </c>
      <c r="F608" s="148"/>
      <c r="G608" s="183">
        <f>G609+G616</f>
        <v>35809800</v>
      </c>
      <c r="H608" s="148"/>
      <c r="I608" s="183">
        <f>I609+I616</f>
        <v>35801658.31</v>
      </c>
      <c r="J608" s="224"/>
      <c r="K608" s="183">
        <f>K609+K616</f>
        <v>35965672.31</v>
      </c>
      <c r="L608" s="148"/>
      <c r="M608" s="183">
        <f>M609+M616</f>
        <v>36476710.32</v>
      </c>
      <c r="N608" s="148"/>
      <c r="O608" s="183">
        <f>O609+O616</f>
        <v>37711710.32</v>
      </c>
      <c r="P608" s="148"/>
      <c r="Q608" s="183">
        <f>Q609+Q616</f>
        <v>37711954.82</v>
      </c>
    </row>
    <row r="609" spans="1:17" ht="62.25" customHeight="1">
      <c r="A609" s="45" t="s">
        <v>153</v>
      </c>
      <c r="B609" s="61" t="s">
        <v>434</v>
      </c>
      <c r="C609" s="57" t="s">
        <v>273</v>
      </c>
      <c r="D609" s="61"/>
      <c r="E609" s="101">
        <f>E610+E612+E614</f>
        <v>1367000</v>
      </c>
      <c r="F609" s="148"/>
      <c r="G609" s="182">
        <f>G610+G612+G614</f>
        <v>782000</v>
      </c>
      <c r="H609" s="148"/>
      <c r="I609" s="182">
        <f>I610+I612+I614</f>
        <v>782000</v>
      </c>
      <c r="J609" s="224"/>
      <c r="K609" s="182">
        <f>K610+K612+K614</f>
        <v>782550</v>
      </c>
      <c r="L609" s="148"/>
      <c r="M609" s="182">
        <f>M610+M612+M614</f>
        <v>782550</v>
      </c>
      <c r="N609" s="148"/>
      <c r="O609" s="182">
        <f>O610+O612+O614</f>
        <v>517550</v>
      </c>
      <c r="P609" s="148"/>
      <c r="Q609" s="182">
        <f>Q610+Q612+Q614</f>
        <v>373052</v>
      </c>
    </row>
    <row r="610" spans="1:17" ht="44.25" customHeight="1">
      <c r="A610" s="52" t="s">
        <v>464</v>
      </c>
      <c r="B610" s="61" t="s">
        <v>434</v>
      </c>
      <c r="C610" s="57" t="s">
        <v>274</v>
      </c>
      <c r="D610" s="61"/>
      <c r="E610" s="101">
        <f>E611</f>
        <v>182000</v>
      </c>
      <c r="F610" s="148"/>
      <c r="G610" s="182">
        <f>G611</f>
        <v>182000</v>
      </c>
      <c r="H610" s="148"/>
      <c r="I610" s="182">
        <f>I611</f>
        <v>182000</v>
      </c>
      <c r="J610" s="224"/>
      <c r="K610" s="182">
        <f>K611</f>
        <v>182550</v>
      </c>
      <c r="L610" s="148"/>
      <c r="M610" s="182">
        <f>M611</f>
        <v>182550</v>
      </c>
      <c r="N610" s="148"/>
      <c r="O610" s="182">
        <f>O611</f>
        <v>182550</v>
      </c>
      <c r="P610" s="148"/>
      <c r="Q610" s="182">
        <f>Q611</f>
        <v>181789</v>
      </c>
    </row>
    <row r="611" spans="1:17" ht="31.5" customHeight="1">
      <c r="A611" s="111" t="s">
        <v>169</v>
      </c>
      <c r="B611" s="61" t="s">
        <v>434</v>
      </c>
      <c r="C611" s="57" t="s">
        <v>274</v>
      </c>
      <c r="D611" s="57" t="s">
        <v>170</v>
      </c>
      <c r="E611" s="101">
        <v>182000</v>
      </c>
      <c r="F611" s="148"/>
      <c r="G611" s="182">
        <f>E611+F611</f>
        <v>182000</v>
      </c>
      <c r="H611" s="148"/>
      <c r="I611" s="182">
        <f>G611+H611</f>
        <v>182000</v>
      </c>
      <c r="J611" s="224">
        <v>550</v>
      </c>
      <c r="K611" s="182">
        <f>I611+J611</f>
        <v>182550</v>
      </c>
      <c r="L611" s="148"/>
      <c r="M611" s="182">
        <f>K611+L611</f>
        <v>182550</v>
      </c>
      <c r="N611" s="148"/>
      <c r="O611" s="182">
        <f>M611+N611</f>
        <v>182550</v>
      </c>
      <c r="P611" s="148">
        <v>-761</v>
      </c>
      <c r="Q611" s="182">
        <f>O611+P611</f>
        <v>181789</v>
      </c>
    </row>
    <row r="612" spans="1:17" ht="36" customHeight="1">
      <c r="A612" s="53" t="s">
        <v>154</v>
      </c>
      <c r="B612" s="61" t="s">
        <v>434</v>
      </c>
      <c r="C612" s="57" t="s">
        <v>275</v>
      </c>
      <c r="D612" s="61"/>
      <c r="E612" s="101">
        <f>E613</f>
        <v>600000</v>
      </c>
      <c r="F612" s="148"/>
      <c r="G612" s="182">
        <f>G613</f>
        <v>600000</v>
      </c>
      <c r="H612" s="148"/>
      <c r="I612" s="182">
        <f>I613</f>
        <v>600000</v>
      </c>
      <c r="J612" s="224"/>
      <c r="K612" s="182">
        <f>K613</f>
        <v>600000</v>
      </c>
      <c r="L612" s="148"/>
      <c r="M612" s="182">
        <f>M613</f>
        <v>600000</v>
      </c>
      <c r="N612" s="148"/>
      <c r="O612" s="182">
        <f>O613</f>
        <v>335000</v>
      </c>
      <c r="P612" s="148"/>
      <c r="Q612" s="182">
        <f>Q613</f>
        <v>191263</v>
      </c>
    </row>
    <row r="613" spans="1:17" ht="16.5" customHeight="1">
      <c r="A613" s="53" t="s">
        <v>172</v>
      </c>
      <c r="B613" s="61" t="s">
        <v>434</v>
      </c>
      <c r="C613" s="57" t="s">
        <v>275</v>
      </c>
      <c r="D613" s="57" t="s">
        <v>171</v>
      </c>
      <c r="E613" s="101">
        <v>600000</v>
      </c>
      <c r="F613" s="148"/>
      <c r="G613" s="182">
        <f>E613+F613</f>
        <v>600000</v>
      </c>
      <c r="H613" s="148"/>
      <c r="I613" s="182">
        <f>G613+H613</f>
        <v>600000</v>
      </c>
      <c r="J613" s="224"/>
      <c r="K613" s="182">
        <f>I613+J613</f>
        <v>600000</v>
      </c>
      <c r="L613" s="148"/>
      <c r="M613" s="182">
        <f>K613+L613</f>
        <v>600000</v>
      </c>
      <c r="N613" s="148">
        <f>-240000-25000</f>
        <v>-265000</v>
      </c>
      <c r="O613" s="182">
        <f>M613+N613</f>
        <v>335000</v>
      </c>
      <c r="P613" s="148">
        <v>-143737</v>
      </c>
      <c r="Q613" s="182">
        <f>O613+P613</f>
        <v>191263</v>
      </c>
    </row>
    <row r="614" spans="1:17" ht="63" customHeight="1">
      <c r="A614" s="26" t="s">
        <v>485</v>
      </c>
      <c r="B614" s="61" t="s">
        <v>434</v>
      </c>
      <c r="C614" s="57" t="s">
        <v>276</v>
      </c>
      <c r="D614" s="61"/>
      <c r="E614" s="101">
        <f>E615</f>
        <v>585000</v>
      </c>
      <c r="F614" s="148"/>
      <c r="G614" s="182">
        <f>G615</f>
        <v>0</v>
      </c>
      <c r="H614" s="148"/>
      <c r="I614" s="182">
        <f>I615</f>
        <v>0</v>
      </c>
      <c r="J614" s="224"/>
      <c r="K614" s="182">
        <f>K615</f>
        <v>0</v>
      </c>
      <c r="L614" s="148"/>
      <c r="M614" s="182">
        <f>M615</f>
        <v>0</v>
      </c>
      <c r="N614" s="148"/>
      <c r="O614" s="182">
        <f>O615</f>
        <v>0</v>
      </c>
      <c r="P614" s="148"/>
      <c r="Q614" s="182">
        <f>Q615</f>
        <v>0</v>
      </c>
    </row>
    <row r="615" spans="1:17" ht="33.75" customHeight="1">
      <c r="A615" s="111" t="s">
        <v>169</v>
      </c>
      <c r="B615" s="61" t="s">
        <v>434</v>
      </c>
      <c r="C615" s="57" t="s">
        <v>276</v>
      </c>
      <c r="D615" s="57" t="s">
        <v>170</v>
      </c>
      <c r="E615" s="101">
        <v>585000</v>
      </c>
      <c r="F615" s="148">
        <v>-585000</v>
      </c>
      <c r="G615" s="182">
        <f>E615+F615</f>
        <v>0</v>
      </c>
      <c r="H615" s="148"/>
      <c r="I615" s="182">
        <f>G615+H615</f>
        <v>0</v>
      </c>
      <c r="J615" s="224"/>
      <c r="K615" s="182">
        <f>I615+J615</f>
        <v>0</v>
      </c>
      <c r="L615" s="148"/>
      <c r="M615" s="182">
        <f>K615+L615</f>
        <v>0</v>
      </c>
      <c r="N615" s="148"/>
      <c r="O615" s="182">
        <f>M615+N615</f>
        <v>0</v>
      </c>
      <c r="P615" s="148"/>
      <c r="Q615" s="182">
        <f>O615+P615</f>
        <v>0</v>
      </c>
    </row>
    <row r="616" spans="1:17" ht="34.5" customHeight="1">
      <c r="A616" s="40" t="s">
        <v>152</v>
      </c>
      <c r="B616" s="61" t="s">
        <v>434</v>
      </c>
      <c r="C616" s="57" t="s">
        <v>281</v>
      </c>
      <c r="D616" s="61"/>
      <c r="E616" s="99">
        <f>E617</f>
        <v>35027800</v>
      </c>
      <c r="F616" s="148"/>
      <c r="G616" s="183">
        <f>G617</f>
        <v>35027800</v>
      </c>
      <c r="H616" s="148"/>
      <c r="I616" s="183">
        <f>I617</f>
        <v>35019658.31</v>
      </c>
      <c r="J616" s="224"/>
      <c r="K616" s="183">
        <f>K617</f>
        <v>35183122.31</v>
      </c>
      <c r="L616" s="148"/>
      <c r="M616" s="183">
        <f>M617</f>
        <v>35694160.32</v>
      </c>
      <c r="N616" s="148"/>
      <c r="O616" s="183">
        <f>O617</f>
        <v>37194160.32</v>
      </c>
      <c r="P616" s="148"/>
      <c r="Q616" s="183">
        <f>Q617</f>
        <v>37338902.82</v>
      </c>
    </row>
    <row r="617" spans="1:17" ht="47.25" customHeight="1">
      <c r="A617" s="13" t="s">
        <v>604</v>
      </c>
      <c r="B617" s="61" t="s">
        <v>434</v>
      </c>
      <c r="C617" s="57" t="s">
        <v>282</v>
      </c>
      <c r="D617" s="61"/>
      <c r="E617" s="99">
        <f>E618+E619+E620</f>
        <v>35027800</v>
      </c>
      <c r="F617" s="148"/>
      <c r="G617" s="183">
        <f>G618+G619+G620</f>
        <v>35027800</v>
      </c>
      <c r="H617" s="148"/>
      <c r="I617" s="183">
        <f>I618+I619+I620</f>
        <v>35019658.31</v>
      </c>
      <c r="J617" s="224"/>
      <c r="K617" s="183">
        <f>K618+K619+K620</f>
        <v>35183122.31</v>
      </c>
      <c r="L617" s="148"/>
      <c r="M617" s="183">
        <f>M618+M619+M620</f>
        <v>35694160.32</v>
      </c>
      <c r="N617" s="148"/>
      <c r="O617" s="183">
        <f>O618+O619+O620</f>
        <v>37194160.32</v>
      </c>
      <c r="P617" s="148"/>
      <c r="Q617" s="183">
        <f>Q618+Q619+Q620</f>
        <v>37338902.82</v>
      </c>
    </row>
    <row r="618" spans="1:17" ht="29.25" customHeight="1">
      <c r="A618" s="17" t="s">
        <v>174</v>
      </c>
      <c r="B618" s="61" t="s">
        <v>434</v>
      </c>
      <c r="C618" s="57" t="s">
        <v>282</v>
      </c>
      <c r="D618" s="57" t="s">
        <v>173</v>
      </c>
      <c r="E618" s="99">
        <v>24655939</v>
      </c>
      <c r="F618" s="148"/>
      <c r="G618" s="183">
        <f>E618+F618</f>
        <v>24655939</v>
      </c>
      <c r="H618" s="148">
        <v>-400</v>
      </c>
      <c r="I618" s="183">
        <f>G618+H618</f>
        <v>24655539</v>
      </c>
      <c r="J618" s="224"/>
      <c r="K618" s="183">
        <f>I618+J618</f>
        <v>24655539</v>
      </c>
      <c r="L618" s="148">
        <v>7850</v>
      </c>
      <c r="M618" s="183">
        <f>K618+L618</f>
        <v>24663389</v>
      </c>
      <c r="N618" s="148">
        <v>1500000</v>
      </c>
      <c r="O618" s="183">
        <f>M618+N618</f>
        <v>26163389</v>
      </c>
      <c r="P618" s="148">
        <f>463823+25062+210140-42500</f>
        <v>656525</v>
      </c>
      <c r="Q618" s="183">
        <f>O618+P618</f>
        <v>26819914</v>
      </c>
    </row>
    <row r="619" spans="1:17" ht="32.25" customHeight="1">
      <c r="A619" s="111" t="s">
        <v>169</v>
      </c>
      <c r="B619" s="61" t="s">
        <v>434</v>
      </c>
      <c r="C619" s="57" t="s">
        <v>282</v>
      </c>
      <c r="D619" s="57" t="s">
        <v>170</v>
      </c>
      <c r="E619" s="99">
        <v>10103195</v>
      </c>
      <c r="F619" s="148"/>
      <c r="G619" s="183">
        <f>E619+F619</f>
        <v>10103195</v>
      </c>
      <c r="H619" s="148">
        <f>-741.69-7000</f>
        <v>-7741.6900000000005</v>
      </c>
      <c r="I619" s="183">
        <f>G619+H619</f>
        <v>10095453.31</v>
      </c>
      <c r="J619" s="224">
        <v>163464</v>
      </c>
      <c r="K619" s="183">
        <f>I619+J619</f>
        <v>10258917.31</v>
      </c>
      <c r="L619" s="148">
        <v>503188.01</v>
      </c>
      <c r="M619" s="183">
        <f>K619+L619</f>
        <v>10762105.32</v>
      </c>
      <c r="N619" s="148"/>
      <c r="O619" s="183">
        <f>M619+N619</f>
        <v>10762105.32</v>
      </c>
      <c r="P619" s="148">
        <f>-483166.5-25062</f>
        <v>-508228.5</v>
      </c>
      <c r="Q619" s="183">
        <f>O619+P619</f>
        <v>10253876.82</v>
      </c>
    </row>
    <row r="620" spans="1:17" ht="18.75" customHeight="1">
      <c r="A620" s="53" t="s">
        <v>172</v>
      </c>
      <c r="B620" s="61" t="s">
        <v>434</v>
      </c>
      <c r="C620" s="57" t="s">
        <v>282</v>
      </c>
      <c r="D620" s="57" t="s">
        <v>171</v>
      </c>
      <c r="E620" s="99">
        <v>268666</v>
      </c>
      <c r="F620" s="148"/>
      <c r="G620" s="183">
        <f>E620+F620</f>
        <v>268666</v>
      </c>
      <c r="H620" s="148"/>
      <c r="I620" s="183">
        <f>G620+H620</f>
        <v>268666</v>
      </c>
      <c r="J620" s="224"/>
      <c r="K620" s="183">
        <f>I620+J620</f>
        <v>268666</v>
      </c>
      <c r="L620" s="148"/>
      <c r="M620" s="183">
        <f>K620+L620</f>
        <v>268666</v>
      </c>
      <c r="N620" s="148"/>
      <c r="O620" s="183">
        <f>M620+N620</f>
        <v>268666</v>
      </c>
      <c r="P620" s="148">
        <v>-3554</v>
      </c>
      <c r="Q620" s="183">
        <f>O620+P620</f>
        <v>265112</v>
      </c>
    </row>
    <row r="621" spans="1:17" ht="34.5" customHeight="1">
      <c r="A621" s="83" t="s">
        <v>12</v>
      </c>
      <c r="B621" s="61" t="s">
        <v>434</v>
      </c>
      <c r="C621" s="57" t="s">
        <v>283</v>
      </c>
      <c r="D621" s="61"/>
      <c r="E621" s="101">
        <f>E622</f>
        <v>3100600</v>
      </c>
      <c r="F621" s="148"/>
      <c r="G621" s="182">
        <f>G622</f>
        <v>3100600</v>
      </c>
      <c r="H621" s="148"/>
      <c r="I621" s="182">
        <f>I622</f>
        <v>3100600</v>
      </c>
      <c r="J621" s="224"/>
      <c r="K621" s="182">
        <f>K622</f>
        <v>3100600</v>
      </c>
      <c r="L621" s="148"/>
      <c r="M621" s="182">
        <f>M622</f>
        <v>3100600</v>
      </c>
      <c r="N621" s="148"/>
      <c r="O621" s="182">
        <f>O622</f>
        <v>3100600</v>
      </c>
      <c r="P621" s="148"/>
      <c r="Q621" s="182">
        <f>Q622</f>
        <v>3223100</v>
      </c>
    </row>
    <row r="622" spans="1:17" ht="92.25" customHeight="1">
      <c r="A622" s="19" t="s">
        <v>433</v>
      </c>
      <c r="B622" s="61" t="s">
        <v>434</v>
      </c>
      <c r="C622" s="57" t="s">
        <v>284</v>
      </c>
      <c r="D622" s="61"/>
      <c r="E622" s="101">
        <f>E623</f>
        <v>3100600</v>
      </c>
      <c r="F622" s="148"/>
      <c r="G622" s="182">
        <f>G623</f>
        <v>3100600</v>
      </c>
      <c r="H622" s="148"/>
      <c r="I622" s="182">
        <f>I623</f>
        <v>3100600</v>
      </c>
      <c r="J622" s="224"/>
      <c r="K622" s="182">
        <f>K623</f>
        <v>3100600</v>
      </c>
      <c r="L622" s="148"/>
      <c r="M622" s="182">
        <f>M623</f>
        <v>3100600</v>
      </c>
      <c r="N622" s="148"/>
      <c r="O622" s="182">
        <f>O623</f>
        <v>3100600</v>
      </c>
      <c r="P622" s="148"/>
      <c r="Q622" s="182">
        <f>Q623</f>
        <v>3223100</v>
      </c>
    </row>
    <row r="623" spans="1:17" ht="15.75" customHeight="1">
      <c r="A623" s="19" t="s">
        <v>204</v>
      </c>
      <c r="B623" s="61" t="s">
        <v>434</v>
      </c>
      <c r="C623" s="57" t="s">
        <v>285</v>
      </c>
      <c r="D623" s="61"/>
      <c r="E623" s="101">
        <f>E628+E624+E625</f>
        <v>3100600</v>
      </c>
      <c r="F623" s="148"/>
      <c r="G623" s="182">
        <f>G628+G624+G625</f>
        <v>3100600</v>
      </c>
      <c r="H623" s="148"/>
      <c r="I623" s="182">
        <f>I626+I624+I625</f>
        <v>3100600</v>
      </c>
      <c r="J623" s="224"/>
      <c r="K623" s="182">
        <f>K626+K624+K625</f>
        <v>3100600</v>
      </c>
      <c r="L623" s="148"/>
      <c r="M623" s="182">
        <f>M626+M624+M625</f>
        <v>3100600</v>
      </c>
      <c r="N623" s="148"/>
      <c r="O623" s="182">
        <f>O626+O624+O625</f>
        <v>3100600</v>
      </c>
      <c r="P623" s="148"/>
      <c r="Q623" s="182">
        <f>Q626+Q624+Q625</f>
        <v>3223100</v>
      </c>
    </row>
    <row r="624" spans="1:17" ht="30" customHeight="1">
      <c r="A624" s="17" t="s">
        <v>174</v>
      </c>
      <c r="B624" s="61" t="s">
        <v>434</v>
      </c>
      <c r="C624" s="57" t="s">
        <v>285</v>
      </c>
      <c r="D624" s="57" t="s">
        <v>173</v>
      </c>
      <c r="E624" s="101">
        <v>2601000</v>
      </c>
      <c r="F624" s="148"/>
      <c r="G624" s="182">
        <f>E624+F624</f>
        <v>2601000</v>
      </c>
      <c r="H624" s="148">
        <v>-2601000</v>
      </c>
      <c r="I624" s="182">
        <f>G624+H624</f>
        <v>0</v>
      </c>
      <c r="J624" s="224"/>
      <c r="K624" s="182">
        <f>I624+J624</f>
        <v>0</v>
      </c>
      <c r="L624" s="148"/>
      <c r="M624" s="182">
        <f>K624+L624</f>
        <v>0</v>
      </c>
      <c r="N624" s="148"/>
      <c r="O624" s="182">
        <f>M624+N624</f>
        <v>0</v>
      </c>
      <c r="P624" s="148"/>
      <c r="Q624" s="182">
        <f>O624+P624</f>
        <v>0</v>
      </c>
    </row>
    <row r="625" spans="1:17" ht="30.75" customHeight="1">
      <c r="A625" s="111" t="s">
        <v>169</v>
      </c>
      <c r="B625" s="61" t="s">
        <v>434</v>
      </c>
      <c r="C625" s="57" t="s">
        <v>285</v>
      </c>
      <c r="D625" s="57" t="s">
        <v>170</v>
      </c>
      <c r="E625" s="101">
        <v>499600</v>
      </c>
      <c r="F625" s="148"/>
      <c r="G625" s="182">
        <f>E625+F625</f>
        <v>499600</v>
      </c>
      <c r="H625" s="148">
        <v>-499600</v>
      </c>
      <c r="I625" s="182">
        <f>G625+H625</f>
        <v>0</v>
      </c>
      <c r="J625" s="224"/>
      <c r="K625" s="182">
        <f>I625+J625</f>
        <v>0</v>
      </c>
      <c r="L625" s="148"/>
      <c r="M625" s="182">
        <f>K625+L625</f>
        <v>0</v>
      </c>
      <c r="N625" s="148"/>
      <c r="O625" s="182">
        <f>M625+N625</f>
        <v>0</v>
      </c>
      <c r="P625" s="148"/>
      <c r="Q625" s="182">
        <f>O625+P625</f>
        <v>0</v>
      </c>
    </row>
    <row r="626" spans="1:17" ht="14.25" customHeight="1">
      <c r="A626" s="19" t="s">
        <v>204</v>
      </c>
      <c r="B626" s="61" t="s">
        <v>434</v>
      </c>
      <c r="C626" s="57" t="s">
        <v>522</v>
      </c>
      <c r="D626" s="57"/>
      <c r="E626" s="101"/>
      <c r="F626" s="148"/>
      <c r="G626" s="182"/>
      <c r="H626" s="148"/>
      <c r="I626" s="182">
        <f>I627+I628</f>
        <v>3100600</v>
      </c>
      <c r="J626" s="224"/>
      <c r="K626" s="182">
        <f>K627+K628</f>
        <v>3100600</v>
      </c>
      <c r="L626" s="148"/>
      <c r="M626" s="182">
        <f>M627+M628</f>
        <v>3100600</v>
      </c>
      <c r="N626" s="148"/>
      <c r="O626" s="182">
        <f>O627+O628</f>
        <v>3100600</v>
      </c>
      <c r="P626" s="148"/>
      <c r="Q626" s="182">
        <f>Q627+Q628</f>
        <v>3223100</v>
      </c>
    </row>
    <row r="627" spans="1:17" ht="30.75" customHeight="1">
      <c r="A627" s="17" t="s">
        <v>168</v>
      </c>
      <c r="B627" s="61" t="s">
        <v>434</v>
      </c>
      <c r="C627" s="57" t="s">
        <v>522</v>
      </c>
      <c r="D627" s="57" t="s">
        <v>167</v>
      </c>
      <c r="E627" s="101"/>
      <c r="F627" s="148"/>
      <c r="G627" s="182"/>
      <c r="H627" s="148">
        <v>2601000</v>
      </c>
      <c r="I627" s="182">
        <f>G627+H627</f>
        <v>2601000</v>
      </c>
      <c r="J627" s="224"/>
      <c r="K627" s="182">
        <f>I627+J627</f>
        <v>2601000</v>
      </c>
      <c r="L627" s="148">
        <v>7000</v>
      </c>
      <c r="M627" s="182">
        <f>K627+L627</f>
        <v>2608000</v>
      </c>
      <c r="N627" s="148"/>
      <c r="O627" s="182">
        <f>M627+N627</f>
        <v>2608000</v>
      </c>
      <c r="P627" s="148">
        <f>65000+57500</f>
        <v>122500</v>
      </c>
      <c r="Q627" s="182">
        <f>O627+P627</f>
        <v>2730500</v>
      </c>
    </row>
    <row r="628" spans="1:17" ht="30.75" customHeight="1">
      <c r="A628" s="111" t="s">
        <v>169</v>
      </c>
      <c r="B628" s="61" t="s">
        <v>434</v>
      </c>
      <c r="C628" s="57" t="s">
        <v>522</v>
      </c>
      <c r="D628" s="57" t="s">
        <v>170</v>
      </c>
      <c r="E628" s="101"/>
      <c r="F628" s="148"/>
      <c r="G628" s="182"/>
      <c r="H628" s="148">
        <v>499600</v>
      </c>
      <c r="I628" s="182">
        <f>G628+H628</f>
        <v>499600</v>
      </c>
      <c r="J628" s="224"/>
      <c r="K628" s="182">
        <f>I628+J628</f>
        <v>499600</v>
      </c>
      <c r="L628" s="148">
        <v>-7000</v>
      </c>
      <c r="M628" s="182">
        <f>K628+L628</f>
        <v>492600</v>
      </c>
      <c r="N628" s="148"/>
      <c r="O628" s="182">
        <f>M628+N628</f>
        <v>492600</v>
      </c>
      <c r="P628" s="148"/>
      <c r="Q628" s="182">
        <f>O628+P628</f>
        <v>492600</v>
      </c>
    </row>
    <row r="629" spans="1:17" ht="15.75" customHeight="1">
      <c r="A629" s="242" t="s">
        <v>162</v>
      </c>
      <c r="B629" s="61" t="s">
        <v>434</v>
      </c>
      <c r="C629" s="57" t="s">
        <v>249</v>
      </c>
      <c r="D629" s="57"/>
      <c r="E629" s="101"/>
      <c r="F629" s="148"/>
      <c r="G629" s="182"/>
      <c r="H629" s="148"/>
      <c r="I629" s="182"/>
      <c r="J629" s="224"/>
      <c r="K629" s="182"/>
      <c r="L629" s="148"/>
      <c r="M629" s="182"/>
      <c r="N629" s="148"/>
      <c r="O629" s="182">
        <f>O630</f>
        <v>9500000</v>
      </c>
      <c r="P629" s="148"/>
      <c r="Q629" s="182">
        <f>Q630</f>
        <v>9500000</v>
      </c>
    </row>
    <row r="630" spans="1:17" ht="44.25" customHeight="1">
      <c r="A630" s="13" t="s">
        <v>592</v>
      </c>
      <c r="B630" s="61" t="s">
        <v>434</v>
      </c>
      <c r="C630" s="57" t="s">
        <v>594</v>
      </c>
      <c r="D630" s="57"/>
      <c r="E630" s="101"/>
      <c r="F630" s="148"/>
      <c r="G630" s="182"/>
      <c r="H630" s="148"/>
      <c r="I630" s="182"/>
      <c r="J630" s="224"/>
      <c r="K630" s="182"/>
      <c r="L630" s="148"/>
      <c r="M630" s="182"/>
      <c r="N630" s="148"/>
      <c r="O630" s="182">
        <f>O631</f>
        <v>9500000</v>
      </c>
      <c r="P630" s="148"/>
      <c r="Q630" s="182">
        <f>Q631</f>
        <v>9500000</v>
      </c>
    </row>
    <row r="631" spans="1:17" ht="30.75" customHeight="1">
      <c r="A631" s="241" t="s">
        <v>593</v>
      </c>
      <c r="B631" s="61" t="s">
        <v>434</v>
      </c>
      <c r="C631" s="57" t="s">
        <v>594</v>
      </c>
      <c r="D631" s="57" t="s">
        <v>595</v>
      </c>
      <c r="E631" s="101"/>
      <c r="F631" s="148"/>
      <c r="G631" s="182"/>
      <c r="H631" s="148"/>
      <c r="I631" s="182"/>
      <c r="J631" s="224"/>
      <c r="K631" s="182"/>
      <c r="L631" s="148"/>
      <c r="M631" s="182"/>
      <c r="N631" s="148">
        <v>9500000</v>
      </c>
      <c r="O631" s="182">
        <f>M631+N631</f>
        <v>9500000</v>
      </c>
      <c r="P631" s="148"/>
      <c r="Q631" s="182">
        <f>O631+P631</f>
        <v>9500000</v>
      </c>
    </row>
    <row r="632" spans="1:17" ht="36" customHeight="1">
      <c r="A632" s="28" t="s">
        <v>420</v>
      </c>
      <c r="B632" s="65" t="s">
        <v>372</v>
      </c>
      <c r="C632" s="65"/>
      <c r="D632" s="65"/>
      <c r="E632" s="103">
        <f>E633+E651+E643</f>
        <v>3890700</v>
      </c>
      <c r="F632" s="148"/>
      <c r="G632" s="179">
        <f>G633+G651+G643</f>
        <v>3840900</v>
      </c>
      <c r="H632" s="148"/>
      <c r="I632" s="179">
        <f>I633+I651+I643</f>
        <v>3797321.89</v>
      </c>
      <c r="J632" s="224"/>
      <c r="K632" s="179">
        <f>K633+K651+K643</f>
        <v>3797321.89</v>
      </c>
      <c r="L632" s="148"/>
      <c r="M632" s="179">
        <f>M633+M651+M643</f>
        <v>3767321.89</v>
      </c>
      <c r="N632" s="148"/>
      <c r="O632" s="179">
        <f>O633+O651+O643</f>
        <v>4014647.89</v>
      </c>
      <c r="P632" s="148"/>
      <c r="Q632" s="179">
        <f>Q633+Q651+Q643</f>
        <v>3879663.89</v>
      </c>
    </row>
    <row r="633" spans="1:18" ht="66" customHeight="1">
      <c r="A633" s="27" t="s">
        <v>489</v>
      </c>
      <c r="B633" s="67" t="s">
        <v>373</v>
      </c>
      <c r="C633" s="67"/>
      <c r="D633" s="67"/>
      <c r="E633" s="99">
        <f>E634+E638</f>
        <v>2320700</v>
      </c>
      <c r="F633" s="148"/>
      <c r="G633" s="183">
        <f>G634+G638</f>
        <v>2320700</v>
      </c>
      <c r="H633" s="148"/>
      <c r="I633" s="183">
        <f>I634+I638</f>
        <v>2277121.89</v>
      </c>
      <c r="J633" s="224"/>
      <c r="K633" s="183">
        <f>K634+K638</f>
        <v>2277121.89</v>
      </c>
      <c r="L633" s="148"/>
      <c r="M633" s="183">
        <f>M634+M638</f>
        <v>2256756.89</v>
      </c>
      <c r="N633" s="148"/>
      <c r="O633" s="183">
        <f>O634+O638</f>
        <v>2534082.89</v>
      </c>
      <c r="P633" s="148"/>
      <c r="Q633" s="183">
        <f>Q634+Q638</f>
        <v>2500650.89</v>
      </c>
      <c r="R633" s="202"/>
    </row>
    <row r="634" spans="1:17" ht="66.75" customHeight="1">
      <c r="A634" s="84" t="s">
        <v>190</v>
      </c>
      <c r="B634" s="61" t="s">
        <v>373</v>
      </c>
      <c r="C634" s="57" t="s">
        <v>297</v>
      </c>
      <c r="D634" s="61"/>
      <c r="E634" s="101">
        <f>E635</f>
        <v>400000</v>
      </c>
      <c r="F634" s="148"/>
      <c r="G634" s="182">
        <f>G635</f>
        <v>400000</v>
      </c>
      <c r="H634" s="148"/>
      <c r="I634" s="182">
        <f>I635</f>
        <v>356421.89</v>
      </c>
      <c r="J634" s="224"/>
      <c r="K634" s="182">
        <f>K635</f>
        <v>356421.89</v>
      </c>
      <c r="L634" s="148"/>
      <c r="M634" s="182">
        <f>M635</f>
        <v>336056.89</v>
      </c>
      <c r="N634" s="148"/>
      <c r="O634" s="182">
        <f>O635</f>
        <v>336056.89</v>
      </c>
      <c r="P634" s="148"/>
      <c r="Q634" s="182">
        <f>Q635</f>
        <v>167663.89</v>
      </c>
    </row>
    <row r="635" spans="1:17" ht="79.5" customHeight="1">
      <c r="A635" s="13" t="s">
        <v>295</v>
      </c>
      <c r="B635" s="61" t="s">
        <v>373</v>
      </c>
      <c r="C635" s="57" t="s">
        <v>298</v>
      </c>
      <c r="D635" s="61"/>
      <c r="E635" s="101">
        <f>E636</f>
        <v>400000</v>
      </c>
      <c r="F635" s="148"/>
      <c r="G635" s="182">
        <f>G636</f>
        <v>400000</v>
      </c>
      <c r="H635" s="148"/>
      <c r="I635" s="182">
        <f>I636</f>
        <v>356421.89</v>
      </c>
      <c r="J635" s="224"/>
      <c r="K635" s="182">
        <f>K636</f>
        <v>356421.89</v>
      </c>
      <c r="L635" s="148"/>
      <c r="M635" s="182">
        <f>M636</f>
        <v>336056.89</v>
      </c>
      <c r="N635" s="148"/>
      <c r="O635" s="182">
        <f>O636</f>
        <v>336056.89</v>
      </c>
      <c r="P635" s="148"/>
      <c r="Q635" s="182">
        <f>Q636</f>
        <v>167663.89</v>
      </c>
    </row>
    <row r="636" spans="1:17" ht="63" customHeight="1">
      <c r="A636" s="13" t="s">
        <v>490</v>
      </c>
      <c r="B636" s="61" t="s">
        <v>373</v>
      </c>
      <c r="C636" s="57" t="s">
        <v>62</v>
      </c>
      <c r="D636" s="61"/>
      <c r="E636" s="101">
        <f>E637</f>
        <v>400000</v>
      </c>
      <c r="F636" s="148"/>
      <c r="G636" s="182">
        <f>G637</f>
        <v>400000</v>
      </c>
      <c r="H636" s="148"/>
      <c r="I636" s="182">
        <f>I637</f>
        <v>356421.89</v>
      </c>
      <c r="J636" s="224"/>
      <c r="K636" s="182">
        <f>K637</f>
        <v>356421.89</v>
      </c>
      <c r="L636" s="148"/>
      <c r="M636" s="182">
        <f>M637</f>
        <v>336056.89</v>
      </c>
      <c r="N636" s="148"/>
      <c r="O636" s="182">
        <f>O637</f>
        <v>336056.89</v>
      </c>
      <c r="P636" s="148"/>
      <c r="Q636" s="182">
        <f>Q637</f>
        <v>167663.89</v>
      </c>
    </row>
    <row r="637" spans="1:17" ht="30.75" customHeight="1">
      <c r="A637" s="111" t="s">
        <v>169</v>
      </c>
      <c r="B637" s="67" t="s">
        <v>373</v>
      </c>
      <c r="C637" s="57" t="s">
        <v>62</v>
      </c>
      <c r="D637" s="57" t="s">
        <v>170</v>
      </c>
      <c r="E637" s="101">
        <v>400000</v>
      </c>
      <c r="F637" s="148"/>
      <c r="G637" s="182">
        <f>E637+F637</f>
        <v>400000</v>
      </c>
      <c r="H637" s="148">
        <v>-43578.11</v>
      </c>
      <c r="I637" s="182">
        <f>G637+H637</f>
        <v>356421.89</v>
      </c>
      <c r="J637" s="224"/>
      <c r="K637" s="182">
        <f>I637+J637</f>
        <v>356421.89</v>
      </c>
      <c r="L637" s="148">
        <v>-20365</v>
      </c>
      <c r="M637" s="182">
        <f>K637+L637</f>
        <v>336056.89</v>
      </c>
      <c r="N637" s="148"/>
      <c r="O637" s="182">
        <f>M637+N637</f>
        <v>336056.89</v>
      </c>
      <c r="P637" s="148">
        <v>-168393</v>
      </c>
      <c r="Q637" s="182">
        <f>O637+P637</f>
        <v>167663.89</v>
      </c>
    </row>
    <row r="638" spans="1:17" ht="93.75" customHeight="1">
      <c r="A638" s="83" t="s">
        <v>12</v>
      </c>
      <c r="B638" s="61" t="s">
        <v>373</v>
      </c>
      <c r="C638" s="57" t="s">
        <v>283</v>
      </c>
      <c r="D638" s="61"/>
      <c r="E638" s="101">
        <f>E639</f>
        <v>1920700</v>
      </c>
      <c r="F638" s="148"/>
      <c r="G638" s="182">
        <f>G639</f>
        <v>1920700</v>
      </c>
      <c r="H638" s="148"/>
      <c r="I638" s="182">
        <f>I639</f>
        <v>1920700</v>
      </c>
      <c r="J638" s="224"/>
      <c r="K638" s="182">
        <f>K639</f>
        <v>1920700</v>
      </c>
      <c r="L638" s="148"/>
      <c r="M638" s="182">
        <f>M639</f>
        <v>1920700</v>
      </c>
      <c r="N638" s="148"/>
      <c r="O638" s="182">
        <f>O639</f>
        <v>2198026</v>
      </c>
      <c r="P638" s="148"/>
      <c r="Q638" s="182">
        <f>Q639</f>
        <v>2332987</v>
      </c>
    </row>
    <row r="639" spans="1:17" ht="99.75" customHeight="1">
      <c r="A639" s="19" t="s">
        <v>433</v>
      </c>
      <c r="B639" s="61" t="s">
        <v>373</v>
      </c>
      <c r="C639" s="57" t="s">
        <v>284</v>
      </c>
      <c r="D639" s="61"/>
      <c r="E639" s="101">
        <f>E640</f>
        <v>1920700</v>
      </c>
      <c r="F639" s="148"/>
      <c r="G639" s="182">
        <f>G640</f>
        <v>1920700</v>
      </c>
      <c r="H639" s="148"/>
      <c r="I639" s="182">
        <f>I640</f>
        <v>1920700</v>
      </c>
      <c r="J639" s="224"/>
      <c r="K639" s="182">
        <f>K640</f>
        <v>1920700</v>
      </c>
      <c r="L639" s="148"/>
      <c r="M639" s="182">
        <f>M640</f>
        <v>1920700</v>
      </c>
      <c r="N639" s="148"/>
      <c r="O639" s="182">
        <f>O640</f>
        <v>2198026</v>
      </c>
      <c r="P639" s="148"/>
      <c r="Q639" s="182">
        <f>Q640</f>
        <v>2332987</v>
      </c>
    </row>
    <row r="640" spans="1:17" ht="20.25" customHeight="1">
      <c r="A640" s="45" t="s">
        <v>13</v>
      </c>
      <c r="B640" s="61" t="s">
        <v>373</v>
      </c>
      <c r="C640" s="57" t="s">
        <v>63</v>
      </c>
      <c r="D640" s="61"/>
      <c r="E640" s="101">
        <f>E641+E642</f>
        <v>1920700</v>
      </c>
      <c r="F640" s="148"/>
      <c r="G640" s="182">
        <f>G641+G642</f>
        <v>1920700</v>
      </c>
      <c r="H640" s="148"/>
      <c r="I640" s="182">
        <f>I641+I642</f>
        <v>1920700</v>
      </c>
      <c r="J640" s="224"/>
      <c r="K640" s="182">
        <f>K641+K642</f>
        <v>1920700</v>
      </c>
      <c r="L640" s="148"/>
      <c r="M640" s="182">
        <f>M641+M642</f>
        <v>1920700</v>
      </c>
      <c r="N640" s="148"/>
      <c r="O640" s="182">
        <f>O641+O642</f>
        <v>2198026</v>
      </c>
      <c r="P640" s="148"/>
      <c r="Q640" s="182">
        <f>Q641+Q642</f>
        <v>2332987</v>
      </c>
    </row>
    <row r="641" spans="1:17" ht="20.25" customHeight="1">
      <c r="A641" s="17" t="s">
        <v>246</v>
      </c>
      <c r="B641" s="61" t="s">
        <v>373</v>
      </c>
      <c r="C641" s="57" t="s">
        <v>63</v>
      </c>
      <c r="D641" s="57" t="s">
        <v>173</v>
      </c>
      <c r="E641" s="101">
        <v>1432835</v>
      </c>
      <c r="F641" s="148"/>
      <c r="G641" s="182">
        <f>E641+F641</f>
        <v>1432835</v>
      </c>
      <c r="H641" s="148"/>
      <c r="I641" s="182">
        <f>G641+H641</f>
        <v>1432835</v>
      </c>
      <c r="J641" s="224"/>
      <c r="K641" s="182">
        <f>I641+J641</f>
        <v>1432835</v>
      </c>
      <c r="L641" s="148"/>
      <c r="M641" s="182">
        <f>K641+L641</f>
        <v>1432835</v>
      </c>
      <c r="N641" s="148">
        <v>420508</v>
      </c>
      <c r="O641" s="182">
        <f>M641+N641</f>
        <v>1853343</v>
      </c>
      <c r="P641" s="148">
        <f>124360+25454+10407+419</f>
        <v>160640</v>
      </c>
      <c r="Q641" s="182">
        <f>O641+P641</f>
        <v>2013983</v>
      </c>
    </row>
    <row r="642" spans="1:17" ht="35.25" customHeight="1">
      <c r="A642" s="19" t="s">
        <v>169</v>
      </c>
      <c r="B642" s="71" t="s">
        <v>373</v>
      </c>
      <c r="C642" s="57" t="s">
        <v>63</v>
      </c>
      <c r="D642" s="71" t="s">
        <v>170</v>
      </c>
      <c r="E642" s="99">
        <v>487865</v>
      </c>
      <c r="F642" s="148"/>
      <c r="G642" s="183">
        <f>E642+F642</f>
        <v>487865</v>
      </c>
      <c r="H642" s="148"/>
      <c r="I642" s="183">
        <f>G642+H642</f>
        <v>487865</v>
      </c>
      <c r="J642" s="224"/>
      <c r="K642" s="183">
        <f>I642+J642</f>
        <v>487865</v>
      </c>
      <c r="L642" s="148"/>
      <c r="M642" s="183">
        <f>K642+L642</f>
        <v>487865</v>
      </c>
      <c r="N642" s="148">
        <v>-143182</v>
      </c>
      <c r="O642" s="183">
        <f>M642+N642</f>
        <v>344683</v>
      </c>
      <c r="P642" s="148">
        <f>-25260-419</f>
        <v>-25679</v>
      </c>
      <c r="Q642" s="183">
        <f>O642+P642</f>
        <v>319004</v>
      </c>
    </row>
    <row r="643" spans="1:18" ht="66" customHeight="1">
      <c r="A643" s="84" t="s">
        <v>190</v>
      </c>
      <c r="B643" s="67" t="s">
        <v>374</v>
      </c>
      <c r="C643" s="71" t="s">
        <v>297</v>
      </c>
      <c r="D643" s="67"/>
      <c r="E643" s="101">
        <f>E644</f>
        <v>1200000</v>
      </c>
      <c r="F643" s="148"/>
      <c r="G643" s="182">
        <f>G644</f>
        <v>1200000</v>
      </c>
      <c r="H643" s="148"/>
      <c r="I643" s="182">
        <f>I644</f>
        <v>1200000</v>
      </c>
      <c r="J643" s="224"/>
      <c r="K643" s="182">
        <f>K644</f>
        <v>1200000</v>
      </c>
      <c r="L643" s="148"/>
      <c r="M643" s="182">
        <f>M644</f>
        <v>1220365</v>
      </c>
      <c r="N643" s="148"/>
      <c r="O643" s="182">
        <f>O644</f>
        <v>1220365</v>
      </c>
      <c r="P643" s="148"/>
      <c r="Q643" s="182">
        <f>Q644</f>
        <v>1165864</v>
      </c>
      <c r="R643" s="202"/>
    </row>
    <row r="644" spans="1:17" ht="45" customHeight="1">
      <c r="A644" s="42" t="s">
        <v>191</v>
      </c>
      <c r="B644" s="67" t="s">
        <v>374</v>
      </c>
      <c r="C644" s="71" t="s">
        <v>64</v>
      </c>
      <c r="D644" s="67"/>
      <c r="E644" s="101">
        <f>E645+E649</f>
        <v>1200000</v>
      </c>
      <c r="F644" s="148"/>
      <c r="G644" s="182">
        <f>G645+G649</f>
        <v>1200000</v>
      </c>
      <c r="H644" s="148"/>
      <c r="I644" s="182">
        <f>I645+I649</f>
        <v>1200000</v>
      </c>
      <c r="J644" s="224"/>
      <c r="K644" s="182">
        <f>K645+K649</f>
        <v>1200000</v>
      </c>
      <c r="L644" s="148"/>
      <c r="M644" s="182">
        <f>M645+M649</f>
        <v>1220365</v>
      </c>
      <c r="N644" s="148"/>
      <c r="O644" s="182">
        <f>O645+O649</f>
        <v>1220365</v>
      </c>
      <c r="P644" s="148"/>
      <c r="Q644" s="182">
        <f>Q645+Q649</f>
        <v>1165864</v>
      </c>
    </row>
    <row r="645" spans="1:17" ht="30" customHeight="1">
      <c r="A645" s="42" t="s">
        <v>192</v>
      </c>
      <c r="B645" s="67" t="s">
        <v>374</v>
      </c>
      <c r="C645" s="71" t="s">
        <v>65</v>
      </c>
      <c r="D645" s="67"/>
      <c r="E645" s="101">
        <f>E646+E648+E647</f>
        <v>602000</v>
      </c>
      <c r="F645" s="148"/>
      <c r="G645" s="182">
        <f>G646+G648+G647</f>
        <v>602000</v>
      </c>
      <c r="H645" s="148"/>
      <c r="I645" s="182">
        <f>I646+I648+I647</f>
        <v>602000</v>
      </c>
      <c r="J645" s="224"/>
      <c r="K645" s="182">
        <f>K646+K648+K647</f>
        <v>602000</v>
      </c>
      <c r="L645" s="148"/>
      <c r="M645" s="182">
        <f>M646+M648+M647</f>
        <v>622365</v>
      </c>
      <c r="N645" s="148"/>
      <c r="O645" s="182">
        <f>O646+O648+O647</f>
        <v>622365</v>
      </c>
      <c r="P645" s="148"/>
      <c r="Q645" s="182">
        <f>Q646+Q648+Q647</f>
        <v>567424</v>
      </c>
    </row>
    <row r="646" spans="1:17" ht="36.75" customHeight="1">
      <c r="A646" s="19" t="s">
        <v>169</v>
      </c>
      <c r="B646" s="67" t="s">
        <v>374</v>
      </c>
      <c r="C646" s="71" t="s">
        <v>65</v>
      </c>
      <c r="D646" s="71" t="s">
        <v>170</v>
      </c>
      <c r="E646" s="99">
        <v>590500</v>
      </c>
      <c r="F646" s="148"/>
      <c r="G646" s="183">
        <f>E646+F646</f>
        <v>590500</v>
      </c>
      <c r="H646" s="148"/>
      <c r="I646" s="183">
        <f>G646+H646</f>
        <v>590500</v>
      </c>
      <c r="J646" s="224"/>
      <c r="K646" s="183">
        <f>I646+J646</f>
        <v>590500</v>
      </c>
      <c r="L646" s="233">
        <v>20365</v>
      </c>
      <c r="M646" s="183">
        <f>K646+L646</f>
        <v>610865</v>
      </c>
      <c r="N646" s="148"/>
      <c r="O646" s="183">
        <f>M646+N646</f>
        <v>610865</v>
      </c>
      <c r="P646" s="148">
        <f>-27571-15870</f>
        <v>-43441</v>
      </c>
      <c r="Q646" s="183">
        <f>O646+P646</f>
        <v>567424</v>
      </c>
    </row>
    <row r="647" spans="1:17" ht="48" customHeight="1">
      <c r="A647" s="12" t="s">
        <v>338</v>
      </c>
      <c r="B647" s="71" t="s">
        <v>374</v>
      </c>
      <c r="C647" s="71" t="s">
        <v>65</v>
      </c>
      <c r="D647" s="71" t="s">
        <v>337</v>
      </c>
      <c r="E647" s="99">
        <v>4000</v>
      </c>
      <c r="F647" s="148"/>
      <c r="G647" s="183">
        <f>E647+F647</f>
        <v>4000</v>
      </c>
      <c r="H647" s="148"/>
      <c r="I647" s="183">
        <f>G647+H647</f>
        <v>4000</v>
      </c>
      <c r="J647" s="224"/>
      <c r="K647" s="183">
        <f>I647+J647</f>
        <v>4000</v>
      </c>
      <c r="L647" s="148"/>
      <c r="M647" s="183">
        <f>K647+L647</f>
        <v>4000</v>
      </c>
      <c r="N647" s="148"/>
      <c r="O647" s="183">
        <f>M647+N647</f>
        <v>4000</v>
      </c>
      <c r="P647" s="148">
        <v>-4000</v>
      </c>
      <c r="Q647" s="183">
        <f>O647+P647</f>
        <v>0</v>
      </c>
    </row>
    <row r="648" spans="1:17" ht="18" customHeight="1">
      <c r="A648" s="12" t="s">
        <v>451</v>
      </c>
      <c r="B648" s="71" t="s">
        <v>374</v>
      </c>
      <c r="C648" s="71" t="s">
        <v>65</v>
      </c>
      <c r="D648" s="71" t="s">
        <v>452</v>
      </c>
      <c r="E648" s="99">
        <v>7500</v>
      </c>
      <c r="F648" s="148"/>
      <c r="G648" s="183">
        <f>E648+F648</f>
        <v>7500</v>
      </c>
      <c r="H648" s="148"/>
      <c r="I648" s="183">
        <f>G648+H648</f>
        <v>7500</v>
      </c>
      <c r="J648" s="224"/>
      <c r="K648" s="183">
        <f>I648+J648</f>
        <v>7500</v>
      </c>
      <c r="L648" s="148"/>
      <c r="M648" s="183">
        <f>K648+L648</f>
        <v>7500</v>
      </c>
      <c r="N648" s="148"/>
      <c r="O648" s="183">
        <f>M648+N648</f>
        <v>7500</v>
      </c>
      <c r="P648" s="148">
        <v>-7500</v>
      </c>
      <c r="Q648" s="183">
        <f>O648+P648</f>
        <v>0</v>
      </c>
    </row>
    <row r="649" spans="1:17" ht="47.25" customHeight="1">
      <c r="A649" s="85" t="s">
        <v>193</v>
      </c>
      <c r="B649" s="67" t="s">
        <v>374</v>
      </c>
      <c r="C649" s="71" t="s">
        <v>66</v>
      </c>
      <c r="D649" s="67"/>
      <c r="E649" s="99">
        <f>E650</f>
        <v>598000</v>
      </c>
      <c r="F649" s="148"/>
      <c r="G649" s="183">
        <f>G650</f>
        <v>598000</v>
      </c>
      <c r="H649" s="148"/>
      <c r="I649" s="183">
        <f>I650</f>
        <v>598000</v>
      </c>
      <c r="J649" s="224"/>
      <c r="K649" s="183">
        <f>K650</f>
        <v>598000</v>
      </c>
      <c r="L649" s="148"/>
      <c r="M649" s="183">
        <f>M650</f>
        <v>598000</v>
      </c>
      <c r="N649" s="148"/>
      <c r="O649" s="183">
        <f>O650</f>
        <v>598000</v>
      </c>
      <c r="P649" s="148"/>
      <c r="Q649" s="183">
        <f>Q650</f>
        <v>598440</v>
      </c>
    </row>
    <row r="650" spans="1:17" ht="27.75" customHeight="1">
      <c r="A650" s="42" t="s">
        <v>169</v>
      </c>
      <c r="B650" s="67" t="s">
        <v>374</v>
      </c>
      <c r="C650" s="71" t="s">
        <v>66</v>
      </c>
      <c r="D650" s="71" t="s">
        <v>170</v>
      </c>
      <c r="E650" s="99">
        <v>598000</v>
      </c>
      <c r="F650" s="148"/>
      <c r="G650" s="183">
        <f>E650+F650</f>
        <v>598000</v>
      </c>
      <c r="H650" s="148"/>
      <c r="I650" s="183">
        <f>G650+H650</f>
        <v>598000</v>
      </c>
      <c r="J650" s="224"/>
      <c r="K650" s="183">
        <f>I650+J650</f>
        <v>598000</v>
      </c>
      <c r="L650" s="148"/>
      <c r="M650" s="183">
        <f>K650+L650</f>
        <v>598000</v>
      </c>
      <c r="N650" s="148"/>
      <c r="O650" s="183">
        <f>M650+N650</f>
        <v>598000</v>
      </c>
      <c r="P650" s="148">
        <v>440</v>
      </c>
      <c r="Q650" s="183">
        <f>O650+P650</f>
        <v>598440</v>
      </c>
    </row>
    <row r="651" spans="1:18" ht="29.25" customHeight="1">
      <c r="A651" s="42" t="s">
        <v>194</v>
      </c>
      <c r="B651" s="67" t="s">
        <v>199</v>
      </c>
      <c r="C651" s="67"/>
      <c r="D651" s="67"/>
      <c r="E651" s="99">
        <f>E652+E657</f>
        <v>370000</v>
      </c>
      <c r="F651" s="148"/>
      <c r="G651" s="183">
        <f>G652+G657</f>
        <v>320200</v>
      </c>
      <c r="H651" s="148"/>
      <c r="I651" s="183">
        <f>I652+I657</f>
        <v>320200</v>
      </c>
      <c r="J651" s="224"/>
      <c r="K651" s="183">
        <f>K652+K657</f>
        <v>320200</v>
      </c>
      <c r="L651" s="148"/>
      <c r="M651" s="183">
        <f>M652+M657</f>
        <v>290200</v>
      </c>
      <c r="N651" s="148"/>
      <c r="O651" s="183">
        <f>O652+O657</f>
        <v>260200</v>
      </c>
      <c r="P651" s="148"/>
      <c r="Q651" s="183">
        <f>Q652+Q657</f>
        <v>213149</v>
      </c>
      <c r="R651" s="202"/>
    </row>
    <row r="652" spans="1:17" ht="63" customHeight="1">
      <c r="A652" s="84" t="s">
        <v>190</v>
      </c>
      <c r="B652" s="67" t="s">
        <v>199</v>
      </c>
      <c r="C652" s="71" t="s">
        <v>297</v>
      </c>
      <c r="D652" s="67"/>
      <c r="E652" s="99">
        <f>E653</f>
        <v>210000</v>
      </c>
      <c r="F652" s="148"/>
      <c r="G652" s="183">
        <f>G653</f>
        <v>210000</v>
      </c>
      <c r="H652" s="148"/>
      <c r="I652" s="183">
        <f>I653</f>
        <v>210000</v>
      </c>
      <c r="J652" s="224"/>
      <c r="K652" s="183">
        <f>K653</f>
        <v>210000</v>
      </c>
      <c r="L652" s="148"/>
      <c r="M652" s="183">
        <f>M653</f>
        <v>210000</v>
      </c>
      <c r="N652" s="148"/>
      <c r="O652" s="183">
        <f>O653</f>
        <v>210000</v>
      </c>
      <c r="P652" s="148"/>
      <c r="Q652" s="183">
        <f>Q653</f>
        <v>179209</v>
      </c>
    </row>
    <row r="653" spans="1:17" ht="47.25" customHeight="1">
      <c r="A653" s="42" t="s">
        <v>195</v>
      </c>
      <c r="B653" s="67" t="s">
        <v>199</v>
      </c>
      <c r="C653" s="71" t="s">
        <v>67</v>
      </c>
      <c r="D653" s="67"/>
      <c r="E653" s="99">
        <f>E654</f>
        <v>210000</v>
      </c>
      <c r="F653" s="148"/>
      <c r="G653" s="183">
        <f>G654</f>
        <v>210000</v>
      </c>
      <c r="H653" s="148"/>
      <c r="I653" s="183">
        <f>I654</f>
        <v>210000</v>
      </c>
      <c r="J653" s="224"/>
      <c r="K653" s="183">
        <f>K654</f>
        <v>210000</v>
      </c>
      <c r="L653" s="148"/>
      <c r="M653" s="183">
        <f>M654</f>
        <v>210000</v>
      </c>
      <c r="N653" s="148"/>
      <c r="O653" s="183">
        <f>O654</f>
        <v>210000</v>
      </c>
      <c r="P653" s="148"/>
      <c r="Q653" s="183">
        <f>Q654</f>
        <v>179209</v>
      </c>
    </row>
    <row r="654" spans="1:17" ht="48" customHeight="1">
      <c r="A654" s="86" t="s">
        <v>196</v>
      </c>
      <c r="B654" s="67" t="s">
        <v>199</v>
      </c>
      <c r="C654" s="71" t="s">
        <v>68</v>
      </c>
      <c r="D654" s="67"/>
      <c r="E654" s="99">
        <f>E655+E656</f>
        <v>210000</v>
      </c>
      <c r="F654" s="148"/>
      <c r="G654" s="183">
        <f>G655+G656</f>
        <v>210000</v>
      </c>
      <c r="H654" s="148"/>
      <c r="I654" s="183">
        <f>I655+I656</f>
        <v>210000</v>
      </c>
      <c r="J654" s="224"/>
      <c r="K654" s="183">
        <f>K655+K656</f>
        <v>210000</v>
      </c>
      <c r="L654" s="148"/>
      <c r="M654" s="183">
        <f>M655+M656</f>
        <v>210000</v>
      </c>
      <c r="N654" s="148"/>
      <c r="O654" s="183">
        <f>O655+O656</f>
        <v>210000</v>
      </c>
      <c r="P654" s="148"/>
      <c r="Q654" s="183">
        <f>Q655+Q656</f>
        <v>179209</v>
      </c>
    </row>
    <row r="655" spans="1:17" ht="28.5" customHeight="1">
      <c r="A655" s="42" t="s">
        <v>169</v>
      </c>
      <c r="B655" s="67" t="s">
        <v>199</v>
      </c>
      <c r="C655" s="71" t="s">
        <v>68</v>
      </c>
      <c r="D655" s="71" t="s">
        <v>170</v>
      </c>
      <c r="E655" s="99">
        <v>120000</v>
      </c>
      <c r="F655" s="148"/>
      <c r="G655" s="183">
        <f>E655+F655</f>
        <v>120000</v>
      </c>
      <c r="H655" s="148"/>
      <c r="I655" s="183">
        <f>G655+H655</f>
        <v>120000</v>
      </c>
      <c r="J655" s="224"/>
      <c r="K655" s="183">
        <f>I655+J655</f>
        <v>120000</v>
      </c>
      <c r="L655" s="148"/>
      <c r="M655" s="183">
        <f>K655+L655</f>
        <v>120000</v>
      </c>
      <c r="N655" s="148"/>
      <c r="O655" s="183">
        <f>M655+N655</f>
        <v>120000</v>
      </c>
      <c r="P655" s="148">
        <v>-30791</v>
      </c>
      <c r="Q655" s="183">
        <f>O655+P655</f>
        <v>89209</v>
      </c>
    </row>
    <row r="656" spans="1:17" ht="15" customHeight="1">
      <c r="A656" s="42" t="s">
        <v>451</v>
      </c>
      <c r="B656" s="67" t="s">
        <v>199</v>
      </c>
      <c r="C656" s="71" t="s">
        <v>68</v>
      </c>
      <c r="D656" s="67" t="s">
        <v>452</v>
      </c>
      <c r="E656" s="99">
        <v>90000</v>
      </c>
      <c r="F656" s="148"/>
      <c r="G656" s="183">
        <f>E656+F656</f>
        <v>90000</v>
      </c>
      <c r="H656" s="148"/>
      <c r="I656" s="183">
        <f>G656+H656</f>
        <v>90000</v>
      </c>
      <c r="J656" s="224"/>
      <c r="K656" s="183">
        <f>I656+J656</f>
        <v>90000</v>
      </c>
      <c r="L656" s="148"/>
      <c r="M656" s="183">
        <f>K656+L656</f>
        <v>90000</v>
      </c>
      <c r="N656" s="148"/>
      <c r="O656" s="183">
        <f>M656+N656</f>
        <v>90000</v>
      </c>
      <c r="P656" s="148"/>
      <c r="Q656" s="183">
        <f>O656+P656</f>
        <v>90000</v>
      </c>
    </row>
    <row r="657" spans="1:17" ht="96" customHeight="1">
      <c r="A657" s="42" t="s">
        <v>197</v>
      </c>
      <c r="B657" s="67" t="s">
        <v>199</v>
      </c>
      <c r="C657" s="71" t="s">
        <v>69</v>
      </c>
      <c r="D657" s="67"/>
      <c r="E657" s="99">
        <f>E658</f>
        <v>160000</v>
      </c>
      <c r="F657" s="148"/>
      <c r="G657" s="183">
        <f>G658</f>
        <v>110200</v>
      </c>
      <c r="H657" s="148"/>
      <c r="I657" s="183">
        <f>I658</f>
        <v>110200</v>
      </c>
      <c r="J657" s="224"/>
      <c r="K657" s="183">
        <f>K658</f>
        <v>110200</v>
      </c>
      <c r="L657" s="148"/>
      <c r="M657" s="183">
        <f>M658</f>
        <v>80200</v>
      </c>
      <c r="N657" s="148"/>
      <c r="O657" s="183">
        <f>O658</f>
        <v>50200</v>
      </c>
      <c r="P657" s="148"/>
      <c r="Q657" s="183">
        <f>Q658</f>
        <v>33940</v>
      </c>
    </row>
    <row r="658" spans="1:17" ht="78" customHeight="1">
      <c r="A658" s="42" t="s">
        <v>198</v>
      </c>
      <c r="B658" s="67" t="s">
        <v>199</v>
      </c>
      <c r="C658" s="71" t="s">
        <v>70</v>
      </c>
      <c r="D658" s="67"/>
      <c r="E658" s="99">
        <f>E659</f>
        <v>160000</v>
      </c>
      <c r="F658" s="148"/>
      <c r="G658" s="183">
        <f>G659</f>
        <v>110200</v>
      </c>
      <c r="H658" s="148"/>
      <c r="I658" s="183">
        <f>I659</f>
        <v>110200</v>
      </c>
      <c r="J658" s="224"/>
      <c r="K658" s="183">
        <f>K659</f>
        <v>110200</v>
      </c>
      <c r="L658" s="148"/>
      <c r="M658" s="183">
        <f>M659</f>
        <v>80200</v>
      </c>
      <c r="N658" s="148"/>
      <c r="O658" s="183">
        <f>O659</f>
        <v>50200</v>
      </c>
      <c r="P658" s="148"/>
      <c r="Q658" s="183">
        <f>Q659</f>
        <v>33940</v>
      </c>
    </row>
    <row r="659" spans="1:17" ht="35.25" customHeight="1">
      <c r="A659" s="42" t="s">
        <v>169</v>
      </c>
      <c r="B659" s="67" t="s">
        <v>199</v>
      </c>
      <c r="C659" s="71" t="s">
        <v>70</v>
      </c>
      <c r="D659" s="71" t="s">
        <v>170</v>
      </c>
      <c r="E659" s="99">
        <v>160000</v>
      </c>
      <c r="F659" s="148">
        <v>-49800</v>
      </c>
      <c r="G659" s="183">
        <f>E659+F659</f>
        <v>110200</v>
      </c>
      <c r="H659" s="148"/>
      <c r="I659" s="183">
        <f>G659+H659</f>
        <v>110200</v>
      </c>
      <c r="J659" s="224"/>
      <c r="K659" s="183">
        <f>I659+J659</f>
        <v>110200</v>
      </c>
      <c r="L659" s="148">
        <v>-30000</v>
      </c>
      <c r="M659" s="183">
        <f>K659+L659</f>
        <v>80200</v>
      </c>
      <c r="N659" s="148">
        <f>-15000-15000</f>
        <v>-30000</v>
      </c>
      <c r="O659" s="183">
        <f>M659+N659</f>
        <v>50200</v>
      </c>
      <c r="P659" s="148">
        <v>-16260</v>
      </c>
      <c r="Q659" s="183">
        <f>O659+P659</f>
        <v>33940</v>
      </c>
    </row>
    <row r="660" spans="1:17" ht="13.5" customHeight="1">
      <c r="A660" s="28" t="s">
        <v>375</v>
      </c>
      <c r="B660" s="65" t="s">
        <v>376</v>
      </c>
      <c r="C660" s="65"/>
      <c r="D660" s="65"/>
      <c r="E660" s="66">
        <f>E661+E666+E674+E679+E690+E695</f>
        <v>25790500</v>
      </c>
      <c r="F660" s="148"/>
      <c r="G660" s="184">
        <f>G661+G666+G674+G679+G690+G695</f>
        <v>35882678</v>
      </c>
      <c r="H660" s="148"/>
      <c r="I660" s="184">
        <f>I661+I666+I674+I679+I690+I695</f>
        <v>36306524.65</v>
      </c>
      <c r="J660" s="224"/>
      <c r="K660" s="184">
        <f>K661+K666+K674+K679+K690+K695</f>
        <v>36395624.65</v>
      </c>
      <c r="L660" s="148"/>
      <c r="M660" s="184">
        <f>M661+M666+M674+M679+M690+M695</f>
        <v>36178532.61</v>
      </c>
      <c r="N660" s="148"/>
      <c r="O660" s="184">
        <f>O661+O666+O674+O679+O690+O695</f>
        <v>37203982.61</v>
      </c>
      <c r="P660" s="148"/>
      <c r="Q660" s="184">
        <f>Q661+Q666+Q674+Q679+Q690+Q695</f>
        <v>36856774.73</v>
      </c>
    </row>
    <row r="661" spans="1:17" ht="18" customHeight="1">
      <c r="A661" s="43" t="s">
        <v>377</v>
      </c>
      <c r="B661" s="67" t="s">
        <v>378</v>
      </c>
      <c r="C661" s="67"/>
      <c r="D661" s="67"/>
      <c r="E661" s="68">
        <f>E662</f>
        <v>85500</v>
      </c>
      <c r="F661" s="148"/>
      <c r="G661" s="185">
        <f>G662</f>
        <v>85500</v>
      </c>
      <c r="H661" s="148"/>
      <c r="I661" s="185">
        <f>I662</f>
        <v>76380</v>
      </c>
      <c r="J661" s="224"/>
      <c r="K661" s="185">
        <f>K662</f>
        <v>76380</v>
      </c>
      <c r="L661" s="148"/>
      <c r="M661" s="185">
        <f>M662</f>
        <v>76380</v>
      </c>
      <c r="N661" s="148"/>
      <c r="O661" s="185">
        <f>O662</f>
        <v>111380</v>
      </c>
      <c r="P661" s="148"/>
      <c r="Q661" s="185">
        <f>Q662</f>
        <v>111380</v>
      </c>
    </row>
    <row r="662" spans="1:17" ht="126" customHeight="1">
      <c r="A662" s="42" t="s">
        <v>200</v>
      </c>
      <c r="B662" s="67" t="s">
        <v>378</v>
      </c>
      <c r="C662" s="57" t="s">
        <v>272</v>
      </c>
      <c r="D662" s="67"/>
      <c r="E662" s="68">
        <f>E663</f>
        <v>85500</v>
      </c>
      <c r="F662" s="148"/>
      <c r="G662" s="185">
        <f>G663</f>
        <v>85500</v>
      </c>
      <c r="H662" s="148"/>
      <c r="I662" s="185">
        <f>I663</f>
        <v>76380</v>
      </c>
      <c r="J662" s="224"/>
      <c r="K662" s="185">
        <f>K663</f>
        <v>76380</v>
      </c>
      <c r="L662" s="148"/>
      <c r="M662" s="185">
        <f>M663</f>
        <v>76380</v>
      </c>
      <c r="N662" s="148"/>
      <c r="O662" s="185">
        <f>O663</f>
        <v>111380</v>
      </c>
      <c r="P662" s="148"/>
      <c r="Q662" s="185">
        <f>Q663</f>
        <v>111380</v>
      </c>
    </row>
    <row r="663" spans="1:17" ht="36.75" customHeight="1">
      <c r="A663" s="42" t="s">
        <v>147</v>
      </c>
      <c r="B663" s="67" t="s">
        <v>378</v>
      </c>
      <c r="C663" s="57" t="s">
        <v>300</v>
      </c>
      <c r="D663" s="67"/>
      <c r="E663" s="68">
        <f>E664</f>
        <v>85500</v>
      </c>
      <c r="F663" s="148"/>
      <c r="G663" s="185">
        <f>G664</f>
        <v>85500</v>
      </c>
      <c r="H663" s="148"/>
      <c r="I663" s="185">
        <f>I664</f>
        <v>76380</v>
      </c>
      <c r="J663" s="224"/>
      <c r="K663" s="185">
        <f>K664</f>
        <v>76380</v>
      </c>
      <c r="L663" s="148"/>
      <c r="M663" s="185">
        <f>M664</f>
        <v>76380</v>
      </c>
      <c r="N663" s="148"/>
      <c r="O663" s="185">
        <f>O664</f>
        <v>111380</v>
      </c>
      <c r="P663" s="148"/>
      <c r="Q663" s="185">
        <f>Q664</f>
        <v>111380</v>
      </c>
    </row>
    <row r="664" spans="1:17" ht="34.5" customHeight="1">
      <c r="A664" s="42" t="s">
        <v>148</v>
      </c>
      <c r="B664" s="67" t="s">
        <v>378</v>
      </c>
      <c r="C664" s="57" t="s">
        <v>301</v>
      </c>
      <c r="D664" s="67"/>
      <c r="E664" s="68">
        <f>E665</f>
        <v>85500</v>
      </c>
      <c r="F664" s="148"/>
      <c r="G664" s="185">
        <f>G665</f>
        <v>85500</v>
      </c>
      <c r="H664" s="148"/>
      <c r="I664" s="185">
        <f>I665</f>
        <v>76380</v>
      </c>
      <c r="J664" s="224"/>
      <c r="K664" s="185">
        <f>K665</f>
        <v>76380</v>
      </c>
      <c r="L664" s="148"/>
      <c r="M664" s="185">
        <f>M665</f>
        <v>76380</v>
      </c>
      <c r="N664" s="148"/>
      <c r="O664" s="185">
        <f>O665</f>
        <v>111380</v>
      </c>
      <c r="P664" s="148"/>
      <c r="Q664" s="185">
        <f>Q665</f>
        <v>111380</v>
      </c>
    </row>
    <row r="665" spans="1:17" ht="30.75" customHeight="1">
      <c r="A665" s="12" t="s">
        <v>169</v>
      </c>
      <c r="B665" s="67" t="s">
        <v>378</v>
      </c>
      <c r="C665" s="57" t="s">
        <v>301</v>
      </c>
      <c r="D665" s="67" t="s">
        <v>170</v>
      </c>
      <c r="E665" s="68">
        <v>85500</v>
      </c>
      <c r="F665" s="148"/>
      <c r="G665" s="185">
        <f>E665+F665</f>
        <v>85500</v>
      </c>
      <c r="H665" s="148">
        <v>-9120</v>
      </c>
      <c r="I665" s="185">
        <f>G665+H665</f>
        <v>76380</v>
      </c>
      <c r="J665" s="224"/>
      <c r="K665" s="185">
        <f>I665+J665</f>
        <v>76380</v>
      </c>
      <c r="L665" s="148"/>
      <c r="M665" s="185">
        <f>K665+L665</f>
        <v>76380</v>
      </c>
      <c r="N665" s="148">
        <v>35000</v>
      </c>
      <c r="O665" s="185">
        <f>M665+N665</f>
        <v>111380</v>
      </c>
      <c r="P665" s="148"/>
      <c r="Q665" s="185">
        <f>O665+P665</f>
        <v>111380</v>
      </c>
    </row>
    <row r="666" spans="1:17" ht="19.5" customHeight="1">
      <c r="A666" s="43" t="s">
        <v>463</v>
      </c>
      <c r="B666" s="67" t="s">
        <v>379</v>
      </c>
      <c r="C666" s="67"/>
      <c r="D666" s="67"/>
      <c r="E666" s="68">
        <f>E667</f>
        <v>2850000</v>
      </c>
      <c r="F666" s="148"/>
      <c r="G666" s="185">
        <f>G667</f>
        <v>2850000</v>
      </c>
      <c r="H666" s="148"/>
      <c r="I666" s="185">
        <f>I667</f>
        <v>2837266.65</v>
      </c>
      <c r="J666" s="224"/>
      <c r="K666" s="185">
        <f>K667</f>
        <v>2837266.65</v>
      </c>
      <c r="L666" s="148"/>
      <c r="M666" s="185">
        <f>M667</f>
        <v>2937316.65</v>
      </c>
      <c r="N666" s="148"/>
      <c r="O666" s="185">
        <f>O667</f>
        <v>2985766.65</v>
      </c>
      <c r="P666" s="148"/>
      <c r="Q666" s="185">
        <f>Q667</f>
        <v>2967036.65</v>
      </c>
    </row>
    <row r="667" spans="1:17" ht="64.5" customHeight="1">
      <c r="A667" s="84" t="s">
        <v>190</v>
      </c>
      <c r="B667" s="67" t="s">
        <v>379</v>
      </c>
      <c r="C667" s="57" t="s">
        <v>297</v>
      </c>
      <c r="D667" s="67"/>
      <c r="E667" s="69">
        <f>E668+E671</f>
        <v>2850000</v>
      </c>
      <c r="F667" s="148"/>
      <c r="G667" s="186">
        <f>G668+G671</f>
        <v>2850000</v>
      </c>
      <c r="H667" s="148"/>
      <c r="I667" s="186">
        <f>I668+I671</f>
        <v>2837266.65</v>
      </c>
      <c r="J667" s="224"/>
      <c r="K667" s="186">
        <f>K668+K671</f>
        <v>2837266.65</v>
      </c>
      <c r="L667" s="148"/>
      <c r="M667" s="186">
        <f>M668+M671</f>
        <v>2937316.65</v>
      </c>
      <c r="N667" s="148"/>
      <c r="O667" s="186">
        <f>O668+O671</f>
        <v>2985766.65</v>
      </c>
      <c r="P667" s="148"/>
      <c r="Q667" s="186">
        <f>Q668+Q671</f>
        <v>2967036.65</v>
      </c>
    </row>
    <row r="668" spans="1:17" ht="35.25" customHeight="1">
      <c r="A668" s="42" t="s">
        <v>201</v>
      </c>
      <c r="B668" s="67" t="s">
        <v>379</v>
      </c>
      <c r="C668" s="57" t="s">
        <v>302</v>
      </c>
      <c r="D668" s="67"/>
      <c r="E668" s="69">
        <f>E669</f>
        <v>270200</v>
      </c>
      <c r="F668" s="148"/>
      <c r="G668" s="186">
        <f>G669</f>
        <v>270200</v>
      </c>
      <c r="H668" s="148"/>
      <c r="I668" s="186">
        <f>I669</f>
        <v>269000</v>
      </c>
      <c r="J668" s="224"/>
      <c r="K668" s="186">
        <f>K669</f>
        <v>250800</v>
      </c>
      <c r="L668" s="148"/>
      <c r="M668" s="186">
        <f>M669</f>
        <v>250800</v>
      </c>
      <c r="N668" s="148"/>
      <c r="O668" s="186">
        <f>O669</f>
        <v>229200</v>
      </c>
      <c r="P668" s="148"/>
      <c r="Q668" s="186">
        <f>Q669</f>
        <v>223200</v>
      </c>
    </row>
    <row r="669" spans="1:17" ht="21" customHeight="1">
      <c r="A669" s="42" t="s">
        <v>16</v>
      </c>
      <c r="B669" s="67" t="s">
        <v>379</v>
      </c>
      <c r="C669" s="57" t="s">
        <v>303</v>
      </c>
      <c r="D669" s="67"/>
      <c r="E669" s="69">
        <f>E670</f>
        <v>270200</v>
      </c>
      <c r="F669" s="148"/>
      <c r="G669" s="186">
        <f>G670</f>
        <v>270200</v>
      </c>
      <c r="H669" s="148"/>
      <c r="I669" s="186">
        <f>I670</f>
        <v>269000</v>
      </c>
      <c r="J669" s="224"/>
      <c r="K669" s="186">
        <f>K670</f>
        <v>250800</v>
      </c>
      <c r="L669" s="148"/>
      <c r="M669" s="186">
        <f>M670</f>
        <v>250800</v>
      </c>
      <c r="N669" s="148"/>
      <c r="O669" s="186">
        <f>O670</f>
        <v>229200</v>
      </c>
      <c r="P669" s="148"/>
      <c r="Q669" s="186">
        <f>Q670</f>
        <v>223200</v>
      </c>
    </row>
    <row r="670" spans="1:17" ht="33" customHeight="1">
      <c r="A670" s="42" t="s">
        <v>169</v>
      </c>
      <c r="B670" s="67" t="s">
        <v>379</v>
      </c>
      <c r="C670" s="57" t="s">
        <v>303</v>
      </c>
      <c r="D670" s="71" t="s">
        <v>170</v>
      </c>
      <c r="E670" s="69">
        <v>270200</v>
      </c>
      <c r="F670" s="148"/>
      <c r="G670" s="186">
        <f>E670+F670</f>
        <v>270200</v>
      </c>
      <c r="H670" s="148">
        <v>-1200</v>
      </c>
      <c r="I670" s="186">
        <f>G670+H670</f>
        <v>269000</v>
      </c>
      <c r="J670" s="224">
        <v>-18200</v>
      </c>
      <c r="K670" s="186">
        <f>I670+J670</f>
        <v>250800</v>
      </c>
      <c r="L670" s="148"/>
      <c r="M670" s="186">
        <f>K670+L670</f>
        <v>250800</v>
      </c>
      <c r="N670" s="148">
        <v>-21600</v>
      </c>
      <c r="O670" s="186">
        <f>M670+N670</f>
        <v>229200</v>
      </c>
      <c r="P670" s="148">
        <v>-6000</v>
      </c>
      <c r="Q670" s="186">
        <f>O670+P670</f>
        <v>223200</v>
      </c>
    </row>
    <row r="671" spans="1:17" ht="49.5" customHeight="1">
      <c r="A671" s="42" t="s">
        <v>202</v>
      </c>
      <c r="B671" s="67" t="s">
        <v>379</v>
      </c>
      <c r="C671" s="57" t="s">
        <v>304</v>
      </c>
      <c r="D671" s="67"/>
      <c r="E671" s="69">
        <f>E672</f>
        <v>2579800</v>
      </c>
      <c r="F671" s="148"/>
      <c r="G671" s="186">
        <f>G672</f>
        <v>2579800</v>
      </c>
      <c r="H671" s="148"/>
      <c r="I671" s="186">
        <f>I672</f>
        <v>2568266.65</v>
      </c>
      <c r="J671" s="224"/>
      <c r="K671" s="186">
        <f>K672</f>
        <v>2586466.65</v>
      </c>
      <c r="L671" s="148"/>
      <c r="M671" s="186">
        <f>M672</f>
        <v>2686516.65</v>
      </c>
      <c r="N671" s="148"/>
      <c r="O671" s="186">
        <f>O672</f>
        <v>2756566.65</v>
      </c>
      <c r="P671" s="148"/>
      <c r="Q671" s="186">
        <f>Q672</f>
        <v>2743836.65</v>
      </c>
    </row>
    <row r="672" spans="1:17" ht="31.5" customHeight="1">
      <c r="A672" s="42" t="s">
        <v>203</v>
      </c>
      <c r="B672" s="67" t="s">
        <v>379</v>
      </c>
      <c r="C672" s="57" t="s">
        <v>305</v>
      </c>
      <c r="D672" s="67"/>
      <c r="E672" s="69">
        <f>E673</f>
        <v>2579800</v>
      </c>
      <c r="F672" s="148"/>
      <c r="G672" s="186">
        <f>G673</f>
        <v>2579800</v>
      </c>
      <c r="H672" s="148"/>
      <c r="I672" s="186">
        <f>I673</f>
        <v>2568266.65</v>
      </c>
      <c r="J672" s="224"/>
      <c r="K672" s="186">
        <f>K673</f>
        <v>2586466.65</v>
      </c>
      <c r="L672" s="148"/>
      <c r="M672" s="186">
        <f>M673</f>
        <v>2686516.65</v>
      </c>
      <c r="N672" s="148"/>
      <c r="O672" s="186">
        <f>O673</f>
        <v>2756566.65</v>
      </c>
      <c r="P672" s="148"/>
      <c r="Q672" s="186">
        <f>Q673</f>
        <v>2743836.65</v>
      </c>
    </row>
    <row r="673" spans="1:17" ht="31.5" customHeight="1">
      <c r="A673" s="12" t="s">
        <v>169</v>
      </c>
      <c r="B673" s="67" t="s">
        <v>379</v>
      </c>
      <c r="C673" s="57" t="s">
        <v>305</v>
      </c>
      <c r="D673" s="71" t="s">
        <v>170</v>
      </c>
      <c r="E673" s="68">
        <v>2579800</v>
      </c>
      <c r="F673" s="148"/>
      <c r="G673" s="185">
        <f>E673+F673</f>
        <v>2579800</v>
      </c>
      <c r="H673" s="148">
        <f>1200-12733.35</f>
        <v>-11533.35</v>
      </c>
      <c r="I673" s="185">
        <f>G673+H673</f>
        <v>2568266.65</v>
      </c>
      <c r="J673" s="224">
        <v>18200</v>
      </c>
      <c r="K673" s="185">
        <f>I673+J673</f>
        <v>2586466.65</v>
      </c>
      <c r="L673" s="148">
        <v>100050</v>
      </c>
      <c r="M673" s="185">
        <f>K673+L673</f>
        <v>2686516.65</v>
      </c>
      <c r="N673" s="148">
        <v>70050</v>
      </c>
      <c r="O673" s="185">
        <f>M673+N673</f>
        <v>2756566.65</v>
      </c>
      <c r="P673" s="148">
        <v>-12730</v>
      </c>
      <c r="Q673" s="185">
        <f>O673+P673</f>
        <v>2743836.65</v>
      </c>
    </row>
    <row r="674" spans="1:17" ht="16.5" customHeight="1">
      <c r="A674" s="43" t="s">
        <v>422</v>
      </c>
      <c r="B674" s="67" t="s">
        <v>423</v>
      </c>
      <c r="C674" s="67"/>
      <c r="D674" s="67"/>
      <c r="E674" s="68">
        <f>E675</f>
        <v>400000</v>
      </c>
      <c r="F674" s="148"/>
      <c r="G674" s="185">
        <f>G675</f>
        <v>400000</v>
      </c>
      <c r="H674" s="148"/>
      <c r="I674" s="185">
        <f>I675</f>
        <v>400000</v>
      </c>
      <c r="J674" s="224"/>
      <c r="K674" s="185">
        <f>K675</f>
        <v>400000</v>
      </c>
      <c r="L674" s="148"/>
      <c r="M674" s="185">
        <f>M675</f>
        <v>400000</v>
      </c>
      <c r="N674" s="148"/>
      <c r="O674" s="185">
        <f>O675</f>
        <v>1387000</v>
      </c>
      <c r="P674" s="148"/>
      <c r="Q674" s="185">
        <f>Q675</f>
        <v>1387000</v>
      </c>
    </row>
    <row r="675" spans="1:17" ht="46.5" customHeight="1">
      <c r="A675" s="83" t="s">
        <v>12</v>
      </c>
      <c r="B675" s="67" t="s">
        <v>423</v>
      </c>
      <c r="C675" s="57" t="s">
        <v>283</v>
      </c>
      <c r="D675" s="67"/>
      <c r="E675" s="69">
        <f>E676</f>
        <v>400000</v>
      </c>
      <c r="F675" s="148"/>
      <c r="G675" s="186">
        <f>G676</f>
        <v>400000</v>
      </c>
      <c r="H675" s="148"/>
      <c r="I675" s="186">
        <f>I676</f>
        <v>400000</v>
      </c>
      <c r="J675" s="224"/>
      <c r="K675" s="186">
        <f>K676</f>
        <v>400000</v>
      </c>
      <c r="L675" s="148"/>
      <c r="M675" s="186">
        <f>M676</f>
        <v>400000</v>
      </c>
      <c r="N675" s="148"/>
      <c r="O675" s="186">
        <f>O676</f>
        <v>1387000</v>
      </c>
      <c r="P675" s="148"/>
      <c r="Q675" s="186">
        <f>Q676</f>
        <v>1387000</v>
      </c>
    </row>
    <row r="676" spans="1:17" ht="33.75" customHeight="1">
      <c r="A676" s="83" t="s">
        <v>334</v>
      </c>
      <c r="B676" s="67" t="s">
        <v>423</v>
      </c>
      <c r="C676" s="57" t="s">
        <v>306</v>
      </c>
      <c r="D676" s="67"/>
      <c r="E676" s="69">
        <f>E677</f>
        <v>400000</v>
      </c>
      <c r="F676" s="148"/>
      <c r="G676" s="186">
        <f>G677</f>
        <v>400000</v>
      </c>
      <c r="H676" s="148"/>
      <c r="I676" s="186">
        <f>I677</f>
        <v>400000</v>
      </c>
      <c r="J676" s="224"/>
      <c r="K676" s="186">
        <f>K677</f>
        <v>400000</v>
      </c>
      <c r="L676" s="148"/>
      <c r="M676" s="186">
        <f>M677</f>
        <v>400000</v>
      </c>
      <c r="N676" s="148"/>
      <c r="O676" s="186">
        <f>O677</f>
        <v>1387000</v>
      </c>
      <c r="P676" s="148"/>
      <c r="Q676" s="186">
        <f>Q677</f>
        <v>1387000</v>
      </c>
    </row>
    <row r="677" spans="1:17" ht="36" customHeight="1">
      <c r="A677" s="83" t="s">
        <v>351</v>
      </c>
      <c r="B677" s="67" t="s">
        <v>423</v>
      </c>
      <c r="C677" s="57" t="s">
        <v>307</v>
      </c>
      <c r="D677" s="67"/>
      <c r="E677" s="69">
        <f>E678</f>
        <v>400000</v>
      </c>
      <c r="F677" s="148"/>
      <c r="G677" s="186">
        <f>G678</f>
        <v>400000</v>
      </c>
      <c r="H677" s="148"/>
      <c r="I677" s="186">
        <f>I678</f>
        <v>400000</v>
      </c>
      <c r="J677" s="224"/>
      <c r="K677" s="186">
        <f>K678</f>
        <v>400000</v>
      </c>
      <c r="L677" s="148"/>
      <c r="M677" s="186">
        <f>M678</f>
        <v>400000</v>
      </c>
      <c r="N677" s="148"/>
      <c r="O677" s="186">
        <f>O678</f>
        <v>1387000</v>
      </c>
      <c r="P677" s="148"/>
      <c r="Q677" s="186">
        <f>Q678</f>
        <v>1387000</v>
      </c>
    </row>
    <row r="678" spans="1:17" ht="80.25" customHeight="1">
      <c r="A678" s="12" t="s">
        <v>188</v>
      </c>
      <c r="B678" s="67" t="s">
        <v>423</v>
      </c>
      <c r="C678" s="57" t="s">
        <v>307</v>
      </c>
      <c r="D678" s="67" t="s">
        <v>455</v>
      </c>
      <c r="E678" s="68">
        <v>400000</v>
      </c>
      <c r="F678" s="148"/>
      <c r="G678" s="185">
        <f>E678+F678</f>
        <v>400000</v>
      </c>
      <c r="H678" s="148"/>
      <c r="I678" s="185">
        <f>G678+H678</f>
        <v>400000</v>
      </c>
      <c r="J678" s="224"/>
      <c r="K678" s="185">
        <f>I678+J678</f>
        <v>400000</v>
      </c>
      <c r="L678" s="148"/>
      <c r="M678" s="185">
        <f>K678+L678</f>
        <v>400000</v>
      </c>
      <c r="N678" s="148">
        <v>987000</v>
      </c>
      <c r="O678" s="185">
        <f>M678+N678</f>
        <v>1387000</v>
      </c>
      <c r="P678" s="148"/>
      <c r="Q678" s="185">
        <f>O678+P678</f>
        <v>1387000</v>
      </c>
    </row>
    <row r="679" spans="1:17" ht="18" customHeight="1">
      <c r="A679" s="43" t="s">
        <v>460</v>
      </c>
      <c r="B679" s="67" t="s">
        <v>461</v>
      </c>
      <c r="C679" s="67"/>
      <c r="D679" s="67"/>
      <c r="E679" s="99">
        <f>E680</f>
        <v>19827000</v>
      </c>
      <c r="F679" s="148"/>
      <c r="G679" s="183">
        <f>G680</f>
        <v>29935178</v>
      </c>
      <c r="H679" s="148"/>
      <c r="I679" s="183">
        <f>I680</f>
        <v>29935178</v>
      </c>
      <c r="J679" s="224"/>
      <c r="K679" s="183">
        <f>K680</f>
        <v>29935178</v>
      </c>
      <c r="L679" s="148"/>
      <c r="M679" s="183">
        <f>M680</f>
        <v>29935178</v>
      </c>
      <c r="N679" s="148"/>
      <c r="O679" s="183">
        <f>O680</f>
        <v>29935178</v>
      </c>
      <c r="P679" s="148"/>
      <c r="Q679" s="183">
        <f>Q680</f>
        <v>29935178</v>
      </c>
    </row>
    <row r="680" spans="1:17" ht="98.25" customHeight="1">
      <c r="A680" s="83" t="s">
        <v>12</v>
      </c>
      <c r="B680" s="67" t="s">
        <v>461</v>
      </c>
      <c r="C680" s="71" t="s">
        <v>283</v>
      </c>
      <c r="D680" s="67"/>
      <c r="E680" s="101">
        <f>E681</f>
        <v>19827000</v>
      </c>
      <c r="F680" s="148"/>
      <c r="G680" s="182">
        <f>G681</f>
        <v>29935178</v>
      </c>
      <c r="H680" s="148"/>
      <c r="I680" s="182">
        <f>I681</f>
        <v>29935178</v>
      </c>
      <c r="J680" s="224"/>
      <c r="K680" s="182">
        <f>K681</f>
        <v>29935178</v>
      </c>
      <c r="L680" s="148"/>
      <c r="M680" s="182">
        <f>M681</f>
        <v>29935178</v>
      </c>
      <c r="N680" s="148"/>
      <c r="O680" s="182">
        <f>O681</f>
        <v>29935178</v>
      </c>
      <c r="P680" s="148"/>
      <c r="Q680" s="182">
        <f>Q681</f>
        <v>29935178</v>
      </c>
    </row>
    <row r="681" spans="1:17" ht="67.5" customHeight="1">
      <c r="A681" s="83" t="s">
        <v>355</v>
      </c>
      <c r="B681" s="67" t="s">
        <v>461</v>
      </c>
      <c r="C681" s="71" t="s">
        <v>71</v>
      </c>
      <c r="D681" s="67"/>
      <c r="E681" s="101">
        <f>E684+E686+E688+E682</f>
        <v>19827000</v>
      </c>
      <c r="F681" s="148"/>
      <c r="G681" s="182">
        <f>G684+G686+G688+G682</f>
        <v>29935178</v>
      </c>
      <c r="H681" s="148"/>
      <c r="I681" s="182">
        <f>I684+I686+I688+I682</f>
        <v>29935178</v>
      </c>
      <c r="J681" s="224"/>
      <c r="K681" s="182">
        <f>K684+K686+K688+K682</f>
        <v>29935178</v>
      </c>
      <c r="L681" s="148"/>
      <c r="M681" s="182">
        <f>M684+M686+M688+M682</f>
        <v>29935178</v>
      </c>
      <c r="N681" s="148"/>
      <c r="O681" s="182">
        <f>O684+O686+O688+O682</f>
        <v>29935178</v>
      </c>
      <c r="P681" s="148"/>
      <c r="Q681" s="182">
        <f>Q684+Q686+Q688+Q682</f>
        <v>29935178</v>
      </c>
    </row>
    <row r="682" spans="1:17" ht="62.25" customHeight="1">
      <c r="A682" s="83" t="s">
        <v>8</v>
      </c>
      <c r="B682" s="71" t="s">
        <v>461</v>
      </c>
      <c r="C682" s="71" t="s">
        <v>72</v>
      </c>
      <c r="D682" s="67"/>
      <c r="E682" s="101">
        <f>E683</f>
        <v>2000000</v>
      </c>
      <c r="F682" s="148"/>
      <c r="G682" s="182">
        <f>G683</f>
        <v>2000000</v>
      </c>
      <c r="H682" s="148"/>
      <c r="I682" s="182">
        <f>I683</f>
        <v>2000000</v>
      </c>
      <c r="J682" s="224"/>
      <c r="K682" s="182">
        <f>K683</f>
        <v>2000000</v>
      </c>
      <c r="L682" s="148"/>
      <c r="M682" s="182">
        <f>M683</f>
        <v>2000000</v>
      </c>
      <c r="N682" s="148"/>
      <c r="O682" s="182">
        <f>O683</f>
        <v>2000000</v>
      </c>
      <c r="P682" s="148"/>
      <c r="Q682" s="182">
        <f>Q683</f>
        <v>2000000</v>
      </c>
    </row>
    <row r="683" spans="1:17" ht="33.75" customHeight="1">
      <c r="A683" s="27" t="s">
        <v>169</v>
      </c>
      <c r="B683" s="71" t="s">
        <v>461</v>
      </c>
      <c r="C683" s="71" t="s">
        <v>72</v>
      </c>
      <c r="D683" s="71" t="s">
        <v>170</v>
      </c>
      <c r="E683" s="101">
        <v>2000000</v>
      </c>
      <c r="F683" s="148"/>
      <c r="G683" s="182">
        <f>E683+F683</f>
        <v>2000000</v>
      </c>
      <c r="H683" s="148"/>
      <c r="I683" s="182">
        <f>G683+H683</f>
        <v>2000000</v>
      </c>
      <c r="J683" s="224"/>
      <c r="K683" s="182">
        <f>I683+J683</f>
        <v>2000000</v>
      </c>
      <c r="L683" s="148"/>
      <c r="M683" s="182">
        <f>K683+L683</f>
        <v>2000000</v>
      </c>
      <c r="N683" s="148"/>
      <c r="O683" s="182">
        <f>M683+N683</f>
        <v>2000000</v>
      </c>
      <c r="P683" s="148"/>
      <c r="Q683" s="182">
        <f>O683+P683</f>
        <v>2000000</v>
      </c>
    </row>
    <row r="684" spans="1:17" ht="20.25" customHeight="1">
      <c r="A684" s="83" t="s">
        <v>352</v>
      </c>
      <c r="B684" s="67" t="s">
        <v>461</v>
      </c>
      <c r="C684" s="71" t="s">
        <v>73</v>
      </c>
      <c r="D684" s="67"/>
      <c r="E684" s="101">
        <f>E685</f>
        <v>3876700</v>
      </c>
      <c r="F684" s="148"/>
      <c r="G684" s="182">
        <f>G685</f>
        <v>6076700</v>
      </c>
      <c r="H684" s="148"/>
      <c r="I684" s="182">
        <f>I685</f>
        <v>6076700</v>
      </c>
      <c r="J684" s="224"/>
      <c r="K684" s="182">
        <f>K685</f>
        <v>6076700</v>
      </c>
      <c r="L684" s="148"/>
      <c r="M684" s="182">
        <f>M685</f>
        <v>6076700</v>
      </c>
      <c r="N684" s="148"/>
      <c r="O684" s="182">
        <f>O685</f>
        <v>8659231.25</v>
      </c>
      <c r="P684" s="148"/>
      <c r="Q684" s="182">
        <f>Q685</f>
        <v>8659231.25</v>
      </c>
    </row>
    <row r="685" spans="1:17" ht="31.5" customHeight="1">
      <c r="A685" s="43" t="s">
        <v>169</v>
      </c>
      <c r="B685" s="70" t="s">
        <v>461</v>
      </c>
      <c r="C685" s="71" t="s">
        <v>73</v>
      </c>
      <c r="D685" s="107" t="s">
        <v>170</v>
      </c>
      <c r="E685" s="99">
        <f>9030000-5153300</f>
        <v>3876700</v>
      </c>
      <c r="F685" s="148">
        <v>2200000</v>
      </c>
      <c r="G685" s="183">
        <f>E685+F685</f>
        <v>6076700</v>
      </c>
      <c r="H685" s="148"/>
      <c r="I685" s="183">
        <f>G685+H685</f>
        <v>6076700</v>
      </c>
      <c r="J685" s="224"/>
      <c r="K685" s="183">
        <f>I685+J685</f>
        <v>6076700</v>
      </c>
      <c r="L685" s="148"/>
      <c r="M685" s="183">
        <f>K685+L685</f>
        <v>6076700</v>
      </c>
      <c r="N685" s="148">
        <v>2582531.25</v>
      </c>
      <c r="O685" s="183">
        <f>M685+N685</f>
        <v>8659231.25</v>
      </c>
      <c r="P685" s="148"/>
      <c r="Q685" s="183">
        <f>O685+P685</f>
        <v>8659231.25</v>
      </c>
    </row>
    <row r="686" spans="1:17" ht="46.5" customHeight="1">
      <c r="A686" s="83" t="s">
        <v>353</v>
      </c>
      <c r="B686" s="67" t="s">
        <v>461</v>
      </c>
      <c r="C686" s="71" t="s">
        <v>74</v>
      </c>
      <c r="D686" s="67"/>
      <c r="E686" s="101">
        <f>E687</f>
        <v>9450300</v>
      </c>
      <c r="F686" s="148"/>
      <c r="G686" s="182">
        <f>G687</f>
        <v>11058478</v>
      </c>
      <c r="H686" s="148"/>
      <c r="I686" s="182">
        <f>I687</f>
        <v>11058478</v>
      </c>
      <c r="J686" s="224"/>
      <c r="K686" s="182">
        <f>K687</f>
        <v>11058478</v>
      </c>
      <c r="L686" s="148"/>
      <c r="M686" s="182">
        <f>M687</f>
        <v>11058478</v>
      </c>
      <c r="N686" s="148"/>
      <c r="O686" s="182">
        <f>O687</f>
        <v>9914209.75</v>
      </c>
      <c r="P686" s="148"/>
      <c r="Q686" s="182">
        <f>Q687</f>
        <v>9914209.75</v>
      </c>
    </row>
    <row r="687" spans="1:17" ht="34.5" customHeight="1">
      <c r="A687" s="43" t="s">
        <v>169</v>
      </c>
      <c r="B687" s="70" t="s">
        <v>461</v>
      </c>
      <c r="C687" s="71" t="s">
        <v>74</v>
      </c>
      <c r="D687" s="107" t="s">
        <v>170</v>
      </c>
      <c r="E687" s="99">
        <f>19450300-10000000</f>
        <v>9450300</v>
      </c>
      <c r="F687" s="148">
        <v>1608178</v>
      </c>
      <c r="G687" s="183">
        <f>E687+F687</f>
        <v>11058478</v>
      </c>
      <c r="H687" s="148"/>
      <c r="I687" s="183">
        <f>G687+H687</f>
        <v>11058478</v>
      </c>
      <c r="J687" s="224"/>
      <c r="K687" s="183">
        <f>I687+J687</f>
        <v>11058478</v>
      </c>
      <c r="L687" s="148"/>
      <c r="M687" s="183">
        <f>K687+L687</f>
        <v>11058478</v>
      </c>
      <c r="N687" s="148">
        <v>-1144268.25</v>
      </c>
      <c r="O687" s="183">
        <f>M687+N687</f>
        <v>9914209.75</v>
      </c>
      <c r="P687" s="148"/>
      <c r="Q687" s="183">
        <f>O687+P687</f>
        <v>9914209.75</v>
      </c>
    </row>
    <row r="688" spans="1:17" ht="48.75" customHeight="1">
      <c r="A688" s="83" t="s">
        <v>354</v>
      </c>
      <c r="B688" s="67" t="s">
        <v>461</v>
      </c>
      <c r="C688" s="71" t="s">
        <v>75</v>
      </c>
      <c r="D688" s="67"/>
      <c r="E688" s="101">
        <f>E689</f>
        <v>4500000</v>
      </c>
      <c r="F688" s="148"/>
      <c r="G688" s="182">
        <f>G689</f>
        <v>10800000</v>
      </c>
      <c r="H688" s="148"/>
      <c r="I688" s="182">
        <f>I689</f>
        <v>10800000</v>
      </c>
      <c r="J688" s="224"/>
      <c r="K688" s="182">
        <f>K689</f>
        <v>10800000</v>
      </c>
      <c r="L688" s="148"/>
      <c r="M688" s="182">
        <f>M689</f>
        <v>10800000</v>
      </c>
      <c r="N688" s="148"/>
      <c r="O688" s="182">
        <f>O689</f>
        <v>9361737</v>
      </c>
      <c r="P688" s="148"/>
      <c r="Q688" s="182">
        <f>Q689</f>
        <v>9361737</v>
      </c>
    </row>
    <row r="689" spans="1:17" ht="34.5" customHeight="1">
      <c r="A689" s="43" t="s">
        <v>169</v>
      </c>
      <c r="B689" s="70" t="s">
        <v>461</v>
      </c>
      <c r="C689" s="71" t="s">
        <v>75</v>
      </c>
      <c r="D689" s="107" t="s">
        <v>170</v>
      </c>
      <c r="E689" s="99">
        <v>4500000</v>
      </c>
      <c r="F689" s="148">
        <v>6300000</v>
      </c>
      <c r="G689" s="183">
        <f>E689+F689</f>
        <v>10800000</v>
      </c>
      <c r="H689" s="148"/>
      <c r="I689" s="183">
        <f>G689+H689</f>
        <v>10800000</v>
      </c>
      <c r="J689" s="224"/>
      <c r="K689" s="183">
        <f>I689+J689</f>
        <v>10800000</v>
      </c>
      <c r="L689" s="148"/>
      <c r="M689" s="183">
        <f>K689+L689</f>
        <v>10800000</v>
      </c>
      <c r="N689" s="148">
        <v>-1438263</v>
      </c>
      <c r="O689" s="183">
        <f>M689+N689</f>
        <v>9361737</v>
      </c>
      <c r="P689" s="148"/>
      <c r="Q689" s="183">
        <f>O689+P689</f>
        <v>9361737</v>
      </c>
    </row>
    <row r="690" spans="1:17" ht="16.5" customHeight="1">
      <c r="A690" s="43" t="s">
        <v>437</v>
      </c>
      <c r="B690" s="67" t="s">
        <v>438</v>
      </c>
      <c r="C690" s="67"/>
      <c r="D690" s="67"/>
      <c r="E690" s="68">
        <f>E691</f>
        <v>90000</v>
      </c>
      <c r="F690" s="148"/>
      <c r="G690" s="185">
        <f>G691</f>
        <v>90000</v>
      </c>
      <c r="H690" s="148"/>
      <c r="I690" s="185">
        <f>I691</f>
        <v>90000</v>
      </c>
      <c r="J690" s="224"/>
      <c r="K690" s="185">
        <f>K691</f>
        <v>90000</v>
      </c>
      <c r="L690" s="148"/>
      <c r="M690" s="185">
        <f>M691</f>
        <v>90000</v>
      </c>
      <c r="N690" s="148"/>
      <c r="O690" s="185">
        <f>O691</f>
        <v>90000</v>
      </c>
      <c r="P690" s="148"/>
      <c r="Q690" s="185">
        <f>Q691</f>
        <v>55500</v>
      </c>
    </row>
    <row r="691" spans="1:17" ht="66" customHeight="1">
      <c r="A691" s="87" t="s">
        <v>321</v>
      </c>
      <c r="B691" s="67" t="s">
        <v>438</v>
      </c>
      <c r="C691" s="57" t="s">
        <v>252</v>
      </c>
      <c r="D691" s="67"/>
      <c r="E691" s="68">
        <f>E692</f>
        <v>90000</v>
      </c>
      <c r="F691" s="148"/>
      <c r="G691" s="185">
        <f>G692</f>
        <v>90000</v>
      </c>
      <c r="H691" s="148"/>
      <c r="I691" s="185">
        <f>I692</f>
        <v>90000</v>
      </c>
      <c r="J691" s="224"/>
      <c r="K691" s="185">
        <f>K692</f>
        <v>90000</v>
      </c>
      <c r="L691" s="148"/>
      <c r="M691" s="185">
        <f>M692</f>
        <v>90000</v>
      </c>
      <c r="N691" s="148"/>
      <c r="O691" s="185">
        <f>O692</f>
        <v>90000</v>
      </c>
      <c r="P691" s="148"/>
      <c r="Q691" s="185">
        <f>Q692</f>
        <v>55500</v>
      </c>
    </row>
    <row r="692" spans="1:17" ht="33" customHeight="1">
      <c r="A692" s="42" t="s">
        <v>356</v>
      </c>
      <c r="B692" s="67" t="s">
        <v>438</v>
      </c>
      <c r="C692" s="57" t="s">
        <v>308</v>
      </c>
      <c r="D692" s="67"/>
      <c r="E692" s="68">
        <f>E693</f>
        <v>90000</v>
      </c>
      <c r="F692" s="148"/>
      <c r="G692" s="185">
        <f>G693</f>
        <v>90000</v>
      </c>
      <c r="H692" s="148"/>
      <c r="I692" s="185">
        <f>I693</f>
        <v>90000</v>
      </c>
      <c r="J692" s="224"/>
      <c r="K692" s="185">
        <f>K693</f>
        <v>90000</v>
      </c>
      <c r="L692" s="148"/>
      <c r="M692" s="185">
        <f>M693</f>
        <v>90000</v>
      </c>
      <c r="N692" s="148"/>
      <c r="O692" s="185">
        <f>O693</f>
        <v>90000</v>
      </c>
      <c r="P692" s="148"/>
      <c r="Q692" s="185">
        <f>Q693</f>
        <v>55500</v>
      </c>
    </row>
    <row r="693" spans="1:17" ht="50.25" customHeight="1">
      <c r="A693" s="42" t="s">
        <v>136</v>
      </c>
      <c r="B693" s="67" t="s">
        <v>438</v>
      </c>
      <c r="C693" s="57" t="s">
        <v>309</v>
      </c>
      <c r="D693" s="67"/>
      <c r="E693" s="69">
        <f>E694</f>
        <v>90000</v>
      </c>
      <c r="F693" s="148"/>
      <c r="G693" s="186">
        <f>G694</f>
        <v>90000</v>
      </c>
      <c r="H693" s="148"/>
      <c r="I693" s="186">
        <f>I694</f>
        <v>90000</v>
      </c>
      <c r="J693" s="224"/>
      <c r="K693" s="186">
        <f>K694</f>
        <v>90000</v>
      </c>
      <c r="L693" s="148"/>
      <c r="M693" s="186">
        <f>M694</f>
        <v>90000</v>
      </c>
      <c r="N693" s="148"/>
      <c r="O693" s="186">
        <f>O694</f>
        <v>90000</v>
      </c>
      <c r="P693" s="148"/>
      <c r="Q693" s="186">
        <f>Q694</f>
        <v>55500</v>
      </c>
    </row>
    <row r="694" spans="1:17" ht="37.5" customHeight="1">
      <c r="A694" s="43" t="s">
        <v>169</v>
      </c>
      <c r="B694" s="67" t="s">
        <v>438</v>
      </c>
      <c r="C694" s="57" t="s">
        <v>309</v>
      </c>
      <c r="D694" s="67" t="s">
        <v>170</v>
      </c>
      <c r="E694" s="68">
        <v>90000</v>
      </c>
      <c r="F694" s="148"/>
      <c r="G694" s="185">
        <f>E694+F694</f>
        <v>90000</v>
      </c>
      <c r="H694" s="148"/>
      <c r="I694" s="185">
        <f>G694+H694</f>
        <v>90000</v>
      </c>
      <c r="J694" s="224"/>
      <c r="K694" s="185">
        <f>I694+J694</f>
        <v>90000</v>
      </c>
      <c r="L694" s="148"/>
      <c r="M694" s="185">
        <f>K694+L694</f>
        <v>90000</v>
      </c>
      <c r="N694" s="148"/>
      <c r="O694" s="185">
        <f>M694+N694</f>
        <v>90000</v>
      </c>
      <c r="P694" s="148">
        <v>-34500</v>
      </c>
      <c r="Q694" s="185">
        <f>O694+P694</f>
        <v>55500</v>
      </c>
    </row>
    <row r="695" spans="1:17" ht="33" customHeight="1">
      <c r="A695" s="27" t="s">
        <v>380</v>
      </c>
      <c r="B695" s="71" t="s">
        <v>381</v>
      </c>
      <c r="C695" s="71"/>
      <c r="D695" s="71"/>
      <c r="E695" s="72">
        <f>E696+E704+E711</f>
        <v>2538000</v>
      </c>
      <c r="F695" s="148"/>
      <c r="G695" s="187">
        <f>G696+G704+G711</f>
        <v>2522000</v>
      </c>
      <c r="H695" s="148"/>
      <c r="I695" s="187">
        <f>I696+I704+I711</f>
        <v>2967700</v>
      </c>
      <c r="J695" s="224"/>
      <c r="K695" s="187">
        <f>K696+K704+K711</f>
        <v>3056800</v>
      </c>
      <c r="L695" s="148"/>
      <c r="M695" s="187">
        <f>M696+M704+M711</f>
        <v>2739657.96</v>
      </c>
      <c r="N695" s="148"/>
      <c r="O695" s="187">
        <f>O696+O704+O711</f>
        <v>2694657.96</v>
      </c>
      <c r="P695" s="148"/>
      <c r="Q695" s="187">
        <f>Q696+Q704+Q711</f>
        <v>2400680.08</v>
      </c>
    </row>
    <row r="696" spans="1:17" ht="78.75" customHeight="1">
      <c r="A696" s="27" t="s">
        <v>160</v>
      </c>
      <c r="B696" s="71" t="s">
        <v>381</v>
      </c>
      <c r="C696" s="60" t="s">
        <v>265</v>
      </c>
      <c r="D696" s="71"/>
      <c r="E696" s="72">
        <f>E697</f>
        <v>1038000</v>
      </c>
      <c r="F696" s="148"/>
      <c r="G696" s="187">
        <f>G697</f>
        <v>1022000</v>
      </c>
      <c r="H696" s="148"/>
      <c r="I696" s="187">
        <f>I697</f>
        <v>1022000</v>
      </c>
      <c r="J696" s="224"/>
      <c r="K696" s="187">
        <f>K697</f>
        <v>1111100</v>
      </c>
      <c r="L696" s="148"/>
      <c r="M696" s="187">
        <f>M697</f>
        <v>833796.3</v>
      </c>
      <c r="N696" s="148"/>
      <c r="O696" s="187">
        <f>O697</f>
        <v>823796.3</v>
      </c>
      <c r="P696" s="148"/>
      <c r="Q696" s="187">
        <f>Q697</f>
        <v>728275.3</v>
      </c>
    </row>
    <row r="697" spans="1:17" ht="51" customHeight="1">
      <c r="A697" s="13" t="s">
        <v>359</v>
      </c>
      <c r="B697" s="57" t="s">
        <v>381</v>
      </c>
      <c r="C697" s="57" t="s">
        <v>314</v>
      </c>
      <c r="D697" s="57"/>
      <c r="E697" s="72">
        <f>E698+E702</f>
        <v>1038000</v>
      </c>
      <c r="F697" s="148"/>
      <c r="G697" s="187">
        <f>G698+G702</f>
        <v>1022000</v>
      </c>
      <c r="H697" s="148"/>
      <c r="I697" s="187">
        <f>I698+I702</f>
        <v>1022000</v>
      </c>
      <c r="J697" s="224"/>
      <c r="K697" s="187">
        <f>K698+K700+K702</f>
        <v>1111100</v>
      </c>
      <c r="L697" s="148"/>
      <c r="M697" s="187">
        <f>M698+M700+M702</f>
        <v>833796.3</v>
      </c>
      <c r="N697" s="148"/>
      <c r="O697" s="187">
        <f>O698+O700+O702</f>
        <v>823796.3</v>
      </c>
      <c r="P697" s="148"/>
      <c r="Q697" s="187">
        <f>Q698+Q700+Q702</f>
        <v>728275.3</v>
      </c>
    </row>
    <row r="698" spans="1:17" ht="33.75" customHeight="1">
      <c r="A698" s="13" t="s">
        <v>491</v>
      </c>
      <c r="B698" s="57" t="s">
        <v>381</v>
      </c>
      <c r="C698" s="57" t="s">
        <v>315</v>
      </c>
      <c r="D698" s="57"/>
      <c r="E698" s="72">
        <f>E699</f>
        <v>958000</v>
      </c>
      <c r="F698" s="148"/>
      <c r="G698" s="187">
        <f>G699</f>
        <v>942000</v>
      </c>
      <c r="H698" s="148"/>
      <c r="I698" s="187">
        <f>I699</f>
        <v>892000</v>
      </c>
      <c r="J698" s="224"/>
      <c r="K698" s="187">
        <f>K699</f>
        <v>892000</v>
      </c>
      <c r="L698" s="148"/>
      <c r="M698" s="187">
        <f>M699</f>
        <v>614696.3</v>
      </c>
      <c r="N698" s="148"/>
      <c r="O698" s="187">
        <f>O699</f>
        <v>614696.3</v>
      </c>
      <c r="P698" s="148"/>
      <c r="Q698" s="187">
        <f>Q699</f>
        <v>565125.3</v>
      </c>
    </row>
    <row r="699" spans="1:17" ht="30.75" customHeight="1">
      <c r="A699" s="43" t="s">
        <v>169</v>
      </c>
      <c r="B699" s="57" t="s">
        <v>381</v>
      </c>
      <c r="C699" s="57" t="s">
        <v>315</v>
      </c>
      <c r="D699" s="57" t="s">
        <v>170</v>
      </c>
      <c r="E699" s="72">
        <f>1000000-42000</f>
        <v>958000</v>
      </c>
      <c r="F699" s="148">
        <v>-16000</v>
      </c>
      <c r="G699" s="187">
        <f>E699+F699</f>
        <v>942000</v>
      </c>
      <c r="H699" s="148">
        <v>-50000</v>
      </c>
      <c r="I699" s="187">
        <f>G699+H699</f>
        <v>892000</v>
      </c>
      <c r="J699" s="224"/>
      <c r="K699" s="187">
        <f>I699+J699</f>
        <v>892000</v>
      </c>
      <c r="L699" s="148">
        <v>-277303.7</v>
      </c>
      <c r="M699" s="187">
        <f>K699+L699</f>
        <v>614696.3</v>
      </c>
      <c r="N699" s="148"/>
      <c r="O699" s="187">
        <f>M699+N699</f>
        <v>614696.3</v>
      </c>
      <c r="P699" s="148">
        <f>79950-129521</f>
        <v>-49571</v>
      </c>
      <c r="Q699" s="187">
        <f>O699+P699</f>
        <v>565125.3</v>
      </c>
    </row>
    <row r="700" spans="1:17" ht="76.5" customHeight="1">
      <c r="A700" s="27" t="s">
        <v>536</v>
      </c>
      <c r="B700" s="57" t="s">
        <v>381</v>
      </c>
      <c r="C700" s="57" t="s">
        <v>537</v>
      </c>
      <c r="D700" s="57"/>
      <c r="E700" s="72"/>
      <c r="F700" s="148"/>
      <c r="G700" s="187"/>
      <c r="H700" s="148"/>
      <c r="I700" s="187"/>
      <c r="J700" s="224"/>
      <c r="K700" s="187">
        <f>K701</f>
        <v>89100</v>
      </c>
      <c r="L700" s="148"/>
      <c r="M700" s="187">
        <f>M701</f>
        <v>89100</v>
      </c>
      <c r="N700" s="148"/>
      <c r="O700" s="187">
        <f>O701</f>
        <v>89100</v>
      </c>
      <c r="P700" s="148"/>
      <c r="Q700" s="187">
        <f>Q701</f>
        <v>89100</v>
      </c>
    </row>
    <row r="701" spans="1:17" ht="30.75" customHeight="1">
      <c r="A701" s="43" t="s">
        <v>169</v>
      </c>
      <c r="B701" s="57" t="s">
        <v>381</v>
      </c>
      <c r="C701" s="57" t="s">
        <v>537</v>
      </c>
      <c r="D701" s="57" t="s">
        <v>170</v>
      </c>
      <c r="E701" s="72"/>
      <c r="F701" s="148"/>
      <c r="G701" s="187"/>
      <c r="H701" s="148"/>
      <c r="I701" s="187"/>
      <c r="J701" s="224">
        <v>89100</v>
      </c>
      <c r="K701" s="187">
        <f>I701+J701</f>
        <v>89100</v>
      </c>
      <c r="L701" s="148"/>
      <c r="M701" s="187">
        <f>K701+L701</f>
        <v>89100</v>
      </c>
      <c r="N701" s="148"/>
      <c r="O701" s="187">
        <f>M701+N701</f>
        <v>89100</v>
      </c>
      <c r="P701" s="148"/>
      <c r="Q701" s="187">
        <f>O701+P701</f>
        <v>89100</v>
      </c>
    </row>
    <row r="702" spans="1:17" ht="33" customHeight="1">
      <c r="A702" s="13" t="s">
        <v>534</v>
      </c>
      <c r="B702" s="57" t="s">
        <v>381</v>
      </c>
      <c r="C702" s="57" t="s">
        <v>316</v>
      </c>
      <c r="D702" s="57"/>
      <c r="E702" s="72">
        <f>E703</f>
        <v>80000</v>
      </c>
      <c r="F702" s="148"/>
      <c r="G702" s="187">
        <f>G703</f>
        <v>80000</v>
      </c>
      <c r="H702" s="148"/>
      <c r="I702" s="187">
        <f>I703</f>
        <v>130000</v>
      </c>
      <c r="J702" s="224"/>
      <c r="K702" s="187">
        <f>K703</f>
        <v>130000</v>
      </c>
      <c r="L702" s="148"/>
      <c r="M702" s="187">
        <f>M703</f>
        <v>130000</v>
      </c>
      <c r="N702" s="148"/>
      <c r="O702" s="187">
        <f>O703</f>
        <v>120000</v>
      </c>
      <c r="P702" s="148"/>
      <c r="Q702" s="187">
        <f>Q703</f>
        <v>74050</v>
      </c>
    </row>
    <row r="703" spans="1:17" ht="33.75" customHeight="1">
      <c r="A703" s="43" t="s">
        <v>169</v>
      </c>
      <c r="B703" s="57" t="s">
        <v>381</v>
      </c>
      <c r="C703" s="57" t="s">
        <v>316</v>
      </c>
      <c r="D703" s="57" t="s">
        <v>170</v>
      </c>
      <c r="E703" s="72">
        <v>80000</v>
      </c>
      <c r="F703" s="148"/>
      <c r="G703" s="187">
        <f>E703+F703</f>
        <v>80000</v>
      </c>
      <c r="H703" s="148">
        <v>50000</v>
      </c>
      <c r="I703" s="187">
        <f>G703+H703</f>
        <v>130000</v>
      </c>
      <c r="J703" s="224"/>
      <c r="K703" s="187">
        <f>I703+J703</f>
        <v>130000</v>
      </c>
      <c r="L703" s="148"/>
      <c r="M703" s="187">
        <f>K703+L703</f>
        <v>130000</v>
      </c>
      <c r="N703" s="148">
        <v>-10000</v>
      </c>
      <c r="O703" s="187">
        <f>M703+N703</f>
        <v>120000</v>
      </c>
      <c r="P703" s="148">
        <v>-45950</v>
      </c>
      <c r="Q703" s="187">
        <f>O703+P703</f>
        <v>74050</v>
      </c>
    </row>
    <row r="704" spans="1:17" ht="68.25" customHeight="1">
      <c r="A704" s="88" t="s">
        <v>357</v>
      </c>
      <c r="B704" s="71" t="s">
        <v>381</v>
      </c>
      <c r="C704" s="57" t="s">
        <v>310</v>
      </c>
      <c r="D704" s="71"/>
      <c r="E704" s="73">
        <f>E707</f>
        <v>1300000</v>
      </c>
      <c r="F704" s="148"/>
      <c r="G704" s="188">
        <f>G707</f>
        <v>1300000</v>
      </c>
      <c r="H704" s="148"/>
      <c r="I704" s="188">
        <f>I707+I709</f>
        <v>1573400</v>
      </c>
      <c r="J704" s="224"/>
      <c r="K704" s="188">
        <f>K707+K709</f>
        <v>1573400</v>
      </c>
      <c r="L704" s="148"/>
      <c r="M704" s="188">
        <f>M707+M709</f>
        <v>1533561.66</v>
      </c>
      <c r="N704" s="148"/>
      <c r="O704" s="188">
        <f>O707+O709</f>
        <v>1533561.66</v>
      </c>
      <c r="P704" s="148"/>
      <c r="Q704" s="188">
        <f>Q705+Q707+Q709</f>
        <v>1335104.7799999998</v>
      </c>
    </row>
    <row r="705" spans="1:17" ht="78.75" customHeight="1">
      <c r="A705" s="153" t="s">
        <v>626</v>
      </c>
      <c r="B705" s="57" t="s">
        <v>381</v>
      </c>
      <c r="C705" s="57" t="s">
        <v>627</v>
      </c>
      <c r="D705" s="71"/>
      <c r="E705" s="73"/>
      <c r="F705" s="148"/>
      <c r="G705" s="188"/>
      <c r="H705" s="148"/>
      <c r="I705" s="188"/>
      <c r="J705" s="224"/>
      <c r="K705" s="188"/>
      <c r="L705" s="148"/>
      <c r="M705" s="188"/>
      <c r="N705" s="148"/>
      <c r="O705" s="188"/>
      <c r="P705" s="148"/>
      <c r="Q705" s="188">
        <f>Q706</f>
        <v>805330</v>
      </c>
    </row>
    <row r="706" spans="1:17" ht="31.5" customHeight="1">
      <c r="A706" s="43" t="s">
        <v>169</v>
      </c>
      <c r="B706" s="57" t="s">
        <v>381</v>
      </c>
      <c r="C706" s="57" t="s">
        <v>627</v>
      </c>
      <c r="D706" s="57" t="s">
        <v>170</v>
      </c>
      <c r="E706" s="73"/>
      <c r="F706" s="148"/>
      <c r="G706" s="188"/>
      <c r="H706" s="148"/>
      <c r="I706" s="188"/>
      <c r="J706" s="224"/>
      <c r="K706" s="188"/>
      <c r="L706" s="148"/>
      <c r="M706" s="188"/>
      <c r="N706" s="148"/>
      <c r="O706" s="188"/>
      <c r="P706" s="148">
        <v>805330</v>
      </c>
      <c r="Q706" s="187">
        <f>O706+P706</f>
        <v>805330</v>
      </c>
    </row>
    <row r="707" spans="1:17" ht="32.25" customHeight="1">
      <c r="A707" s="12" t="s">
        <v>358</v>
      </c>
      <c r="B707" s="71" t="s">
        <v>381</v>
      </c>
      <c r="C707" s="57" t="s">
        <v>311</v>
      </c>
      <c r="D707" s="71"/>
      <c r="E707" s="73">
        <f>E708</f>
        <v>1300000</v>
      </c>
      <c r="F707" s="148"/>
      <c r="G707" s="188">
        <f>G708</f>
        <v>1300000</v>
      </c>
      <c r="H707" s="148"/>
      <c r="I707" s="188">
        <f>I708</f>
        <v>1300000</v>
      </c>
      <c r="J707" s="224"/>
      <c r="K707" s="188">
        <f>K708</f>
        <v>1300000</v>
      </c>
      <c r="L707" s="148"/>
      <c r="M707" s="188">
        <f>M708</f>
        <v>1260161.66</v>
      </c>
      <c r="N707" s="148"/>
      <c r="O707" s="188">
        <f>O708</f>
        <v>1260161.66</v>
      </c>
      <c r="P707" s="148"/>
      <c r="Q707" s="188">
        <f>Q708</f>
        <v>256374.7799999999</v>
      </c>
    </row>
    <row r="708" spans="1:17" ht="31.5">
      <c r="A708" s="43" t="s">
        <v>169</v>
      </c>
      <c r="B708" s="71" t="s">
        <v>381</v>
      </c>
      <c r="C708" s="57" t="s">
        <v>311</v>
      </c>
      <c r="D708" s="71" t="s">
        <v>170</v>
      </c>
      <c r="E708" s="72">
        <v>1300000</v>
      </c>
      <c r="F708" s="148"/>
      <c r="G708" s="187">
        <f>E708+F708</f>
        <v>1300000</v>
      </c>
      <c r="H708" s="148"/>
      <c r="I708" s="187">
        <f>G708+H708</f>
        <v>1300000</v>
      </c>
      <c r="J708" s="224"/>
      <c r="K708" s="187">
        <f>I708+J708</f>
        <v>1300000</v>
      </c>
      <c r="L708" s="148">
        <v>-39838.34</v>
      </c>
      <c r="M708" s="187">
        <f>K708+L708</f>
        <v>1260161.66</v>
      </c>
      <c r="N708" s="148"/>
      <c r="O708" s="187">
        <f>M708+N708</f>
        <v>1260161.66</v>
      </c>
      <c r="P708" s="148">
        <f>-966618.88-37168</f>
        <v>-1003786.88</v>
      </c>
      <c r="Q708" s="187">
        <f>O708+P708</f>
        <v>256374.7799999999</v>
      </c>
    </row>
    <row r="709" spans="1:17" ht="47.25">
      <c r="A709" s="27" t="s">
        <v>528</v>
      </c>
      <c r="B709" s="71" t="s">
        <v>381</v>
      </c>
      <c r="C709" s="57" t="s">
        <v>529</v>
      </c>
      <c r="D709" s="71"/>
      <c r="E709" s="72"/>
      <c r="F709" s="148"/>
      <c r="G709" s="187"/>
      <c r="H709" s="148"/>
      <c r="I709" s="187">
        <f>I710</f>
        <v>273400</v>
      </c>
      <c r="J709" s="224"/>
      <c r="K709" s="187">
        <f>K710</f>
        <v>273400</v>
      </c>
      <c r="L709" s="148"/>
      <c r="M709" s="187">
        <f>M710</f>
        <v>273400</v>
      </c>
      <c r="N709" s="148"/>
      <c r="O709" s="187">
        <f>O710</f>
        <v>273400</v>
      </c>
      <c r="P709" s="148"/>
      <c r="Q709" s="187">
        <f>Q710</f>
        <v>273400</v>
      </c>
    </row>
    <row r="710" spans="1:17" ht="31.5">
      <c r="A710" s="27" t="s">
        <v>169</v>
      </c>
      <c r="B710" s="71" t="s">
        <v>381</v>
      </c>
      <c r="C710" s="57" t="s">
        <v>529</v>
      </c>
      <c r="D710" s="71" t="s">
        <v>170</v>
      </c>
      <c r="E710" s="72"/>
      <c r="F710" s="148"/>
      <c r="G710" s="187"/>
      <c r="H710" s="148">
        <v>273400</v>
      </c>
      <c r="I710" s="187">
        <f>G710+H710</f>
        <v>273400</v>
      </c>
      <c r="J710" s="224"/>
      <c r="K710" s="187">
        <f>I710+J710</f>
        <v>273400</v>
      </c>
      <c r="L710" s="148"/>
      <c r="M710" s="187">
        <f>K710+L710</f>
        <v>273400</v>
      </c>
      <c r="N710" s="148"/>
      <c r="O710" s="187">
        <f>M710+N710</f>
        <v>273400</v>
      </c>
      <c r="P710" s="148"/>
      <c r="Q710" s="187">
        <f>O710+P710</f>
        <v>273400</v>
      </c>
    </row>
    <row r="711" spans="1:17" ht="123.75" customHeight="1">
      <c r="A711" s="12" t="s">
        <v>200</v>
      </c>
      <c r="B711" s="71" t="s">
        <v>381</v>
      </c>
      <c r="C711" s="57" t="s">
        <v>272</v>
      </c>
      <c r="D711" s="71"/>
      <c r="E711" s="73">
        <f>E712</f>
        <v>200000</v>
      </c>
      <c r="F711" s="148"/>
      <c r="G711" s="188">
        <f>G712</f>
        <v>200000</v>
      </c>
      <c r="H711" s="148"/>
      <c r="I711" s="188">
        <f>I712</f>
        <v>372300</v>
      </c>
      <c r="J711" s="224"/>
      <c r="K711" s="188">
        <f>K712</f>
        <v>372300</v>
      </c>
      <c r="L711" s="148"/>
      <c r="M711" s="188">
        <f>M712</f>
        <v>372300</v>
      </c>
      <c r="N711" s="148"/>
      <c r="O711" s="188">
        <f>O712</f>
        <v>337300</v>
      </c>
      <c r="P711" s="148"/>
      <c r="Q711" s="188">
        <f>Q712</f>
        <v>337300</v>
      </c>
    </row>
    <row r="712" spans="1:17" ht="78.75" customHeight="1">
      <c r="A712" s="12" t="s">
        <v>147</v>
      </c>
      <c r="B712" s="71" t="s">
        <v>381</v>
      </c>
      <c r="C712" s="57" t="s">
        <v>300</v>
      </c>
      <c r="D712" s="71"/>
      <c r="E712" s="73">
        <f>E713+E718</f>
        <v>200000</v>
      </c>
      <c r="F712" s="148"/>
      <c r="G712" s="188">
        <f>G713+G718</f>
        <v>200000</v>
      </c>
      <c r="H712" s="148"/>
      <c r="I712" s="188">
        <f>I713+I716+I718</f>
        <v>372300</v>
      </c>
      <c r="J712" s="224"/>
      <c r="K712" s="188">
        <f>K713+K716+K718</f>
        <v>372300</v>
      </c>
      <c r="L712" s="148"/>
      <c r="M712" s="188">
        <f>M713+M716+M718</f>
        <v>372300</v>
      </c>
      <c r="N712" s="148"/>
      <c r="O712" s="188">
        <f>O713+O716+O718</f>
        <v>337300</v>
      </c>
      <c r="P712" s="148"/>
      <c r="Q712" s="188">
        <f>Q713+Q716+Q718</f>
        <v>337300</v>
      </c>
    </row>
    <row r="713" spans="1:17" ht="51" customHeight="1">
      <c r="A713" s="12" t="s">
        <v>474</v>
      </c>
      <c r="B713" s="71" t="s">
        <v>381</v>
      </c>
      <c r="C713" s="57" t="s">
        <v>312</v>
      </c>
      <c r="D713" s="71"/>
      <c r="E713" s="73">
        <f>E714+E715</f>
        <v>150000</v>
      </c>
      <c r="F713" s="148"/>
      <c r="G713" s="188">
        <f>G714+G715</f>
        <v>150000</v>
      </c>
      <c r="H713" s="148"/>
      <c r="I713" s="188">
        <f>I714+I715</f>
        <v>150000</v>
      </c>
      <c r="J713" s="224"/>
      <c r="K713" s="188">
        <f>K714+K715</f>
        <v>150000</v>
      </c>
      <c r="L713" s="148"/>
      <c r="M713" s="188">
        <f>M714+M715</f>
        <v>150000</v>
      </c>
      <c r="N713" s="148"/>
      <c r="O713" s="188">
        <f>O714+O715</f>
        <v>115000</v>
      </c>
      <c r="P713" s="148"/>
      <c r="Q713" s="188">
        <f>Q714+Q715</f>
        <v>115000</v>
      </c>
    </row>
    <row r="714" spans="1:17" ht="31.5" customHeight="1">
      <c r="A714" s="13" t="s">
        <v>169</v>
      </c>
      <c r="B714" s="71" t="s">
        <v>381</v>
      </c>
      <c r="C714" s="57" t="s">
        <v>312</v>
      </c>
      <c r="D714" s="71" t="s">
        <v>170</v>
      </c>
      <c r="E714" s="73">
        <v>100000</v>
      </c>
      <c r="F714" s="148"/>
      <c r="G714" s="188">
        <f>E714+F714</f>
        <v>100000</v>
      </c>
      <c r="H714" s="148"/>
      <c r="I714" s="188">
        <f>G714+H714</f>
        <v>100000</v>
      </c>
      <c r="J714" s="224"/>
      <c r="K714" s="188">
        <f>I714+J714</f>
        <v>100000</v>
      </c>
      <c r="L714" s="148"/>
      <c r="M714" s="188">
        <f>K714+L714</f>
        <v>100000</v>
      </c>
      <c r="N714" s="148">
        <v>15000</v>
      </c>
      <c r="O714" s="188">
        <f>M714+N714</f>
        <v>115000</v>
      </c>
      <c r="P714" s="148"/>
      <c r="Q714" s="188">
        <f>O714+P714</f>
        <v>115000</v>
      </c>
    </row>
    <row r="715" spans="1:17" ht="79.5" customHeight="1">
      <c r="A715" s="129" t="s">
        <v>187</v>
      </c>
      <c r="B715" s="71" t="s">
        <v>381</v>
      </c>
      <c r="C715" s="57" t="s">
        <v>312</v>
      </c>
      <c r="D715" s="71" t="s">
        <v>455</v>
      </c>
      <c r="E715" s="73">
        <v>50000</v>
      </c>
      <c r="F715" s="148"/>
      <c r="G715" s="188">
        <f>E715+F715</f>
        <v>50000</v>
      </c>
      <c r="H715" s="148"/>
      <c r="I715" s="188">
        <f>G715+H715</f>
        <v>50000</v>
      </c>
      <c r="J715" s="224"/>
      <c r="K715" s="188">
        <f>I715+J715</f>
        <v>50000</v>
      </c>
      <c r="L715" s="148"/>
      <c r="M715" s="188">
        <f>K715+L715</f>
        <v>50000</v>
      </c>
      <c r="N715" s="148">
        <v>-50000</v>
      </c>
      <c r="O715" s="188">
        <f>M715+N715</f>
        <v>0</v>
      </c>
      <c r="P715" s="148"/>
      <c r="Q715" s="188">
        <f>O715+P715</f>
        <v>0</v>
      </c>
    </row>
    <row r="716" spans="1:17" ht="48.75" customHeight="1">
      <c r="A716" s="153" t="s">
        <v>523</v>
      </c>
      <c r="B716" s="71" t="s">
        <v>381</v>
      </c>
      <c r="C716" s="57" t="s">
        <v>565</v>
      </c>
      <c r="D716" s="71"/>
      <c r="E716" s="73"/>
      <c r="F716" s="148"/>
      <c r="G716" s="188"/>
      <c r="H716" s="148"/>
      <c r="I716" s="188">
        <f>I717</f>
        <v>172300</v>
      </c>
      <c r="J716" s="224"/>
      <c r="K716" s="188">
        <f>K717</f>
        <v>172300</v>
      </c>
      <c r="L716" s="148"/>
      <c r="M716" s="188">
        <f>M717</f>
        <v>172300</v>
      </c>
      <c r="N716" s="148"/>
      <c r="O716" s="188">
        <f>O717</f>
        <v>172300</v>
      </c>
      <c r="P716" s="148"/>
      <c r="Q716" s="188">
        <f>Q717</f>
        <v>172300</v>
      </c>
    </row>
    <row r="717" spans="1:17" ht="30.75" customHeight="1">
      <c r="A717" s="111" t="s">
        <v>169</v>
      </c>
      <c r="B717" s="71" t="s">
        <v>381</v>
      </c>
      <c r="C717" s="57" t="s">
        <v>565</v>
      </c>
      <c r="D717" s="71" t="s">
        <v>170</v>
      </c>
      <c r="E717" s="73"/>
      <c r="F717" s="148"/>
      <c r="G717" s="188"/>
      <c r="H717" s="217">
        <v>172300</v>
      </c>
      <c r="I717" s="188">
        <f>G717+H717</f>
        <v>172300</v>
      </c>
      <c r="J717" s="224"/>
      <c r="K717" s="188">
        <f>I717+J717</f>
        <v>172300</v>
      </c>
      <c r="L717" s="148"/>
      <c r="M717" s="188">
        <f>K717+L717</f>
        <v>172300</v>
      </c>
      <c r="N717" s="148"/>
      <c r="O717" s="188">
        <f>M717+N717</f>
        <v>172300</v>
      </c>
      <c r="P717" s="148"/>
      <c r="Q717" s="188">
        <f>O717+P717</f>
        <v>172300</v>
      </c>
    </row>
    <row r="718" spans="1:17" ht="30.75" customHeight="1">
      <c r="A718" s="12" t="s">
        <v>462</v>
      </c>
      <c r="B718" s="71" t="s">
        <v>381</v>
      </c>
      <c r="C718" s="57" t="s">
        <v>313</v>
      </c>
      <c r="D718" s="71"/>
      <c r="E718" s="73">
        <f>E719</f>
        <v>50000</v>
      </c>
      <c r="F718" s="148"/>
      <c r="G718" s="188">
        <f>G719</f>
        <v>50000</v>
      </c>
      <c r="H718" s="148"/>
      <c r="I718" s="188">
        <f>I719</f>
        <v>50000</v>
      </c>
      <c r="J718" s="224"/>
      <c r="K718" s="188">
        <f>K719</f>
        <v>50000</v>
      </c>
      <c r="L718" s="148"/>
      <c r="M718" s="188">
        <f>M719</f>
        <v>50000</v>
      </c>
      <c r="N718" s="148"/>
      <c r="O718" s="188">
        <f>O719</f>
        <v>50000</v>
      </c>
      <c r="P718" s="148"/>
      <c r="Q718" s="188">
        <f>Q719</f>
        <v>50000</v>
      </c>
    </row>
    <row r="719" spans="1:17" ht="45" customHeight="1">
      <c r="A719" s="13" t="s">
        <v>338</v>
      </c>
      <c r="B719" s="71" t="s">
        <v>381</v>
      </c>
      <c r="C719" s="57" t="s">
        <v>313</v>
      </c>
      <c r="D719" s="71" t="s">
        <v>337</v>
      </c>
      <c r="E719" s="72">
        <v>50000</v>
      </c>
      <c r="F719" s="148"/>
      <c r="G719" s="187">
        <f>E719+F719</f>
        <v>50000</v>
      </c>
      <c r="H719" s="148"/>
      <c r="I719" s="187">
        <f>G719+H719</f>
        <v>50000</v>
      </c>
      <c r="J719" s="224"/>
      <c r="K719" s="187">
        <f>I719+J719</f>
        <v>50000</v>
      </c>
      <c r="L719" s="148"/>
      <c r="M719" s="187">
        <f>K719+L719</f>
        <v>50000</v>
      </c>
      <c r="N719" s="148"/>
      <c r="O719" s="187">
        <f>M719+N719</f>
        <v>50000</v>
      </c>
      <c r="P719" s="148"/>
      <c r="Q719" s="187">
        <f>O719+P719</f>
        <v>50000</v>
      </c>
    </row>
    <row r="720" spans="1:17" ht="20.25" customHeight="1">
      <c r="A720" s="36" t="s">
        <v>382</v>
      </c>
      <c r="B720" s="55" t="s">
        <v>383</v>
      </c>
      <c r="C720" s="55"/>
      <c r="D720" s="55"/>
      <c r="E720" s="108">
        <f>E721+E732+E765+E778</f>
        <v>45698400</v>
      </c>
      <c r="F720" s="148"/>
      <c r="G720" s="189">
        <f>G721+G732+G765+G778</f>
        <v>45698400</v>
      </c>
      <c r="H720" s="148"/>
      <c r="I720" s="189">
        <f>I721+I732+I765+I778</f>
        <v>45698400</v>
      </c>
      <c r="J720" s="224"/>
      <c r="K720" s="189">
        <f>K721+K732+K765+K778</f>
        <v>53002950</v>
      </c>
      <c r="L720" s="148"/>
      <c r="M720" s="189">
        <f>M721+M732+M765+M778</f>
        <v>66003424.839999996</v>
      </c>
      <c r="N720" s="148"/>
      <c r="O720" s="189">
        <f>O721+O732+O765+O778</f>
        <v>71925677.97</v>
      </c>
      <c r="P720" s="148"/>
      <c r="Q720" s="189">
        <f>Q721+Q732+Q765+Q778</f>
        <v>93639533.97</v>
      </c>
    </row>
    <row r="721" spans="1:17" ht="20.25" customHeight="1">
      <c r="A721" s="19" t="s">
        <v>384</v>
      </c>
      <c r="B721" s="61" t="s">
        <v>385</v>
      </c>
      <c r="C721" s="61"/>
      <c r="D721" s="61"/>
      <c r="E721" s="101">
        <f>E722+E728</f>
        <v>3500000</v>
      </c>
      <c r="F721" s="148"/>
      <c r="G721" s="182">
        <f>G722+G728</f>
        <v>3500000</v>
      </c>
      <c r="H721" s="148"/>
      <c r="I721" s="182">
        <f>I722+I728</f>
        <v>3500000</v>
      </c>
      <c r="J721" s="224"/>
      <c r="K721" s="182">
        <f>K722+K728</f>
        <v>3500000</v>
      </c>
      <c r="L721" s="148"/>
      <c r="M721" s="182">
        <f>M722+M728</f>
        <v>3500000</v>
      </c>
      <c r="N721" s="148"/>
      <c r="O721" s="182">
        <f>O722+O728</f>
        <v>3499953.13</v>
      </c>
      <c r="P721" s="148"/>
      <c r="Q721" s="182">
        <f>Q722+Q728</f>
        <v>2832334.13</v>
      </c>
    </row>
    <row r="722" spans="1:17" ht="20.25" customHeight="1">
      <c r="A722" s="19" t="s">
        <v>149</v>
      </c>
      <c r="B722" s="57" t="s">
        <v>385</v>
      </c>
      <c r="C722" s="57" t="s">
        <v>265</v>
      </c>
      <c r="D722" s="61"/>
      <c r="E722" s="101">
        <f>E723</f>
        <v>2500000</v>
      </c>
      <c r="F722" s="148"/>
      <c r="G722" s="182">
        <f>G723</f>
        <v>2500000</v>
      </c>
      <c r="H722" s="148"/>
      <c r="I722" s="182">
        <f>I723</f>
        <v>2500000</v>
      </c>
      <c r="J722" s="224"/>
      <c r="K722" s="182">
        <f>K723</f>
        <v>2500000</v>
      </c>
      <c r="L722" s="148"/>
      <c r="M722" s="182">
        <f>M723</f>
        <v>2500000</v>
      </c>
      <c r="N722" s="148"/>
      <c r="O722" s="182">
        <f>O723</f>
        <v>2499953.13</v>
      </c>
      <c r="P722" s="148"/>
      <c r="Q722" s="182">
        <f>Q723</f>
        <v>1959851.13</v>
      </c>
    </row>
    <row r="723" spans="1:17" ht="46.5" customHeight="1">
      <c r="A723" s="19" t="s">
        <v>318</v>
      </c>
      <c r="B723" s="57" t="s">
        <v>385</v>
      </c>
      <c r="C723" s="57" t="s">
        <v>91</v>
      </c>
      <c r="D723" s="61"/>
      <c r="E723" s="101">
        <f>E724+E726</f>
        <v>2500000</v>
      </c>
      <c r="F723" s="148"/>
      <c r="G723" s="182">
        <f>G724+G726</f>
        <v>2500000</v>
      </c>
      <c r="H723" s="148"/>
      <c r="I723" s="182">
        <f>I724+I726</f>
        <v>2500000</v>
      </c>
      <c r="J723" s="224"/>
      <c r="K723" s="182">
        <f>K724+K726</f>
        <v>2500000</v>
      </c>
      <c r="L723" s="148"/>
      <c r="M723" s="182">
        <f>M724+M726</f>
        <v>2500000</v>
      </c>
      <c r="N723" s="148"/>
      <c r="O723" s="182">
        <f>O724+O726</f>
        <v>2499953.13</v>
      </c>
      <c r="P723" s="148"/>
      <c r="Q723" s="182">
        <f>Q724+Q726</f>
        <v>1959851.13</v>
      </c>
    </row>
    <row r="724" spans="1:17" ht="60" customHeight="1">
      <c r="A724" s="245" t="s">
        <v>605</v>
      </c>
      <c r="B724" s="57" t="s">
        <v>385</v>
      </c>
      <c r="C724" s="57" t="s">
        <v>92</v>
      </c>
      <c r="D724" s="57"/>
      <c r="E724" s="101">
        <f>E725</f>
        <v>500000</v>
      </c>
      <c r="F724" s="148"/>
      <c r="G724" s="182">
        <f>G725</f>
        <v>500000</v>
      </c>
      <c r="H724" s="148"/>
      <c r="I724" s="182">
        <f>I725</f>
        <v>500000</v>
      </c>
      <c r="J724" s="224"/>
      <c r="K724" s="182">
        <f>K725</f>
        <v>500000</v>
      </c>
      <c r="L724" s="148"/>
      <c r="M724" s="182">
        <f>M725</f>
        <v>500000</v>
      </c>
      <c r="N724" s="148"/>
      <c r="O724" s="182">
        <f>O725</f>
        <v>500000</v>
      </c>
      <c r="P724" s="148"/>
      <c r="Q724" s="182">
        <f>Q725</f>
        <v>393234</v>
      </c>
    </row>
    <row r="725" spans="1:17" ht="33" customHeight="1">
      <c r="A725" s="13" t="s">
        <v>169</v>
      </c>
      <c r="B725" s="57" t="s">
        <v>385</v>
      </c>
      <c r="C725" s="57" t="s">
        <v>92</v>
      </c>
      <c r="D725" s="118">
        <v>240</v>
      </c>
      <c r="E725" s="101">
        <v>500000</v>
      </c>
      <c r="F725" s="148"/>
      <c r="G725" s="182">
        <f>E725+F725</f>
        <v>500000</v>
      </c>
      <c r="H725" s="148"/>
      <c r="I725" s="182">
        <f>G725+H725</f>
        <v>500000</v>
      </c>
      <c r="J725" s="224"/>
      <c r="K725" s="182">
        <f>I725+J725</f>
        <v>500000</v>
      </c>
      <c r="L725" s="148"/>
      <c r="M725" s="182">
        <f>K725+L725</f>
        <v>500000</v>
      </c>
      <c r="N725" s="148"/>
      <c r="O725" s="182">
        <f>M725+N725</f>
        <v>500000</v>
      </c>
      <c r="P725" s="148">
        <f>-107450+684</f>
        <v>-106766</v>
      </c>
      <c r="Q725" s="182">
        <f>O725+P725</f>
        <v>393234</v>
      </c>
    </row>
    <row r="726" spans="1:17" ht="30.75" customHeight="1">
      <c r="A726" s="12" t="s">
        <v>90</v>
      </c>
      <c r="B726" s="57" t="s">
        <v>385</v>
      </c>
      <c r="C726" s="57" t="s">
        <v>79</v>
      </c>
      <c r="D726" s="118"/>
      <c r="E726" s="101">
        <f>E727</f>
        <v>2000000</v>
      </c>
      <c r="F726" s="148"/>
      <c r="G726" s="182">
        <f>G727</f>
        <v>2000000</v>
      </c>
      <c r="H726" s="148"/>
      <c r="I726" s="182">
        <f>I727</f>
        <v>2000000</v>
      </c>
      <c r="J726" s="224"/>
      <c r="K726" s="182">
        <f>K727</f>
        <v>2000000</v>
      </c>
      <c r="L726" s="148"/>
      <c r="M726" s="182">
        <f>M727</f>
        <v>2000000</v>
      </c>
      <c r="N726" s="148"/>
      <c r="O726" s="182">
        <f>O727</f>
        <v>1999953.13</v>
      </c>
      <c r="P726" s="148"/>
      <c r="Q726" s="182">
        <f>Q727</f>
        <v>1566617.13</v>
      </c>
    </row>
    <row r="727" spans="1:17" ht="45" customHeight="1">
      <c r="A727" s="13" t="s">
        <v>80</v>
      </c>
      <c r="B727" s="57" t="s">
        <v>385</v>
      </c>
      <c r="C727" s="57" t="s">
        <v>79</v>
      </c>
      <c r="D727" s="118">
        <v>410</v>
      </c>
      <c r="E727" s="101">
        <v>2000000</v>
      </c>
      <c r="F727" s="148"/>
      <c r="G727" s="182">
        <f>E727+F727</f>
        <v>2000000</v>
      </c>
      <c r="H727" s="148"/>
      <c r="I727" s="182">
        <f>G727+H727</f>
        <v>2000000</v>
      </c>
      <c r="J727" s="224"/>
      <c r="K727" s="182">
        <f>I727+J727</f>
        <v>2000000</v>
      </c>
      <c r="L727" s="148"/>
      <c r="M727" s="182">
        <f>K727+L727</f>
        <v>2000000</v>
      </c>
      <c r="N727" s="148">
        <v>-46.87</v>
      </c>
      <c r="O727" s="182">
        <f>M727+N727</f>
        <v>1999953.13</v>
      </c>
      <c r="P727" s="148">
        <v>-433336</v>
      </c>
      <c r="Q727" s="182">
        <f>O727+P727</f>
        <v>1566617.13</v>
      </c>
    </row>
    <row r="728" spans="1:17" ht="95.25" customHeight="1">
      <c r="A728" s="13" t="s">
        <v>607</v>
      </c>
      <c r="B728" s="57" t="s">
        <v>385</v>
      </c>
      <c r="C728" s="57" t="s">
        <v>283</v>
      </c>
      <c r="D728" s="118"/>
      <c r="E728" s="101">
        <f>E729</f>
        <v>1000000</v>
      </c>
      <c r="F728" s="148"/>
      <c r="G728" s="182">
        <f>G729</f>
        <v>1000000</v>
      </c>
      <c r="H728" s="148"/>
      <c r="I728" s="182">
        <f>I729</f>
        <v>1000000</v>
      </c>
      <c r="J728" s="224"/>
      <c r="K728" s="182">
        <f>K729</f>
        <v>1000000</v>
      </c>
      <c r="L728" s="148"/>
      <c r="M728" s="182">
        <f>M729</f>
        <v>1000000</v>
      </c>
      <c r="N728" s="148"/>
      <c r="O728" s="182">
        <f>O729</f>
        <v>1000000</v>
      </c>
      <c r="P728" s="148"/>
      <c r="Q728" s="182">
        <f>Q729</f>
        <v>872483</v>
      </c>
    </row>
    <row r="729" spans="1:17" ht="45" customHeight="1">
      <c r="A729" s="19" t="s">
        <v>14</v>
      </c>
      <c r="B729" s="61" t="s">
        <v>385</v>
      </c>
      <c r="C729" s="74" t="s">
        <v>93</v>
      </c>
      <c r="D729" s="61"/>
      <c r="E729" s="101">
        <f>E730</f>
        <v>1000000</v>
      </c>
      <c r="F729" s="148"/>
      <c r="G729" s="182">
        <f>G730</f>
        <v>1000000</v>
      </c>
      <c r="H729" s="148"/>
      <c r="I729" s="182">
        <f>I730</f>
        <v>1000000</v>
      </c>
      <c r="J729" s="224"/>
      <c r="K729" s="182">
        <f>K730</f>
        <v>1000000</v>
      </c>
      <c r="L729" s="148"/>
      <c r="M729" s="182">
        <f>M730</f>
        <v>1000000</v>
      </c>
      <c r="N729" s="148"/>
      <c r="O729" s="182">
        <f>O730</f>
        <v>1000000</v>
      </c>
      <c r="P729" s="148"/>
      <c r="Q729" s="182">
        <f>Q730</f>
        <v>872483</v>
      </c>
    </row>
    <row r="730" spans="1:17" ht="30" customHeight="1">
      <c r="A730" s="39" t="s">
        <v>15</v>
      </c>
      <c r="B730" s="61" t="s">
        <v>385</v>
      </c>
      <c r="C730" s="123" t="s">
        <v>94</v>
      </c>
      <c r="D730" s="119"/>
      <c r="E730" s="101">
        <f>E731</f>
        <v>1000000</v>
      </c>
      <c r="F730" s="148"/>
      <c r="G730" s="182">
        <f>G731</f>
        <v>1000000</v>
      </c>
      <c r="H730" s="148"/>
      <c r="I730" s="182">
        <f>I731</f>
        <v>1000000</v>
      </c>
      <c r="J730" s="224"/>
      <c r="K730" s="182">
        <f>K731</f>
        <v>1000000</v>
      </c>
      <c r="L730" s="148"/>
      <c r="M730" s="182">
        <f>M731</f>
        <v>1000000</v>
      </c>
      <c r="N730" s="148"/>
      <c r="O730" s="182">
        <f>O731</f>
        <v>1000000</v>
      </c>
      <c r="P730" s="148"/>
      <c r="Q730" s="182">
        <f>Q731</f>
        <v>872483</v>
      </c>
    </row>
    <row r="731" spans="1:17" ht="32.25" customHeight="1">
      <c r="A731" s="13" t="s">
        <v>169</v>
      </c>
      <c r="B731" s="61" t="s">
        <v>385</v>
      </c>
      <c r="C731" s="123" t="s">
        <v>94</v>
      </c>
      <c r="D731" s="155">
        <v>240</v>
      </c>
      <c r="E731" s="99">
        <v>1000000</v>
      </c>
      <c r="F731" s="148"/>
      <c r="G731" s="183">
        <f>E731+F731</f>
        <v>1000000</v>
      </c>
      <c r="H731" s="148"/>
      <c r="I731" s="183">
        <f>G731+H731</f>
        <v>1000000</v>
      </c>
      <c r="J731" s="224"/>
      <c r="K731" s="183">
        <f>I731+J731</f>
        <v>1000000</v>
      </c>
      <c r="L731" s="148"/>
      <c r="M731" s="183">
        <f>K731+L731</f>
        <v>1000000</v>
      </c>
      <c r="N731" s="148"/>
      <c r="O731" s="183">
        <f>M731+N731</f>
        <v>1000000</v>
      </c>
      <c r="P731" s="148">
        <f>-5017-65000-57500</f>
        <v>-127517</v>
      </c>
      <c r="Q731" s="183">
        <f>O731+P731</f>
        <v>872483</v>
      </c>
    </row>
    <row r="732" spans="1:17" ht="14.25" customHeight="1">
      <c r="A732" s="40" t="s">
        <v>386</v>
      </c>
      <c r="B732" s="61" t="s">
        <v>387</v>
      </c>
      <c r="C732" s="61"/>
      <c r="D732" s="61"/>
      <c r="E732" s="101">
        <f>E734+E745+E753</f>
        <v>30459900</v>
      </c>
      <c r="F732" s="148"/>
      <c r="G732" s="182">
        <f>G734+G745+G753</f>
        <v>30459900</v>
      </c>
      <c r="H732" s="148"/>
      <c r="I732" s="182">
        <f>I734+I745+I753</f>
        <v>30459900</v>
      </c>
      <c r="J732" s="224"/>
      <c r="K732" s="182">
        <f>K734+K745+K753</f>
        <v>37754118.57</v>
      </c>
      <c r="L732" s="148"/>
      <c r="M732" s="182">
        <f>M734+M745+M753</f>
        <v>50754593.41</v>
      </c>
      <c r="N732" s="148"/>
      <c r="O732" s="182">
        <f>O734+O745+O753</f>
        <v>56676893.410000004</v>
      </c>
      <c r="P732" s="148"/>
      <c r="Q732" s="182">
        <f>Q734+Q745+Q753</f>
        <v>79140663.41</v>
      </c>
    </row>
    <row r="733" spans="1:17" ht="93.75" customHeight="1">
      <c r="A733" s="40" t="s">
        <v>12</v>
      </c>
      <c r="B733" s="61" t="s">
        <v>387</v>
      </c>
      <c r="C733" s="57" t="s">
        <v>283</v>
      </c>
      <c r="D733" s="61"/>
      <c r="E733" s="101">
        <f>E734+E745</f>
        <v>22094000</v>
      </c>
      <c r="F733" s="148"/>
      <c r="G733" s="182">
        <f>G734+G745</f>
        <v>22094000</v>
      </c>
      <c r="H733" s="148"/>
      <c r="I733" s="182">
        <f>I734+I745</f>
        <v>22094000</v>
      </c>
      <c r="J733" s="224"/>
      <c r="K733" s="182">
        <f>K734+K745</f>
        <v>22083118.57</v>
      </c>
      <c r="L733" s="148"/>
      <c r="M733" s="182">
        <f>M734+M745</f>
        <v>22083118.57</v>
      </c>
      <c r="N733" s="148"/>
      <c r="O733" s="182">
        <f>O734+O745</f>
        <v>22083118.57</v>
      </c>
      <c r="P733" s="148"/>
      <c r="Q733" s="182">
        <f>Q734+Q745</f>
        <v>46935888.57</v>
      </c>
    </row>
    <row r="734" spans="1:17" ht="65.25" customHeight="1">
      <c r="A734" s="19" t="s">
        <v>24</v>
      </c>
      <c r="B734" s="62" t="s">
        <v>387</v>
      </c>
      <c r="C734" s="58" t="s">
        <v>95</v>
      </c>
      <c r="D734" s="62"/>
      <c r="E734" s="99">
        <f>E735+E739+E741</f>
        <v>4146300</v>
      </c>
      <c r="F734" s="148"/>
      <c r="G734" s="183">
        <f>G735+G739+G741</f>
        <v>4146300</v>
      </c>
      <c r="H734" s="148"/>
      <c r="I734" s="183">
        <f>I735+I739+I741</f>
        <v>4146300</v>
      </c>
      <c r="J734" s="224"/>
      <c r="K734" s="183">
        <f>K735+K739+K741</f>
        <v>9146300</v>
      </c>
      <c r="L734" s="148"/>
      <c r="M734" s="183">
        <f>M735+M739+M741</f>
        <v>15346300</v>
      </c>
      <c r="N734" s="148"/>
      <c r="O734" s="183">
        <f>O735+O739+O741+O743</f>
        <v>14583264</v>
      </c>
      <c r="P734" s="148"/>
      <c r="Q734" s="183">
        <f>Q735+Q739+Q741+Q743+Q737</f>
        <v>28686034</v>
      </c>
    </row>
    <row r="735" spans="1:17" ht="30" customHeight="1">
      <c r="A735" s="19" t="s">
        <v>25</v>
      </c>
      <c r="B735" s="62" t="s">
        <v>387</v>
      </c>
      <c r="C735" s="58" t="s">
        <v>96</v>
      </c>
      <c r="D735" s="62"/>
      <c r="E735" s="99">
        <f>E736</f>
        <v>2396000</v>
      </c>
      <c r="F735" s="148"/>
      <c r="G735" s="183">
        <f>G736</f>
        <v>2396000</v>
      </c>
      <c r="H735" s="148"/>
      <c r="I735" s="183">
        <f>I736</f>
        <v>2396000</v>
      </c>
      <c r="J735" s="224"/>
      <c r="K735" s="183">
        <f>K736</f>
        <v>7396000</v>
      </c>
      <c r="L735" s="148"/>
      <c r="M735" s="183">
        <f>M736</f>
        <v>13596000</v>
      </c>
      <c r="N735" s="148"/>
      <c r="O735" s="183">
        <f>O736</f>
        <v>13596000</v>
      </c>
      <c r="P735" s="148"/>
      <c r="Q735" s="183">
        <f>Q736</f>
        <v>2846000</v>
      </c>
    </row>
    <row r="736" spans="1:17" ht="78.75" customHeight="1">
      <c r="A736" s="17" t="s">
        <v>188</v>
      </c>
      <c r="B736" s="62" t="s">
        <v>387</v>
      </c>
      <c r="C736" s="58" t="s">
        <v>96</v>
      </c>
      <c r="D736" s="62" t="s">
        <v>455</v>
      </c>
      <c r="E736" s="99">
        <v>2396000</v>
      </c>
      <c r="F736" s="148"/>
      <c r="G736" s="183">
        <f>E736+F736</f>
        <v>2396000</v>
      </c>
      <c r="H736" s="148"/>
      <c r="I736" s="183">
        <f>G736+H736</f>
        <v>2396000</v>
      </c>
      <c r="J736" s="224">
        <v>5000000</v>
      </c>
      <c r="K736" s="183">
        <f>I736+J736</f>
        <v>7396000</v>
      </c>
      <c r="L736" s="148">
        <f>3000000+3200000</f>
        <v>6200000</v>
      </c>
      <c r="M736" s="183">
        <f>K736+L736</f>
        <v>13596000</v>
      </c>
      <c r="N736" s="148"/>
      <c r="O736" s="183">
        <f>M736+N736</f>
        <v>13596000</v>
      </c>
      <c r="P736" s="148">
        <v>-10750000</v>
      </c>
      <c r="Q736" s="183">
        <f>O736+P736</f>
        <v>2846000</v>
      </c>
    </row>
    <row r="737" spans="1:17" ht="60.75" customHeight="1">
      <c r="A737" s="158" t="s">
        <v>625</v>
      </c>
      <c r="B737" s="58" t="s">
        <v>387</v>
      </c>
      <c r="C737" s="58" t="s">
        <v>624</v>
      </c>
      <c r="D737" s="62"/>
      <c r="E737" s="99"/>
      <c r="F737" s="148"/>
      <c r="G737" s="183"/>
      <c r="H737" s="148"/>
      <c r="I737" s="183"/>
      <c r="J737" s="224"/>
      <c r="K737" s="183"/>
      <c r="L737" s="148"/>
      <c r="M737" s="183"/>
      <c r="N737" s="148"/>
      <c r="O737" s="183"/>
      <c r="P737" s="148"/>
      <c r="Q737" s="183">
        <f>Q738</f>
        <v>24852770</v>
      </c>
    </row>
    <row r="738" spans="1:17" ht="81.75" customHeight="1">
      <c r="A738" s="17" t="s">
        <v>188</v>
      </c>
      <c r="B738" s="58" t="s">
        <v>387</v>
      </c>
      <c r="C738" s="58" t="s">
        <v>624</v>
      </c>
      <c r="D738" s="58" t="s">
        <v>455</v>
      </c>
      <c r="E738" s="99"/>
      <c r="F738" s="148"/>
      <c r="G738" s="183"/>
      <c r="H738" s="148"/>
      <c r="I738" s="183"/>
      <c r="J738" s="224"/>
      <c r="K738" s="183"/>
      <c r="L738" s="148"/>
      <c r="M738" s="183"/>
      <c r="N738" s="148"/>
      <c r="O738" s="183"/>
      <c r="P738" s="148">
        <v>24852770</v>
      </c>
      <c r="Q738" s="183">
        <f>O738+P738</f>
        <v>24852770</v>
      </c>
    </row>
    <row r="739" spans="1:17" ht="45.75" customHeight="1">
      <c r="A739" s="152" t="s">
        <v>22</v>
      </c>
      <c r="B739" s="58" t="s">
        <v>387</v>
      </c>
      <c r="C739" s="58" t="s">
        <v>21</v>
      </c>
      <c r="D739" s="58"/>
      <c r="E739" s="102">
        <f>E740</f>
        <v>1500000</v>
      </c>
      <c r="F739" s="148"/>
      <c r="G739" s="147">
        <f>G740</f>
        <v>1500000</v>
      </c>
      <c r="H739" s="148"/>
      <c r="I739" s="147">
        <f>I740</f>
        <v>1500000</v>
      </c>
      <c r="J739" s="224"/>
      <c r="K739" s="147">
        <f>K740</f>
        <v>1500000</v>
      </c>
      <c r="L739" s="148"/>
      <c r="M739" s="147">
        <f>M740</f>
        <v>1500000</v>
      </c>
      <c r="N739" s="148"/>
      <c r="O739" s="147">
        <f>O740</f>
        <v>787464</v>
      </c>
      <c r="P739" s="148"/>
      <c r="Q739" s="147">
        <f>Q740</f>
        <v>787464</v>
      </c>
    </row>
    <row r="740" spans="1:17" ht="33" customHeight="1">
      <c r="A740" s="111" t="s">
        <v>23</v>
      </c>
      <c r="B740" s="58" t="s">
        <v>387</v>
      </c>
      <c r="C740" s="58" t="s">
        <v>21</v>
      </c>
      <c r="D740" s="58" t="s">
        <v>170</v>
      </c>
      <c r="E740" s="102">
        <v>1500000</v>
      </c>
      <c r="F740" s="148"/>
      <c r="G740" s="147">
        <f>E740+F740</f>
        <v>1500000</v>
      </c>
      <c r="H740" s="148"/>
      <c r="I740" s="147">
        <f>G740+H740</f>
        <v>1500000</v>
      </c>
      <c r="J740" s="224"/>
      <c r="K740" s="147">
        <f>I740+J740</f>
        <v>1500000</v>
      </c>
      <c r="L740" s="148"/>
      <c r="M740" s="147">
        <f>K740+L740</f>
        <v>1500000</v>
      </c>
      <c r="N740" s="148">
        <v>-712536</v>
      </c>
      <c r="O740" s="147">
        <f>M740+N740</f>
        <v>787464</v>
      </c>
      <c r="P740" s="148"/>
      <c r="Q740" s="147">
        <f>O740+P740</f>
        <v>787464</v>
      </c>
    </row>
    <row r="741" spans="1:17" ht="33" customHeight="1">
      <c r="A741" s="111" t="s">
        <v>82</v>
      </c>
      <c r="B741" s="58" t="s">
        <v>387</v>
      </c>
      <c r="C741" s="58" t="s">
        <v>83</v>
      </c>
      <c r="D741" s="58"/>
      <c r="E741" s="102">
        <f>E742</f>
        <v>250300</v>
      </c>
      <c r="F741" s="148"/>
      <c r="G741" s="147">
        <f>G742</f>
        <v>250300</v>
      </c>
      <c r="H741" s="148"/>
      <c r="I741" s="147">
        <f>I742</f>
        <v>250300</v>
      </c>
      <c r="J741" s="224"/>
      <c r="K741" s="147">
        <f>K742</f>
        <v>250300</v>
      </c>
      <c r="L741" s="148"/>
      <c r="M741" s="147">
        <f>M742</f>
        <v>250300</v>
      </c>
      <c r="N741" s="148"/>
      <c r="O741" s="147">
        <f>O742</f>
        <v>0</v>
      </c>
      <c r="P741" s="148"/>
      <c r="Q741" s="147">
        <f>Q742</f>
        <v>0</v>
      </c>
    </row>
    <row r="742" spans="1:17" ht="13.5" customHeight="1">
      <c r="A742" s="111" t="s">
        <v>181</v>
      </c>
      <c r="B742" s="58" t="s">
        <v>387</v>
      </c>
      <c r="C742" s="58" t="s">
        <v>83</v>
      </c>
      <c r="D742" s="58" t="s">
        <v>179</v>
      </c>
      <c r="E742" s="102">
        <v>250300</v>
      </c>
      <c r="F742" s="148"/>
      <c r="G742" s="147">
        <f>E742+F742</f>
        <v>250300</v>
      </c>
      <c r="H742" s="148"/>
      <c r="I742" s="147">
        <f>G742+H742</f>
        <v>250300</v>
      </c>
      <c r="J742" s="224"/>
      <c r="K742" s="147">
        <f>I742+J742</f>
        <v>250300</v>
      </c>
      <c r="L742" s="148"/>
      <c r="M742" s="147">
        <f>K742+L742</f>
        <v>250300</v>
      </c>
      <c r="N742" s="148">
        <v>-250300</v>
      </c>
      <c r="O742" s="147">
        <f>M742+N742</f>
        <v>0</v>
      </c>
      <c r="P742" s="148"/>
      <c r="Q742" s="147">
        <f>O742+P742</f>
        <v>0</v>
      </c>
    </row>
    <row r="743" spans="1:17" ht="12" customHeight="1">
      <c r="A743" s="111" t="s">
        <v>29</v>
      </c>
      <c r="B743" s="58" t="s">
        <v>387</v>
      </c>
      <c r="C743" s="58" t="s">
        <v>573</v>
      </c>
      <c r="D743" s="58"/>
      <c r="E743" s="102"/>
      <c r="F743" s="148"/>
      <c r="G743" s="147"/>
      <c r="H743" s="148"/>
      <c r="I743" s="147"/>
      <c r="J743" s="224"/>
      <c r="K743" s="147"/>
      <c r="L743" s="148"/>
      <c r="M743" s="147"/>
      <c r="N743" s="148"/>
      <c r="O743" s="147">
        <f>O744</f>
        <v>199800</v>
      </c>
      <c r="P743" s="148"/>
      <c r="Q743" s="147">
        <f>Q744</f>
        <v>199800</v>
      </c>
    </row>
    <row r="744" spans="1:17" ht="32.25" customHeight="1">
      <c r="A744" s="111" t="s">
        <v>23</v>
      </c>
      <c r="B744" s="58" t="s">
        <v>387</v>
      </c>
      <c r="C744" s="58" t="s">
        <v>573</v>
      </c>
      <c r="D744" s="58" t="s">
        <v>170</v>
      </c>
      <c r="E744" s="102"/>
      <c r="F744" s="148"/>
      <c r="G744" s="147"/>
      <c r="H744" s="148"/>
      <c r="I744" s="147"/>
      <c r="J744" s="224"/>
      <c r="K744" s="147"/>
      <c r="L744" s="148"/>
      <c r="M744" s="147"/>
      <c r="N744" s="148">
        <v>199800</v>
      </c>
      <c r="O744" s="147">
        <f>M744+N744</f>
        <v>199800</v>
      </c>
      <c r="P744" s="148"/>
      <c r="Q744" s="147">
        <f>O744+P744</f>
        <v>199800</v>
      </c>
    </row>
    <row r="745" spans="1:17" ht="49.5" customHeight="1">
      <c r="A745" s="13" t="s">
        <v>26</v>
      </c>
      <c r="B745" s="57" t="s">
        <v>387</v>
      </c>
      <c r="C745" s="76" t="s">
        <v>97</v>
      </c>
      <c r="D745" s="61"/>
      <c r="E745" s="102">
        <f>E746+E749+E751</f>
        <v>17947700</v>
      </c>
      <c r="F745" s="148"/>
      <c r="G745" s="147">
        <f>G746+G749+G751</f>
        <v>17947700</v>
      </c>
      <c r="H745" s="148"/>
      <c r="I745" s="147">
        <f>I746+I749+I751</f>
        <v>17947700</v>
      </c>
      <c r="J745" s="224"/>
      <c r="K745" s="147">
        <f>K746+K749+K751</f>
        <v>12936818.57</v>
      </c>
      <c r="L745" s="148"/>
      <c r="M745" s="147">
        <f>M746+M749+M751</f>
        <v>6736818.57</v>
      </c>
      <c r="N745" s="148"/>
      <c r="O745" s="147">
        <f>O746+O749+O751</f>
        <v>7499854.57</v>
      </c>
      <c r="P745" s="148"/>
      <c r="Q745" s="147">
        <f>Q746+Q749+Q751</f>
        <v>18249854.57</v>
      </c>
    </row>
    <row r="746" spans="1:17" ht="51" customHeight="1">
      <c r="A746" s="39" t="s">
        <v>27</v>
      </c>
      <c r="B746" s="61" t="s">
        <v>387</v>
      </c>
      <c r="C746" s="57" t="s">
        <v>98</v>
      </c>
      <c r="D746" s="61"/>
      <c r="E746" s="102">
        <f>E747+E748</f>
        <v>16643700</v>
      </c>
      <c r="F746" s="148"/>
      <c r="G746" s="147">
        <f>G747+G748</f>
        <v>16643700</v>
      </c>
      <c r="H746" s="148"/>
      <c r="I746" s="147">
        <f>I747+I748</f>
        <v>16643700</v>
      </c>
      <c r="J746" s="224"/>
      <c r="K746" s="147">
        <f>K747+K748</f>
        <v>11643700</v>
      </c>
      <c r="L746" s="148"/>
      <c r="M746" s="147">
        <f>M747+M748</f>
        <v>5443700</v>
      </c>
      <c r="N746" s="148"/>
      <c r="O746" s="147">
        <f>O747+O748</f>
        <v>5191700</v>
      </c>
      <c r="P746" s="148"/>
      <c r="Q746" s="147">
        <f>Q747+Q748</f>
        <v>15662700</v>
      </c>
    </row>
    <row r="747" spans="1:17" ht="34.5" customHeight="1">
      <c r="A747" s="17" t="s">
        <v>169</v>
      </c>
      <c r="B747" s="57" t="s">
        <v>387</v>
      </c>
      <c r="C747" s="57" t="s">
        <v>98</v>
      </c>
      <c r="D747" s="57" t="s">
        <v>170</v>
      </c>
      <c r="E747" s="99">
        <v>16391700</v>
      </c>
      <c r="F747" s="148"/>
      <c r="G747" s="183">
        <f>E747+F747</f>
        <v>16391700</v>
      </c>
      <c r="H747" s="148"/>
      <c r="I747" s="183">
        <f>G747+H747</f>
        <v>16391700</v>
      </c>
      <c r="J747" s="224">
        <v>-5000000</v>
      </c>
      <c r="K747" s="183">
        <f>I747+J747</f>
        <v>11391700</v>
      </c>
      <c r="L747" s="233">
        <v>-11391700</v>
      </c>
      <c r="M747" s="183">
        <f>K747+L747</f>
        <v>0</v>
      </c>
      <c r="N747" s="148"/>
      <c r="O747" s="183">
        <f>M747+N747</f>
        <v>0</v>
      </c>
      <c r="P747" s="148"/>
      <c r="Q747" s="183">
        <f>O747+P747</f>
        <v>0</v>
      </c>
    </row>
    <row r="748" spans="1:17" ht="17.25" customHeight="1">
      <c r="A748" s="44" t="s">
        <v>181</v>
      </c>
      <c r="B748" s="57" t="s">
        <v>387</v>
      </c>
      <c r="C748" s="57" t="s">
        <v>98</v>
      </c>
      <c r="D748" s="57" t="s">
        <v>179</v>
      </c>
      <c r="E748" s="99">
        <v>252000</v>
      </c>
      <c r="F748" s="148"/>
      <c r="G748" s="183">
        <f>E748+F748</f>
        <v>252000</v>
      </c>
      <c r="H748" s="148"/>
      <c r="I748" s="183">
        <f>G748+H748</f>
        <v>252000</v>
      </c>
      <c r="J748" s="224"/>
      <c r="K748" s="183">
        <f>I748+J748</f>
        <v>252000</v>
      </c>
      <c r="L748" s="233">
        <f>11391700-3000000-3200000</f>
        <v>5191700</v>
      </c>
      <c r="M748" s="183">
        <f>K748+L748</f>
        <v>5443700</v>
      </c>
      <c r="N748" s="148">
        <v>-252000</v>
      </c>
      <c r="O748" s="183">
        <f>M748+N748</f>
        <v>5191700</v>
      </c>
      <c r="P748" s="148">
        <f>10750000-279000</f>
        <v>10471000</v>
      </c>
      <c r="Q748" s="183">
        <f>O748+P748</f>
        <v>15662700</v>
      </c>
    </row>
    <row r="749" spans="1:17" ht="18.75" customHeight="1">
      <c r="A749" s="39" t="s">
        <v>28</v>
      </c>
      <c r="B749" s="61" t="s">
        <v>387</v>
      </c>
      <c r="C749" s="57" t="s">
        <v>99</v>
      </c>
      <c r="D749" s="61"/>
      <c r="E749" s="102">
        <f>E750</f>
        <v>1104000</v>
      </c>
      <c r="F749" s="148"/>
      <c r="G749" s="147">
        <f>G750</f>
        <v>1104000</v>
      </c>
      <c r="H749" s="148"/>
      <c r="I749" s="147">
        <f>I750</f>
        <v>1104000</v>
      </c>
      <c r="J749" s="224"/>
      <c r="K749" s="147">
        <f>K750</f>
        <v>1093118.57</v>
      </c>
      <c r="L749" s="148"/>
      <c r="M749" s="147">
        <f>M750</f>
        <v>1093118.57</v>
      </c>
      <c r="N749" s="148"/>
      <c r="O749" s="147">
        <f>O750</f>
        <v>989118.5700000001</v>
      </c>
      <c r="P749" s="148"/>
      <c r="Q749" s="147">
        <f>Q750</f>
        <v>989118.5700000001</v>
      </c>
    </row>
    <row r="750" spans="1:17" ht="34.5" customHeight="1">
      <c r="A750" s="17" t="s">
        <v>169</v>
      </c>
      <c r="B750" s="57" t="s">
        <v>387</v>
      </c>
      <c r="C750" s="57" t="s">
        <v>99</v>
      </c>
      <c r="D750" s="57" t="s">
        <v>170</v>
      </c>
      <c r="E750" s="99">
        <f>1604000-500000</f>
        <v>1104000</v>
      </c>
      <c r="F750" s="148"/>
      <c r="G750" s="183">
        <f>E750+F750</f>
        <v>1104000</v>
      </c>
      <c r="H750" s="148"/>
      <c r="I750" s="183">
        <f>G750+H750</f>
        <v>1104000</v>
      </c>
      <c r="J750" s="224">
        <v>-10881.43</v>
      </c>
      <c r="K750" s="183">
        <f>I750+J750</f>
        <v>1093118.57</v>
      </c>
      <c r="L750" s="148"/>
      <c r="M750" s="183">
        <f>K750+L750</f>
        <v>1093118.57</v>
      </c>
      <c r="N750" s="148">
        <v>-104000</v>
      </c>
      <c r="O750" s="183">
        <f>M750+N750</f>
        <v>989118.5700000001</v>
      </c>
      <c r="P750" s="148"/>
      <c r="Q750" s="183">
        <f>O750+P750</f>
        <v>989118.5700000001</v>
      </c>
    </row>
    <row r="751" spans="1:17" ht="24" customHeight="1">
      <c r="A751" s="39" t="s">
        <v>29</v>
      </c>
      <c r="B751" s="61" t="s">
        <v>387</v>
      </c>
      <c r="C751" s="57" t="s">
        <v>100</v>
      </c>
      <c r="D751" s="61"/>
      <c r="E751" s="102">
        <f>E752</f>
        <v>200000</v>
      </c>
      <c r="F751" s="148"/>
      <c r="G751" s="147">
        <f>G752</f>
        <v>200000</v>
      </c>
      <c r="H751" s="148"/>
      <c r="I751" s="147">
        <f>I752</f>
        <v>200000</v>
      </c>
      <c r="J751" s="224"/>
      <c r="K751" s="147">
        <f>K752</f>
        <v>200000</v>
      </c>
      <c r="L751" s="148"/>
      <c r="M751" s="147">
        <f>M752</f>
        <v>200000</v>
      </c>
      <c r="N751" s="148"/>
      <c r="O751" s="147">
        <f>O752</f>
        <v>1319036</v>
      </c>
      <c r="P751" s="148"/>
      <c r="Q751" s="147">
        <f>Q752</f>
        <v>1598036</v>
      </c>
    </row>
    <row r="752" spans="1:17" ht="33.75" customHeight="1">
      <c r="A752" s="17" t="s">
        <v>169</v>
      </c>
      <c r="B752" s="57" t="s">
        <v>387</v>
      </c>
      <c r="C752" s="57" t="s">
        <v>100</v>
      </c>
      <c r="D752" s="57" t="s">
        <v>170</v>
      </c>
      <c r="E752" s="99">
        <v>200000</v>
      </c>
      <c r="F752" s="148"/>
      <c r="G752" s="183">
        <f>E752+F752</f>
        <v>200000</v>
      </c>
      <c r="H752" s="148"/>
      <c r="I752" s="183">
        <f>G752+H752</f>
        <v>200000</v>
      </c>
      <c r="J752" s="224"/>
      <c r="K752" s="183">
        <f>I752+J752</f>
        <v>200000</v>
      </c>
      <c r="L752" s="148"/>
      <c r="M752" s="183">
        <f>K752+L752</f>
        <v>200000</v>
      </c>
      <c r="N752" s="148">
        <v>1119036</v>
      </c>
      <c r="O752" s="183">
        <f>M752+N752</f>
        <v>1319036</v>
      </c>
      <c r="P752" s="148">
        <v>279000</v>
      </c>
      <c r="Q752" s="183">
        <f>O752+P752</f>
        <v>1598036</v>
      </c>
    </row>
    <row r="753" spans="1:17" ht="74.25" customHeight="1">
      <c r="A753" s="40" t="s">
        <v>324</v>
      </c>
      <c r="B753" s="61" t="s">
        <v>387</v>
      </c>
      <c r="C753" s="57" t="s">
        <v>101</v>
      </c>
      <c r="D753" s="61"/>
      <c r="E753" s="102">
        <f>E754</f>
        <v>8365900</v>
      </c>
      <c r="F753" s="148"/>
      <c r="G753" s="147">
        <f>G754</f>
        <v>8365900</v>
      </c>
      <c r="H753" s="148"/>
      <c r="I753" s="147">
        <f>I754</f>
        <v>8365900</v>
      </c>
      <c r="J753" s="224"/>
      <c r="K753" s="147">
        <f>K754</f>
        <v>15671000</v>
      </c>
      <c r="L753" s="148"/>
      <c r="M753" s="147">
        <f>M754</f>
        <v>28671474.84</v>
      </c>
      <c r="N753" s="148"/>
      <c r="O753" s="147">
        <f>O754</f>
        <v>34593774.84</v>
      </c>
      <c r="P753" s="148"/>
      <c r="Q753" s="147">
        <f>Q754</f>
        <v>32204774.84</v>
      </c>
    </row>
    <row r="754" spans="1:17" ht="34.5" customHeight="1">
      <c r="A754" s="13" t="s">
        <v>445</v>
      </c>
      <c r="B754" s="57" t="s">
        <v>387</v>
      </c>
      <c r="C754" s="57" t="s">
        <v>102</v>
      </c>
      <c r="D754" s="57"/>
      <c r="E754" s="101">
        <f>E757+E759</f>
        <v>8365900</v>
      </c>
      <c r="F754" s="148"/>
      <c r="G754" s="182">
        <f>G757+G759</f>
        <v>8365900</v>
      </c>
      <c r="H754" s="148"/>
      <c r="I754" s="182">
        <f>I757+I759</f>
        <v>8365900</v>
      </c>
      <c r="J754" s="224"/>
      <c r="K754" s="182">
        <f>K757+K759+K763</f>
        <v>15671000</v>
      </c>
      <c r="L754" s="148"/>
      <c r="M754" s="182">
        <f>M757+M759+M763+M761</f>
        <v>28671474.84</v>
      </c>
      <c r="N754" s="148"/>
      <c r="O754" s="182">
        <f>O757+O759+O763+O761+O755</f>
        <v>34593774.84</v>
      </c>
      <c r="P754" s="148"/>
      <c r="Q754" s="182">
        <f>Q757+Q759+Q763+Q761+Q755</f>
        <v>32204774.84</v>
      </c>
    </row>
    <row r="755" spans="1:17" ht="15.75" customHeight="1">
      <c r="A755" s="13" t="s">
        <v>574</v>
      </c>
      <c r="B755" s="57" t="s">
        <v>387</v>
      </c>
      <c r="C755" s="57" t="s">
        <v>575</v>
      </c>
      <c r="D755" s="57"/>
      <c r="E755" s="101"/>
      <c r="F755" s="148"/>
      <c r="G755" s="182"/>
      <c r="H755" s="148"/>
      <c r="I755" s="182"/>
      <c r="J755" s="224"/>
      <c r="K755" s="182"/>
      <c r="L755" s="148"/>
      <c r="M755" s="182"/>
      <c r="N755" s="148"/>
      <c r="O755" s="182">
        <f>O756</f>
        <v>244000</v>
      </c>
      <c r="P755" s="148"/>
      <c r="Q755" s="182">
        <f>Q756</f>
        <v>244000</v>
      </c>
    </row>
    <row r="756" spans="1:17" ht="34.5" customHeight="1">
      <c r="A756" s="17" t="s">
        <v>169</v>
      </c>
      <c r="B756" s="57" t="s">
        <v>387</v>
      </c>
      <c r="C756" s="57" t="s">
        <v>575</v>
      </c>
      <c r="D756" s="57" t="s">
        <v>170</v>
      </c>
      <c r="E756" s="101"/>
      <c r="F756" s="148"/>
      <c r="G756" s="182"/>
      <c r="H756" s="148"/>
      <c r="I756" s="182"/>
      <c r="J756" s="224"/>
      <c r="K756" s="182"/>
      <c r="L756" s="148"/>
      <c r="M756" s="182"/>
      <c r="N756" s="148">
        <v>244000</v>
      </c>
      <c r="O756" s="182">
        <f>M756+N756</f>
        <v>244000</v>
      </c>
      <c r="P756" s="148"/>
      <c r="Q756" s="182">
        <f>O756+P756</f>
        <v>244000</v>
      </c>
    </row>
    <row r="757" spans="1:17" ht="45" customHeight="1">
      <c r="A757" s="45" t="s">
        <v>30</v>
      </c>
      <c r="B757" s="61" t="s">
        <v>387</v>
      </c>
      <c r="C757" s="57" t="s">
        <v>103</v>
      </c>
      <c r="D757" s="61"/>
      <c r="E757" s="102">
        <f>E758</f>
        <v>7100000</v>
      </c>
      <c r="F757" s="148"/>
      <c r="G757" s="147">
        <f>G758</f>
        <v>7100000</v>
      </c>
      <c r="H757" s="148"/>
      <c r="I757" s="147">
        <f>I758</f>
        <v>5067301.66</v>
      </c>
      <c r="J757" s="224"/>
      <c r="K757" s="147">
        <f>K758</f>
        <v>5067301.66</v>
      </c>
      <c r="L757" s="148"/>
      <c r="M757" s="147">
        <f>M758</f>
        <v>4825676.5</v>
      </c>
      <c r="N757" s="148"/>
      <c r="O757" s="147">
        <f>O758</f>
        <v>4581676.5</v>
      </c>
      <c r="P757" s="148"/>
      <c r="Q757" s="147">
        <f>Q758</f>
        <v>4581676.5</v>
      </c>
    </row>
    <row r="758" spans="1:17" ht="12.75" customHeight="1">
      <c r="A758" s="44" t="s">
        <v>181</v>
      </c>
      <c r="B758" s="61" t="s">
        <v>387</v>
      </c>
      <c r="C758" s="57" t="s">
        <v>103</v>
      </c>
      <c r="D758" s="57" t="s">
        <v>179</v>
      </c>
      <c r="E758" s="100">
        <v>7100000</v>
      </c>
      <c r="F758" s="148"/>
      <c r="G758" s="180">
        <f>E758+F758</f>
        <v>7100000</v>
      </c>
      <c r="H758" s="148">
        <v>-2032698.34</v>
      </c>
      <c r="I758" s="180">
        <f>G758+H758</f>
        <v>5067301.66</v>
      </c>
      <c r="J758" s="224"/>
      <c r="K758" s="180">
        <f>I758+J758</f>
        <v>5067301.66</v>
      </c>
      <c r="L758" s="233">
        <v>-241625.16</v>
      </c>
      <c r="M758" s="180">
        <f>K758+L758</f>
        <v>4825676.5</v>
      </c>
      <c r="N758" s="148">
        <f>-244000</f>
        <v>-244000</v>
      </c>
      <c r="O758" s="180">
        <f>M758+N758</f>
        <v>4581676.5</v>
      </c>
      <c r="P758" s="148"/>
      <c r="Q758" s="180">
        <f>O758+P758</f>
        <v>4581676.5</v>
      </c>
    </row>
    <row r="759" spans="1:17" ht="29.25" customHeight="1">
      <c r="A759" s="11" t="s">
        <v>31</v>
      </c>
      <c r="B759" s="57" t="s">
        <v>387</v>
      </c>
      <c r="C759" s="57" t="s">
        <v>104</v>
      </c>
      <c r="D759" s="57"/>
      <c r="E759" s="101">
        <f>E760</f>
        <v>1265900</v>
      </c>
      <c r="F759" s="148"/>
      <c r="G759" s="182">
        <f>G760</f>
        <v>1265900</v>
      </c>
      <c r="H759" s="148"/>
      <c r="I759" s="182">
        <f>I760</f>
        <v>3298598.34</v>
      </c>
      <c r="J759" s="224"/>
      <c r="K759" s="182">
        <f>K760</f>
        <v>3298598.34</v>
      </c>
      <c r="L759" s="148"/>
      <c r="M759" s="182">
        <f>M760</f>
        <v>3298598.34</v>
      </c>
      <c r="N759" s="148"/>
      <c r="O759" s="182">
        <f>O760</f>
        <v>9220898.34</v>
      </c>
      <c r="P759" s="148"/>
      <c r="Q759" s="182">
        <f>Q760</f>
        <v>9220898.34</v>
      </c>
    </row>
    <row r="760" spans="1:17" s="112" customFormat="1" ht="18" customHeight="1">
      <c r="A760" s="17" t="s">
        <v>181</v>
      </c>
      <c r="B760" s="57" t="s">
        <v>387</v>
      </c>
      <c r="C760" s="57" t="s">
        <v>104</v>
      </c>
      <c r="D760" s="57" t="s">
        <v>179</v>
      </c>
      <c r="E760" s="99">
        <v>1265900</v>
      </c>
      <c r="F760" s="204"/>
      <c r="G760" s="183">
        <f>E760+F760</f>
        <v>1265900</v>
      </c>
      <c r="H760" s="204">
        <v>2032698.34</v>
      </c>
      <c r="I760" s="183">
        <f>G760+H760</f>
        <v>3298598.34</v>
      </c>
      <c r="J760" s="224"/>
      <c r="K760" s="183">
        <f>I760+J760</f>
        <v>3298598.34</v>
      </c>
      <c r="L760" s="204"/>
      <c r="M760" s="183">
        <f>K760+L760</f>
        <v>3298598.34</v>
      </c>
      <c r="N760" s="204">
        <f>5922300</f>
        <v>5922300</v>
      </c>
      <c r="O760" s="183">
        <f>M760+N760</f>
        <v>9220898.34</v>
      </c>
      <c r="P760" s="204"/>
      <c r="Q760" s="183">
        <f>O760+P760</f>
        <v>9220898.34</v>
      </c>
    </row>
    <row r="761" spans="1:17" s="112" customFormat="1" ht="93" customHeight="1">
      <c r="A761" s="111" t="s">
        <v>560</v>
      </c>
      <c r="B761" s="57" t="s">
        <v>387</v>
      </c>
      <c r="C761" s="57" t="s">
        <v>561</v>
      </c>
      <c r="D761" s="57"/>
      <c r="E761" s="99"/>
      <c r="F761" s="204"/>
      <c r="G761" s="183"/>
      <c r="H761" s="204"/>
      <c r="I761" s="183"/>
      <c r="J761" s="224"/>
      <c r="K761" s="183"/>
      <c r="L761" s="233">
        <v>13242100</v>
      </c>
      <c r="M761" s="183">
        <f>L761</f>
        <v>13242100</v>
      </c>
      <c r="N761" s="204"/>
      <c r="O761" s="183">
        <f>O762</f>
        <v>13242100</v>
      </c>
      <c r="P761" s="204"/>
      <c r="Q761" s="183">
        <f>Q762</f>
        <v>10853100</v>
      </c>
    </row>
    <row r="762" spans="1:17" s="112" customFormat="1" ht="18" customHeight="1">
      <c r="A762" s="111" t="s">
        <v>181</v>
      </c>
      <c r="B762" s="57" t="s">
        <v>387</v>
      </c>
      <c r="C762" s="57" t="s">
        <v>561</v>
      </c>
      <c r="D762" s="57" t="s">
        <v>179</v>
      </c>
      <c r="E762" s="99"/>
      <c r="F762" s="204"/>
      <c r="G762" s="183"/>
      <c r="H762" s="204"/>
      <c r="I762" s="183"/>
      <c r="J762" s="224"/>
      <c r="K762" s="183"/>
      <c r="L762" s="233">
        <v>13242100</v>
      </c>
      <c r="M762" s="183">
        <f>L762</f>
        <v>13242100</v>
      </c>
      <c r="N762" s="204"/>
      <c r="O762" s="183">
        <f>M762+N762</f>
        <v>13242100</v>
      </c>
      <c r="P762" s="204">
        <v>-2389000</v>
      </c>
      <c r="Q762" s="183">
        <f>O762+P762</f>
        <v>10853100</v>
      </c>
    </row>
    <row r="763" spans="1:17" s="112" customFormat="1" ht="27" customHeight="1">
      <c r="A763" s="111" t="s">
        <v>548</v>
      </c>
      <c r="B763" s="57" t="s">
        <v>387</v>
      </c>
      <c r="C763" s="57" t="s">
        <v>547</v>
      </c>
      <c r="D763" s="57"/>
      <c r="E763" s="99"/>
      <c r="F763" s="204"/>
      <c r="G763" s="183"/>
      <c r="H763" s="204"/>
      <c r="I763" s="183"/>
      <c r="J763" s="224"/>
      <c r="K763" s="183">
        <f>K764</f>
        <v>7305100</v>
      </c>
      <c r="L763" s="204"/>
      <c r="M763" s="183">
        <f>M764</f>
        <v>7305100</v>
      </c>
      <c r="N763" s="204"/>
      <c r="O763" s="183">
        <f>O764</f>
        <v>7305100</v>
      </c>
      <c r="P763" s="204"/>
      <c r="Q763" s="183">
        <f>Q764</f>
        <v>7305100</v>
      </c>
    </row>
    <row r="764" spans="1:17" s="112" customFormat="1" ht="18" customHeight="1">
      <c r="A764" s="111" t="s">
        <v>180</v>
      </c>
      <c r="B764" s="57" t="s">
        <v>387</v>
      </c>
      <c r="C764" s="57" t="s">
        <v>547</v>
      </c>
      <c r="D764" s="57" t="s">
        <v>179</v>
      </c>
      <c r="E764" s="99"/>
      <c r="F764" s="204"/>
      <c r="G764" s="183"/>
      <c r="H764" s="204"/>
      <c r="I764" s="183"/>
      <c r="J764" s="224">
        <v>7305100</v>
      </c>
      <c r="K764" s="183">
        <f>I764+J764</f>
        <v>7305100</v>
      </c>
      <c r="L764" s="204"/>
      <c r="M764" s="183">
        <f>K764+L764</f>
        <v>7305100</v>
      </c>
      <c r="N764" s="204"/>
      <c r="O764" s="183">
        <f>M764+N764</f>
        <v>7305100</v>
      </c>
      <c r="P764" s="204"/>
      <c r="Q764" s="183">
        <f>O764+P764</f>
        <v>7305100</v>
      </c>
    </row>
    <row r="765" spans="1:17" ht="12" customHeight="1">
      <c r="A765" s="40" t="s">
        <v>389</v>
      </c>
      <c r="B765" s="61" t="s">
        <v>388</v>
      </c>
      <c r="C765" s="61"/>
      <c r="D765" s="61"/>
      <c r="E765" s="101">
        <f>E767</f>
        <v>11238500</v>
      </c>
      <c r="F765" s="148"/>
      <c r="G765" s="182">
        <f>G767</f>
        <v>11238500</v>
      </c>
      <c r="H765" s="148"/>
      <c r="I765" s="182">
        <f>I767</f>
        <v>11238500</v>
      </c>
      <c r="J765" s="224"/>
      <c r="K765" s="182">
        <f>K767</f>
        <v>11248831.43</v>
      </c>
      <c r="L765" s="148"/>
      <c r="M765" s="182">
        <f>M767</f>
        <v>11248831.43</v>
      </c>
      <c r="N765" s="148"/>
      <c r="O765" s="182">
        <f>O767</f>
        <v>11248831.43</v>
      </c>
      <c r="P765" s="148"/>
      <c r="Q765" s="182">
        <f>Q767</f>
        <v>11166536.43</v>
      </c>
    </row>
    <row r="766" spans="1:17" ht="95.25" customHeight="1">
      <c r="A766" s="40" t="s">
        <v>12</v>
      </c>
      <c r="B766" s="61" t="s">
        <v>388</v>
      </c>
      <c r="C766" s="57" t="s">
        <v>283</v>
      </c>
      <c r="D766" s="61"/>
      <c r="E766" s="101">
        <f>E765</f>
        <v>11238500</v>
      </c>
      <c r="F766" s="148"/>
      <c r="G766" s="182">
        <f>G765</f>
        <v>11238500</v>
      </c>
      <c r="H766" s="148"/>
      <c r="I766" s="182">
        <f>I765</f>
        <v>11238500</v>
      </c>
      <c r="J766" s="224"/>
      <c r="K766" s="182">
        <f>K765</f>
        <v>11248831.43</v>
      </c>
      <c r="L766" s="148"/>
      <c r="M766" s="182">
        <f>M765</f>
        <v>11248831.43</v>
      </c>
      <c r="N766" s="148"/>
      <c r="O766" s="182">
        <f>O765</f>
        <v>11248831.43</v>
      </c>
      <c r="P766" s="148"/>
      <c r="Q766" s="182">
        <f>Q765</f>
        <v>11166536.43</v>
      </c>
    </row>
    <row r="767" spans="1:17" ht="49.5" customHeight="1">
      <c r="A767" s="19" t="s">
        <v>32</v>
      </c>
      <c r="B767" s="61" t="s">
        <v>388</v>
      </c>
      <c r="C767" s="57" t="s">
        <v>105</v>
      </c>
      <c r="D767" s="61"/>
      <c r="E767" s="101">
        <f>E768+E772+E774</f>
        <v>11238500</v>
      </c>
      <c r="F767" s="148"/>
      <c r="G767" s="182">
        <f>G768+G772+G774</f>
        <v>11238500</v>
      </c>
      <c r="H767" s="148"/>
      <c r="I767" s="182">
        <f>I768+I772+I774+I770</f>
        <v>11238500</v>
      </c>
      <c r="J767" s="224"/>
      <c r="K767" s="182">
        <f>K768+K772+K774+K770</f>
        <v>11248831.43</v>
      </c>
      <c r="L767" s="148"/>
      <c r="M767" s="182">
        <f>M768+M772+M774+M770+M776</f>
        <v>11248831.43</v>
      </c>
      <c r="N767" s="148"/>
      <c r="O767" s="182">
        <f>O768+O772+O774+O770+O776</f>
        <v>11248831.43</v>
      </c>
      <c r="P767" s="148"/>
      <c r="Q767" s="182">
        <f>Q768+Q772+Q774+Q770+Q776</f>
        <v>11166536.43</v>
      </c>
    </row>
    <row r="768" spans="1:17" ht="36" customHeight="1">
      <c r="A768" s="83" t="s">
        <v>38</v>
      </c>
      <c r="B768" s="61" t="s">
        <v>388</v>
      </c>
      <c r="C768" s="57" t="s">
        <v>106</v>
      </c>
      <c r="D768" s="61"/>
      <c r="E768" s="101">
        <f>E769</f>
        <v>8259900</v>
      </c>
      <c r="F768" s="148"/>
      <c r="G768" s="182">
        <f>G769</f>
        <v>8259900</v>
      </c>
      <c r="H768" s="148"/>
      <c r="I768" s="182">
        <f>I769</f>
        <v>8255984.04</v>
      </c>
      <c r="J768" s="224"/>
      <c r="K768" s="182">
        <f>K769</f>
        <v>8266315.47</v>
      </c>
      <c r="L768" s="148"/>
      <c r="M768" s="182">
        <f>M769</f>
        <v>8266315.47</v>
      </c>
      <c r="N768" s="148"/>
      <c r="O768" s="182">
        <f>O769</f>
        <v>8366225.47</v>
      </c>
      <c r="P768" s="148"/>
      <c r="Q768" s="182">
        <f>Q769</f>
        <v>8369300.47</v>
      </c>
    </row>
    <row r="769" spans="1:17" ht="33.75" customHeight="1">
      <c r="A769" s="44" t="s">
        <v>169</v>
      </c>
      <c r="B769" s="61" t="s">
        <v>388</v>
      </c>
      <c r="C769" s="57" t="s">
        <v>106</v>
      </c>
      <c r="D769" s="57" t="s">
        <v>170</v>
      </c>
      <c r="E769" s="99">
        <v>8259900</v>
      </c>
      <c r="F769" s="148"/>
      <c r="G769" s="183">
        <f>E769+F769</f>
        <v>8259900</v>
      </c>
      <c r="H769" s="148">
        <v>-3915.96</v>
      </c>
      <c r="I769" s="183">
        <f>G769+H769</f>
        <v>8255984.04</v>
      </c>
      <c r="J769" s="224">
        <v>10331.43</v>
      </c>
      <c r="K769" s="183">
        <f>I769+J769</f>
        <v>8266315.47</v>
      </c>
      <c r="L769" s="148"/>
      <c r="M769" s="183">
        <f>K769+L769</f>
        <v>8266315.47</v>
      </c>
      <c r="N769" s="148">
        <f>90000+9910</f>
        <v>99910</v>
      </c>
      <c r="O769" s="183">
        <f>M769+N769</f>
        <v>8366225.47</v>
      </c>
      <c r="P769" s="148">
        <v>3075</v>
      </c>
      <c r="Q769" s="183">
        <f>O769+P769</f>
        <v>8369300.47</v>
      </c>
    </row>
    <row r="770" spans="1:17" ht="15" customHeight="1">
      <c r="A770" s="17" t="s">
        <v>524</v>
      </c>
      <c r="B770" s="57" t="s">
        <v>388</v>
      </c>
      <c r="C770" s="57" t="s">
        <v>525</v>
      </c>
      <c r="D770" s="57"/>
      <c r="E770" s="99"/>
      <c r="F770" s="148"/>
      <c r="G770" s="183"/>
      <c r="H770" s="148"/>
      <c r="I770" s="183">
        <f>I771</f>
        <v>3915.96</v>
      </c>
      <c r="J770" s="224"/>
      <c r="K770" s="183">
        <f>K771</f>
        <v>3915.96</v>
      </c>
      <c r="L770" s="148"/>
      <c r="M770" s="183">
        <f>M771</f>
        <v>3915.96</v>
      </c>
      <c r="N770" s="148"/>
      <c r="O770" s="183">
        <f>O771</f>
        <v>3915.96</v>
      </c>
      <c r="P770" s="148"/>
      <c r="Q770" s="183">
        <f>Q771</f>
        <v>3915.96</v>
      </c>
    </row>
    <row r="771" spans="1:17" ht="33.75" customHeight="1">
      <c r="A771" s="17" t="s">
        <v>459</v>
      </c>
      <c r="B771" s="57" t="s">
        <v>388</v>
      </c>
      <c r="C771" s="57" t="s">
        <v>525</v>
      </c>
      <c r="D771" s="57" t="s">
        <v>170</v>
      </c>
      <c r="E771" s="99"/>
      <c r="F771" s="148"/>
      <c r="G771" s="183"/>
      <c r="H771" s="148">
        <v>3915.96</v>
      </c>
      <c r="I771" s="183">
        <f>H771</f>
        <v>3915.96</v>
      </c>
      <c r="J771" s="224"/>
      <c r="K771" s="183">
        <f>I771+J771</f>
        <v>3915.96</v>
      </c>
      <c r="L771" s="233"/>
      <c r="M771" s="183">
        <f>K771+L771</f>
        <v>3915.96</v>
      </c>
      <c r="N771" s="148"/>
      <c r="O771" s="183">
        <f>M771+N771</f>
        <v>3915.96</v>
      </c>
      <c r="P771" s="148"/>
      <c r="Q771" s="183">
        <f>O771+P771</f>
        <v>3915.96</v>
      </c>
    </row>
    <row r="772" spans="1:17" ht="34.5" customHeight="1">
      <c r="A772" s="19" t="s">
        <v>39</v>
      </c>
      <c r="B772" s="61" t="s">
        <v>388</v>
      </c>
      <c r="C772" s="57" t="s">
        <v>107</v>
      </c>
      <c r="D772" s="61"/>
      <c r="E772" s="101">
        <f>E773</f>
        <v>200000</v>
      </c>
      <c r="F772" s="148"/>
      <c r="G772" s="182">
        <f>G773</f>
        <v>200000</v>
      </c>
      <c r="H772" s="148"/>
      <c r="I772" s="182">
        <f>I773</f>
        <v>200000</v>
      </c>
      <c r="J772" s="224"/>
      <c r="K772" s="182">
        <f>K773</f>
        <v>180000</v>
      </c>
      <c r="L772" s="148"/>
      <c r="M772" s="182">
        <f>M773</f>
        <v>179071.4</v>
      </c>
      <c r="N772" s="148"/>
      <c r="O772" s="182">
        <f>O773</f>
        <v>247350.4</v>
      </c>
      <c r="P772" s="148"/>
      <c r="Q772" s="182">
        <f>Q773</f>
        <v>221680.4</v>
      </c>
    </row>
    <row r="773" spans="1:17" ht="32.25" customHeight="1">
      <c r="A773" s="44" t="s">
        <v>169</v>
      </c>
      <c r="B773" s="61" t="s">
        <v>388</v>
      </c>
      <c r="C773" s="57" t="s">
        <v>107</v>
      </c>
      <c r="D773" s="57" t="s">
        <v>170</v>
      </c>
      <c r="E773" s="99">
        <v>200000</v>
      </c>
      <c r="F773" s="148"/>
      <c r="G773" s="183">
        <f>E773+F773</f>
        <v>200000</v>
      </c>
      <c r="H773" s="148"/>
      <c r="I773" s="183">
        <f>G773+H773</f>
        <v>200000</v>
      </c>
      <c r="J773" s="224">
        <v>-20000</v>
      </c>
      <c r="K773" s="183">
        <f>I773+J773</f>
        <v>180000</v>
      </c>
      <c r="L773" s="233">
        <v>-928.6</v>
      </c>
      <c r="M773" s="183">
        <f>K773+L773</f>
        <v>179071.4</v>
      </c>
      <c r="N773" s="148">
        <f>31464-3185+40000</f>
        <v>68279</v>
      </c>
      <c r="O773" s="183">
        <f>M773+N773</f>
        <v>247350.4</v>
      </c>
      <c r="P773" s="148">
        <v>-25670</v>
      </c>
      <c r="Q773" s="183">
        <f>O773+P773</f>
        <v>221680.4</v>
      </c>
    </row>
    <row r="774" spans="1:17" ht="21" customHeight="1">
      <c r="A774" s="39" t="s">
        <v>40</v>
      </c>
      <c r="B774" s="62" t="s">
        <v>388</v>
      </c>
      <c r="C774" s="58" t="s">
        <v>108</v>
      </c>
      <c r="D774" s="62"/>
      <c r="E774" s="99">
        <f>E775</f>
        <v>2778600</v>
      </c>
      <c r="F774" s="148"/>
      <c r="G774" s="183">
        <f>G775</f>
        <v>2778600</v>
      </c>
      <c r="H774" s="148"/>
      <c r="I774" s="183">
        <f>I775</f>
        <v>2778600</v>
      </c>
      <c r="J774" s="224"/>
      <c r="K774" s="183">
        <f>K775</f>
        <v>2798600</v>
      </c>
      <c r="L774" s="148"/>
      <c r="M774" s="183">
        <f>M775</f>
        <v>2530612.6</v>
      </c>
      <c r="N774" s="148"/>
      <c r="O774" s="183">
        <f>O775</f>
        <v>2631339.6</v>
      </c>
      <c r="P774" s="148"/>
      <c r="Q774" s="183">
        <f>Q775</f>
        <v>2571639.6</v>
      </c>
    </row>
    <row r="775" spans="1:17" ht="36" customHeight="1">
      <c r="A775" s="44" t="s">
        <v>169</v>
      </c>
      <c r="B775" s="62" t="s">
        <v>388</v>
      </c>
      <c r="C775" s="58" t="s">
        <v>108</v>
      </c>
      <c r="D775" s="58" t="s">
        <v>170</v>
      </c>
      <c r="E775" s="99">
        <f>2278600+500000</f>
        <v>2778600</v>
      </c>
      <c r="F775" s="148"/>
      <c r="G775" s="183">
        <f>E775+F775</f>
        <v>2778600</v>
      </c>
      <c r="H775" s="148"/>
      <c r="I775" s="183">
        <f>G775+H775</f>
        <v>2778600</v>
      </c>
      <c r="J775" s="224">
        <v>20000</v>
      </c>
      <c r="K775" s="183">
        <f>I775+J775</f>
        <v>2798600</v>
      </c>
      <c r="L775" s="233">
        <v>-267987.4</v>
      </c>
      <c r="M775" s="183">
        <f>K775+L775</f>
        <v>2530612.6</v>
      </c>
      <c r="N775" s="148">
        <f>147452-9910+3185-40000</f>
        <v>100727</v>
      </c>
      <c r="O775" s="183">
        <f>M775+N775</f>
        <v>2631339.6</v>
      </c>
      <c r="P775" s="148">
        <v>-59700</v>
      </c>
      <c r="Q775" s="183">
        <f>O775+P775</f>
        <v>2571639.6</v>
      </c>
    </row>
    <row r="776" spans="1:17" ht="23.25" customHeight="1">
      <c r="A776" s="111" t="s">
        <v>562</v>
      </c>
      <c r="B776" s="62" t="s">
        <v>388</v>
      </c>
      <c r="C776" s="58" t="s">
        <v>525</v>
      </c>
      <c r="D776" s="58"/>
      <c r="E776" s="99"/>
      <c r="F776" s="148"/>
      <c r="G776" s="183"/>
      <c r="H776" s="148"/>
      <c r="I776" s="183"/>
      <c r="J776" s="224"/>
      <c r="K776" s="183"/>
      <c r="L776" s="233"/>
      <c r="M776" s="233">
        <v>268916</v>
      </c>
      <c r="N776" s="148"/>
      <c r="O776" s="233">
        <f>O777</f>
        <v>0</v>
      </c>
      <c r="P776" s="148"/>
      <c r="Q776" s="233">
        <f>Q777</f>
        <v>0</v>
      </c>
    </row>
    <row r="777" spans="1:17" ht="84" customHeight="1">
      <c r="A777" s="129" t="s">
        <v>187</v>
      </c>
      <c r="B777" s="62" t="s">
        <v>388</v>
      </c>
      <c r="C777" s="58" t="s">
        <v>525</v>
      </c>
      <c r="D777" s="58" t="s">
        <v>455</v>
      </c>
      <c r="E777" s="99"/>
      <c r="F777" s="148"/>
      <c r="G777" s="183"/>
      <c r="H777" s="148"/>
      <c r="I777" s="183"/>
      <c r="J777" s="224"/>
      <c r="K777" s="183"/>
      <c r="L777" s="233">
        <v>268916</v>
      </c>
      <c r="M777" s="183">
        <f>L777</f>
        <v>268916</v>
      </c>
      <c r="N777" s="217">
        <v>-268916</v>
      </c>
      <c r="O777" s="183">
        <f>M777+N777</f>
        <v>0</v>
      </c>
      <c r="P777" s="148"/>
      <c r="Q777" s="183">
        <f>O777+P777</f>
        <v>0</v>
      </c>
    </row>
    <row r="778" spans="1:17" ht="33" customHeight="1">
      <c r="A778" s="40" t="s">
        <v>390</v>
      </c>
      <c r="B778" s="61" t="s">
        <v>391</v>
      </c>
      <c r="C778" s="61"/>
      <c r="D778" s="61"/>
      <c r="E778" s="101">
        <f>E780</f>
        <v>500000</v>
      </c>
      <c r="F778" s="148"/>
      <c r="G778" s="182">
        <f>G780</f>
        <v>500000</v>
      </c>
      <c r="H778" s="148"/>
      <c r="I778" s="182">
        <f>I780</f>
        <v>500000</v>
      </c>
      <c r="J778" s="224"/>
      <c r="K778" s="182">
        <f>K780</f>
        <v>500000</v>
      </c>
      <c r="L778" s="148"/>
      <c r="M778" s="182">
        <f>M780</f>
        <v>500000</v>
      </c>
      <c r="N778" s="148"/>
      <c r="O778" s="182">
        <f>O780</f>
        <v>500000</v>
      </c>
      <c r="P778" s="148"/>
      <c r="Q778" s="182">
        <f>Q780</f>
        <v>500000</v>
      </c>
    </row>
    <row r="779" spans="1:17" ht="96.75" customHeight="1">
      <c r="A779" s="40" t="s">
        <v>12</v>
      </c>
      <c r="B779" s="61" t="s">
        <v>391</v>
      </c>
      <c r="C779" s="57" t="s">
        <v>283</v>
      </c>
      <c r="D779" s="61"/>
      <c r="E779" s="101">
        <f>E780</f>
        <v>500000</v>
      </c>
      <c r="F779" s="148"/>
      <c r="G779" s="182">
        <f>G780</f>
        <v>500000</v>
      </c>
      <c r="H779" s="148"/>
      <c r="I779" s="182">
        <f>I780</f>
        <v>500000</v>
      </c>
      <c r="J779" s="224"/>
      <c r="K779" s="182">
        <f>K780</f>
        <v>500000</v>
      </c>
      <c r="L779" s="148"/>
      <c r="M779" s="182">
        <f>M780</f>
        <v>500000</v>
      </c>
      <c r="N779" s="148"/>
      <c r="O779" s="182">
        <f>O780</f>
        <v>500000</v>
      </c>
      <c r="P779" s="148"/>
      <c r="Q779" s="182">
        <f>Q780</f>
        <v>500000</v>
      </c>
    </row>
    <row r="780" spans="1:17" ht="93" customHeight="1">
      <c r="A780" s="19" t="s">
        <v>612</v>
      </c>
      <c r="B780" s="61" t="s">
        <v>391</v>
      </c>
      <c r="C780" s="57" t="s">
        <v>109</v>
      </c>
      <c r="D780" s="61"/>
      <c r="E780" s="101">
        <f>E781</f>
        <v>500000</v>
      </c>
      <c r="F780" s="148"/>
      <c r="G780" s="182">
        <f>G781</f>
        <v>500000</v>
      </c>
      <c r="H780" s="148"/>
      <c r="I780" s="182">
        <f>I781</f>
        <v>500000</v>
      </c>
      <c r="J780" s="224"/>
      <c r="K780" s="182">
        <f>K781</f>
        <v>500000</v>
      </c>
      <c r="L780" s="148"/>
      <c r="M780" s="182">
        <f>M781</f>
        <v>500000</v>
      </c>
      <c r="N780" s="148"/>
      <c r="O780" s="182">
        <f>O781</f>
        <v>500000</v>
      </c>
      <c r="P780" s="148"/>
      <c r="Q780" s="182">
        <f>Q781</f>
        <v>500000</v>
      </c>
    </row>
    <row r="781" spans="1:17" ht="29.25" customHeight="1">
      <c r="A781" s="39" t="s">
        <v>41</v>
      </c>
      <c r="B781" s="61" t="s">
        <v>391</v>
      </c>
      <c r="C781" s="57" t="s">
        <v>110</v>
      </c>
      <c r="D781" s="61"/>
      <c r="E781" s="101">
        <f>E782</f>
        <v>500000</v>
      </c>
      <c r="F781" s="148"/>
      <c r="G781" s="182">
        <f>G782</f>
        <v>500000</v>
      </c>
      <c r="H781" s="148"/>
      <c r="I781" s="182">
        <f>I782</f>
        <v>500000</v>
      </c>
      <c r="J781" s="224"/>
      <c r="K781" s="182">
        <f>K782</f>
        <v>500000</v>
      </c>
      <c r="L781" s="148"/>
      <c r="M781" s="182">
        <f>M782</f>
        <v>500000</v>
      </c>
      <c r="N781" s="148"/>
      <c r="O781" s="182">
        <f>O782</f>
        <v>500000</v>
      </c>
      <c r="P781" s="148"/>
      <c r="Q781" s="182">
        <f>Q782</f>
        <v>500000</v>
      </c>
    </row>
    <row r="782" spans="1:17" ht="80.25" customHeight="1">
      <c r="A782" s="89" t="s">
        <v>187</v>
      </c>
      <c r="B782" s="61" t="s">
        <v>391</v>
      </c>
      <c r="C782" s="57" t="s">
        <v>110</v>
      </c>
      <c r="D782" s="61" t="s">
        <v>455</v>
      </c>
      <c r="E782" s="99">
        <v>500000</v>
      </c>
      <c r="F782" s="148"/>
      <c r="G782" s="183">
        <f>E782+F782</f>
        <v>500000</v>
      </c>
      <c r="H782" s="148"/>
      <c r="I782" s="183">
        <f>G782+H782</f>
        <v>500000</v>
      </c>
      <c r="J782" s="224"/>
      <c r="K782" s="183">
        <f>I782+J782</f>
        <v>500000</v>
      </c>
      <c r="L782" s="148"/>
      <c r="M782" s="183">
        <f>K782+L782</f>
        <v>500000</v>
      </c>
      <c r="N782" s="148"/>
      <c r="O782" s="183">
        <f>M782+N782</f>
        <v>500000</v>
      </c>
      <c r="P782" s="148"/>
      <c r="Q782" s="183">
        <f>O782+P782</f>
        <v>500000</v>
      </c>
    </row>
    <row r="783" spans="1:17" ht="21.75" customHeight="1">
      <c r="A783" s="28" t="s">
        <v>392</v>
      </c>
      <c r="B783" s="65" t="s">
        <v>393</v>
      </c>
      <c r="C783" s="65"/>
      <c r="D783" s="65"/>
      <c r="E783" s="66">
        <f>E784</f>
        <v>1000000</v>
      </c>
      <c r="F783" s="148"/>
      <c r="G783" s="184">
        <f>G784</f>
        <v>1000000</v>
      </c>
      <c r="H783" s="148"/>
      <c r="I783" s="184">
        <f>I784</f>
        <v>1000000</v>
      </c>
      <c r="J783" s="224"/>
      <c r="K783" s="184">
        <f>K784</f>
        <v>1000000</v>
      </c>
      <c r="L783" s="148"/>
      <c r="M783" s="184">
        <f>M784</f>
        <v>899950</v>
      </c>
      <c r="N783" s="148"/>
      <c r="O783" s="184">
        <f>O784</f>
        <v>851500</v>
      </c>
      <c r="P783" s="148"/>
      <c r="Q783" s="184">
        <f>Q784</f>
        <v>546944</v>
      </c>
    </row>
    <row r="784" spans="1:17" ht="18" customHeight="1">
      <c r="A784" s="43" t="s">
        <v>394</v>
      </c>
      <c r="B784" s="67" t="s">
        <v>395</v>
      </c>
      <c r="C784" s="57"/>
      <c r="D784" s="67"/>
      <c r="E784" s="68">
        <f>E787</f>
        <v>1000000</v>
      </c>
      <c r="F784" s="148"/>
      <c r="G784" s="185">
        <f>G787</f>
        <v>1000000</v>
      </c>
      <c r="H784" s="148"/>
      <c r="I784" s="185">
        <f>I787</f>
        <v>1000000</v>
      </c>
      <c r="J784" s="224"/>
      <c r="K784" s="185">
        <f>K787</f>
        <v>1000000</v>
      </c>
      <c r="L784" s="148"/>
      <c r="M784" s="185">
        <f>M787</f>
        <v>899950</v>
      </c>
      <c r="N784" s="148"/>
      <c r="O784" s="185">
        <f>O787</f>
        <v>851500</v>
      </c>
      <c r="P784" s="148"/>
      <c r="Q784" s="185">
        <f>Q787</f>
        <v>546944</v>
      </c>
    </row>
    <row r="785" spans="1:17" ht="71.25" customHeight="1">
      <c r="A785" s="84" t="s">
        <v>190</v>
      </c>
      <c r="B785" s="67" t="s">
        <v>395</v>
      </c>
      <c r="C785" s="57" t="s">
        <v>297</v>
      </c>
      <c r="D785" s="67"/>
      <c r="E785" s="69">
        <f>E786</f>
        <v>1000000</v>
      </c>
      <c r="F785" s="148"/>
      <c r="G785" s="186">
        <f>G786</f>
        <v>1000000</v>
      </c>
      <c r="H785" s="148"/>
      <c r="I785" s="186">
        <f>I786</f>
        <v>1000000</v>
      </c>
      <c r="J785" s="224"/>
      <c r="K785" s="186">
        <f>K786</f>
        <v>1000000</v>
      </c>
      <c r="L785" s="148"/>
      <c r="M785" s="186">
        <f>M786</f>
        <v>899950</v>
      </c>
      <c r="N785" s="148"/>
      <c r="O785" s="186">
        <f>O786</f>
        <v>851500</v>
      </c>
      <c r="P785" s="148"/>
      <c r="Q785" s="186">
        <f>Q786</f>
        <v>546944</v>
      </c>
    </row>
    <row r="786" spans="1:17" ht="51" customHeight="1">
      <c r="A786" s="42" t="s">
        <v>202</v>
      </c>
      <c r="B786" s="67" t="s">
        <v>395</v>
      </c>
      <c r="C786" s="57" t="s">
        <v>304</v>
      </c>
      <c r="D786" s="67"/>
      <c r="E786" s="69">
        <f>E787</f>
        <v>1000000</v>
      </c>
      <c r="F786" s="148"/>
      <c r="G786" s="186">
        <f>G787</f>
        <v>1000000</v>
      </c>
      <c r="H786" s="148"/>
      <c r="I786" s="186">
        <f>I787</f>
        <v>1000000</v>
      </c>
      <c r="J786" s="224"/>
      <c r="K786" s="186">
        <f>K787</f>
        <v>1000000</v>
      </c>
      <c r="L786" s="148"/>
      <c r="M786" s="186">
        <f>M787</f>
        <v>899950</v>
      </c>
      <c r="N786" s="148"/>
      <c r="O786" s="186">
        <f>O787</f>
        <v>851500</v>
      </c>
      <c r="P786" s="148"/>
      <c r="Q786" s="186">
        <f>Q787</f>
        <v>546944</v>
      </c>
    </row>
    <row r="787" spans="1:17" ht="29.25" customHeight="1">
      <c r="A787" s="42" t="s">
        <v>360</v>
      </c>
      <c r="B787" s="67" t="s">
        <v>395</v>
      </c>
      <c r="C787" s="57" t="s">
        <v>317</v>
      </c>
      <c r="D787" s="67"/>
      <c r="E787" s="69">
        <f>E788</f>
        <v>1000000</v>
      </c>
      <c r="F787" s="148"/>
      <c r="G787" s="186">
        <f>G788</f>
        <v>1000000</v>
      </c>
      <c r="H787" s="148"/>
      <c r="I787" s="186">
        <f>I788</f>
        <v>1000000</v>
      </c>
      <c r="J787" s="224"/>
      <c r="K787" s="186">
        <f>K788</f>
        <v>1000000</v>
      </c>
      <c r="L787" s="148"/>
      <c r="M787" s="186">
        <f>M788</f>
        <v>899950</v>
      </c>
      <c r="N787" s="148"/>
      <c r="O787" s="186">
        <f>O788</f>
        <v>851500</v>
      </c>
      <c r="P787" s="148"/>
      <c r="Q787" s="186">
        <f>Q788</f>
        <v>546944</v>
      </c>
    </row>
    <row r="788" spans="1:21" ht="36.75" customHeight="1">
      <c r="A788" s="44" t="s">
        <v>169</v>
      </c>
      <c r="B788" s="67" t="s">
        <v>395</v>
      </c>
      <c r="C788" s="57" t="s">
        <v>317</v>
      </c>
      <c r="D788" s="71" t="s">
        <v>170</v>
      </c>
      <c r="E788" s="68">
        <v>1000000</v>
      </c>
      <c r="F788" s="148"/>
      <c r="G788" s="185">
        <f>E788+F788</f>
        <v>1000000</v>
      </c>
      <c r="H788" s="148"/>
      <c r="I788" s="185">
        <f>G788+H788</f>
        <v>1000000</v>
      </c>
      <c r="J788" s="224"/>
      <c r="K788" s="185">
        <f>I788+J788</f>
        <v>1000000</v>
      </c>
      <c r="L788" s="148">
        <v>-100050</v>
      </c>
      <c r="M788" s="185">
        <f>K788+L788</f>
        <v>899950</v>
      </c>
      <c r="N788" s="148">
        <v>-48450</v>
      </c>
      <c r="O788" s="185">
        <f>M788+N788</f>
        <v>851500</v>
      </c>
      <c r="P788" s="148">
        <v>-304556</v>
      </c>
      <c r="Q788" s="68">
        <f>O788+P788</f>
        <v>546944</v>
      </c>
      <c r="R788" s="247"/>
      <c r="S788" s="247"/>
      <c r="T788" s="247"/>
      <c r="U788" s="248"/>
    </row>
    <row r="789" spans="1:21" ht="16.5" customHeight="1">
      <c r="A789" s="18" t="s">
        <v>396</v>
      </c>
      <c r="B789" s="55" t="s">
        <v>397</v>
      </c>
      <c r="C789" s="55"/>
      <c r="D789" s="55"/>
      <c r="E789" s="105">
        <f>E790+E810+E877+E914</f>
        <v>273941500</v>
      </c>
      <c r="F789" s="148"/>
      <c r="G789" s="190">
        <f>G790+G810+G877+G914+G860</f>
        <v>273965000</v>
      </c>
      <c r="H789" s="148"/>
      <c r="I789" s="190">
        <f>I790+I810+I877+I914+I860</f>
        <v>276674635.91999996</v>
      </c>
      <c r="J789" s="149"/>
      <c r="K789" s="190">
        <f>K790+K810+K877+K914+K860</f>
        <v>277857010.05999994</v>
      </c>
      <c r="L789" s="148"/>
      <c r="M789" s="190">
        <f>M790+M810+M877+M914+M860</f>
        <v>281428232.05999994</v>
      </c>
      <c r="N789" s="148"/>
      <c r="O789" s="190">
        <f>O790+O810+O877+O914+O860</f>
        <v>289071832.05999994</v>
      </c>
      <c r="P789" s="148"/>
      <c r="Q789" s="105">
        <f>Q790+Q810+Q877+Q914+Q860</f>
        <v>289943659.05999994</v>
      </c>
      <c r="R789" s="249"/>
      <c r="S789" s="249"/>
      <c r="T789" s="249"/>
      <c r="U789" s="250"/>
    </row>
    <row r="790" spans="1:17" ht="22.5" customHeight="1">
      <c r="A790" s="40" t="s">
        <v>410</v>
      </c>
      <c r="B790" s="61" t="s">
        <v>411</v>
      </c>
      <c r="C790" s="61"/>
      <c r="D790" s="61"/>
      <c r="E790" s="69">
        <f>E791</f>
        <v>82591526</v>
      </c>
      <c r="F790" s="148"/>
      <c r="G790" s="186">
        <f>G791</f>
        <v>82551526</v>
      </c>
      <c r="H790" s="148"/>
      <c r="I790" s="186">
        <f>I791</f>
        <v>81854086.92</v>
      </c>
      <c r="J790" s="149"/>
      <c r="K790" s="186">
        <f>K791</f>
        <v>82324788.83</v>
      </c>
      <c r="L790" s="148"/>
      <c r="M790" s="186">
        <f>M791</f>
        <v>84350960.83</v>
      </c>
      <c r="N790" s="148"/>
      <c r="O790" s="186">
        <f>O791</f>
        <v>84325184.83</v>
      </c>
      <c r="P790" s="148"/>
      <c r="Q790" s="186">
        <f>Q791</f>
        <v>84250334.24</v>
      </c>
    </row>
    <row r="791" spans="1:17" ht="34.5" customHeight="1">
      <c r="A791" s="40" t="s">
        <v>205</v>
      </c>
      <c r="B791" s="61" t="s">
        <v>411</v>
      </c>
      <c r="C791" s="57" t="s">
        <v>209</v>
      </c>
      <c r="D791" s="61"/>
      <c r="E791" s="69">
        <f>E793</f>
        <v>82591526</v>
      </c>
      <c r="F791" s="148"/>
      <c r="G791" s="186">
        <f>G793</f>
        <v>82551526</v>
      </c>
      <c r="H791" s="148"/>
      <c r="I791" s="186">
        <f>I793</f>
        <v>81854086.92</v>
      </c>
      <c r="J791" s="149"/>
      <c r="K791" s="186">
        <f>K793+K805</f>
        <v>82324788.83</v>
      </c>
      <c r="L791" s="148"/>
      <c r="M791" s="186">
        <f>M793+M805</f>
        <v>84350960.83</v>
      </c>
      <c r="N791" s="148"/>
      <c r="O791" s="186">
        <f>O793+O805</f>
        <v>84325184.83</v>
      </c>
      <c r="P791" s="148"/>
      <c r="Q791" s="186">
        <f>Q793+Q805</f>
        <v>84250334.24</v>
      </c>
    </row>
    <row r="792" spans="1:17" ht="34.5" customHeight="1" hidden="1">
      <c r="A792" s="40" t="s">
        <v>42</v>
      </c>
      <c r="B792" s="61" t="s">
        <v>411</v>
      </c>
      <c r="C792" s="61"/>
      <c r="D792" s="61"/>
      <c r="E792" s="98" t="e">
        <f>E794+E798+E801+E803+#REF!+#REF!+#REF!</f>
        <v>#REF!</v>
      </c>
      <c r="F792" s="148"/>
      <c r="G792" s="197" t="e">
        <f>G794+G798+G801+G803+#REF!+#REF!+#REF!</f>
        <v>#REF!</v>
      </c>
      <c r="H792" s="148"/>
      <c r="I792" s="197" t="e">
        <f>I794+I798+I801+I803+#REF!+#REF!+#REF!</f>
        <v>#REF!</v>
      </c>
      <c r="J792" s="149"/>
      <c r="K792" s="197" t="e">
        <f>K794+K798+K801+K803+#REF!+#REF!+#REF!</f>
        <v>#REF!</v>
      </c>
      <c r="L792" s="148"/>
      <c r="M792" s="197" t="e">
        <f>M794+M798+M801+M803+#REF!+#REF!+#REF!</f>
        <v>#REF!</v>
      </c>
      <c r="N792" s="148"/>
      <c r="O792" s="197" t="e">
        <f>O794+O798+O801+O803+#REF!+#REF!+#REF!</f>
        <v>#REF!</v>
      </c>
      <c r="P792" s="148"/>
      <c r="Q792" s="197" t="e">
        <f>Q794+Q798+Q801+Q803+#REF!+#REF!+#REF!</f>
        <v>#REF!</v>
      </c>
    </row>
    <row r="793" spans="1:17" ht="46.5" customHeight="1">
      <c r="A793" s="13" t="s">
        <v>0</v>
      </c>
      <c r="B793" s="57" t="s">
        <v>411</v>
      </c>
      <c r="C793" s="57" t="s">
        <v>208</v>
      </c>
      <c r="D793" s="61"/>
      <c r="E793" s="69">
        <f>E794+E798+E801+E803</f>
        <v>82591526</v>
      </c>
      <c r="F793" s="148"/>
      <c r="G793" s="186">
        <f>G794+G798+G801+G803</f>
        <v>82551526</v>
      </c>
      <c r="H793" s="148"/>
      <c r="I793" s="186">
        <f>I794+I798+I801+I803</f>
        <v>81854086.92</v>
      </c>
      <c r="J793" s="149"/>
      <c r="K793" s="186">
        <f>K794+K798+K801+K803</f>
        <v>81814788.83</v>
      </c>
      <c r="L793" s="148"/>
      <c r="M793" s="186">
        <f>M794+M798+M801+M803</f>
        <v>81788788.83</v>
      </c>
      <c r="N793" s="148"/>
      <c r="O793" s="186">
        <f>O794+O798+O801+O803</f>
        <v>81763012.83</v>
      </c>
      <c r="P793" s="148"/>
      <c r="Q793" s="186">
        <f>Q794+Q798+Q801+Q803</f>
        <v>81688162.24</v>
      </c>
    </row>
    <row r="794" spans="1:17" ht="65.25" customHeight="1">
      <c r="A794" s="42" t="s">
        <v>43</v>
      </c>
      <c r="B794" s="67" t="s">
        <v>411</v>
      </c>
      <c r="C794" s="71" t="s">
        <v>210</v>
      </c>
      <c r="D794" s="67"/>
      <c r="E794" s="69">
        <f>E795+E796+E797</f>
        <v>39620361</v>
      </c>
      <c r="F794" s="148"/>
      <c r="G794" s="186">
        <f>G795+G796+G797</f>
        <v>39580361</v>
      </c>
      <c r="H794" s="148"/>
      <c r="I794" s="186">
        <f>I795+I796+I797</f>
        <v>39625361</v>
      </c>
      <c r="J794" s="149"/>
      <c r="K794" s="186">
        <f>K795+K796+K797</f>
        <v>39603016.14</v>
      </c>
      <c r="L794" s="148"/>
      <c r="M794" s="186">
        <f>M795+M796+M797</f>
        <v>39517016.14</v>
      </c>
      <c r="N794" s="148"/>
      <c r="O794" s="186">
        <f>O795+O796+O797</f>
        <v>39491240.14</v>
      </c>
      <c r="P794" s="148"/>
      <c r="Q794" s="186">
        <f>Q795+Q796+Q797</f>
        <v>39416389.55</v>
      </c>
    </row>
    <row r="795" spans="1:17" ht="34.5" customHeight="1">
      <c r="A795" s="130" t="s">
        <v>174</v>
      </c>
      <c r="B795" s="67" t="s">
        <v>411</v>
      </c>
      <c r="C795" s="71" t="s">
        <v>210</v>
      </c>
      <c r="D795" s="71" t="s">
        <v>173</v>
      </c>
      <c r="E795" s="69">
        <v>20246775</v>
      </c>
      <c r="F795" s="148"/>
      <c r="G795" s="186">
        <f>E795+F795</f>
        <v>20246775</v>
      </c>
      <c r="H795" s="148"/>
      <c r="I795" s="186">
        <f>G795+H795</f>
        <v>20246775</v>
      </c>
      <c r="J795" s="149"/>
      <c r="K795" s="186">
        <f>I795+J795</f>
        <v>20246775</v>
      </c>
      <c r="L795" s="148">
        <v>44000</v>
      </c>
      <c r="M795" s="186">
        <f>K795+L795</f>
        <v>20290775</v>
      </c>
      <c r="N795" s="148"/>
      <c r="O795" s="186">
        <f>M795+N795</f>
        <v>20290775</v>
      </c>
      <c r="P795" s="148"/>
      <c r="Q795" s="186">
        <f>O795+P795</f>
        <v>20290775</v>
      </c>
    </row>
    <row r="796" spans="1:17" ht="33.75" customHeight="1">
      <c r="A796" s="130" t="s">
        <v>169</v>
      </c>
      <c r="B796" s="67" t="s">
        <v>411</v>
      </c>
      <c r="C796" s="71" t="s">
        <v>210</v>
      </c>
      <c r="D796" s="71" t="s">
        <v>170</v>
      </c>
      <c r="E796" s="69">
        <v>17795186</v>
      </c>
      <c r="F796" s="148">
        <v>-40000</v>
      </c>
      <c r="G796" s="186">
        <f>E796+F796</f>
        <v>17755186</v>
      </c>
      <c r="H796" s="218">
        <v>45000</v>
      </c>
      <c r="I796" s="186">
        <f>G796+H796</f>
        <v>17800186</v>
      </c>
      <c r="J796" s="149">
        <v>-18844.86</v>
      </c>
      <c r="K796" s="186">
        <f>I796+J796</f>
        <v>17781341.14</v>
      </c>
      <c r="L796" s="148"/>
      <c r="M796" s="186">
        <f>K796+L796</f>
        <v>17781341.14</v>
      </c>
      <c r="N796" s="148">
        <v>9739</v>
      </c>
      <c r="O796" s="186">
        <f>M796+N796</f>
        <v>17791080.14</v>
      </c>
      <c r="P796" s="251">
        <v>-51771.59</v>
      </c>
      <c r="Q796" s="186">
        <f>O796+P796</f>
        <v>17739308.55</v>
      </c>
    </row>
    <row r="797" spans="1:17" ht="18" customHeight="1">
      <c r="A797" s="131" t="s">
        <v>172</v>
      </c>
      <c r="B797" s="71" t="s">
        <v>411</v>
      </c>
      <c r="C797" s="71" t="s">
        <v>210</v>
      </c>
      <c r="D797" s="71" t="s">
        <v>171</v>
      </c>
      <c r="E797" s="69">
        <v>1578400</v>
      </c>
      <c r="F797" s="148"/>
      <c r="G797" s="186">
        <f>E797+F797</f>
        <v>1578400</v>
      </c>
      <c r="H797" s="148"/>
      <c r="I797" s="186">
        <f>G797+H797</f>
        <v>1578400</v>
      </c>
      <c r="J797" s="149">
        <v>-3500</v>
      </c>
      <c r="K797" s="186">
        <f>I797+J797</f>
        <v>1574900</v>
      </c>
      <c r="L797" s="148">
        <v>-130000</v>
      </c>
      <c r="M797" s="186">
        <f>K797+L797</f>
        <v>1444900</v>
      </c>
      <c r="N797" s="148">
        <v>-35515</v>
      </c>
      <c r="O797" s="186">
        <f>M797+N797</f>
        <v>1409385</v>
      </c>
      <c r="P797" s="148">
        <v>-23079</v>
      </c>
      <c r="Q797" s="186">
        <f>O797+P797</f>
        <v>1386306</v>
      </c>
    </row>
    <row r="798" spans="1:17" ht="62.25" customHeight="1">
      <c r="A798" s="42" t="s">
        <v>44</v>
      </c>
      <c r="B798" s="67" t="s">
        <v>411</v>
      </c>
      <c r="C798" s="71" t="s">
        <v>211</v>
      </c>
      <c r="D798" s="67"/>
      <c r="E798" s="69">
        <f>E799+E800</f>
        <v>32060865</v>
      </c>
      <c r="F798" s="148"/>
      <c r="G798" s="186">
        <f>G799+G800</f>
        <v>32060865</v>
      </c>
      <c r="H798" s="148"/>
      <c r="I798" s="186">
        <f>I799+I800</f>
        <v>32060865</v>
      </c>
      <c r="J798" s="149"/>
      <c r="K798" s="186">
        <f>K799+K800</f>
        <v>32060865</v>
      </c>
      <c r="L798" s="148"/>
      <c r="M798" s="186">
        <f>M799+M800</f>
        <v>32120865</v>
      </c>
      <c r="N798" s="148"/>
      <c r="O798" s="186">
        <f>O799+O800</f>
        <v>32120865</v>
      </c>
      <c r="P798" s="148"/>
      <c r="Q798" s="186">
        <f>Q799+Q800</f>
        <v>32120865</v>
      </c>
    </row>
    <row r="799" spans="1:17" ht="21.75" customHeight="1">
      <c r="A799" s="130" t="s">
        <v>176</v>
      </c>
      <c r="B799" s="67" t="s">
        <v>411</v>
      </c>
      <c r="C799" s="71" t="s">
        <v>211</v>
      </c>
      <c r="D799" s="71" t="s">
        <v>175</v>
      </c>
      <c r="E799" s="69">
        <f>32060865-562752</f>
        <v>31498113</v>
      </c>
      <c r="F799" s="148"/>
      <c r="G799" s="186">
        <f>E799+F799</f>
        <v>31498113</v>
      </c>
      <c r="H799" s="148"/>
      <c r="I799" s="186">
        <f>G799+H799</f>
        <v>31498113</v>
      </c>
      <c r="J799" s="149"/>
      <c r="K799" s="186">
        <f>I799+J799</f>
        <v>31498113</v>
      </c>
      <c r="L799" s="148">
        <v>60000</v>
      </c>
      <c r="M799" s="186">
        <f>K799+L799</f>
        <v>31558113</v>
      </c>
      <c r="N799" s="148"/>
      <c r="O799" s="186">
        <f>M799+N799</f>
        <v>31558113</v>
      </c>
      <c r="P799" s="148"/>
      <c r="Q799" s="186">
        <f>O799+P799</f>
        <v>31558113</v>
      </c>
    </row>
    <row r="800" spans="1:17" ht="21.75" customHeight="1">
      <c r="A800" s="130" t="s">
        <v>178</v>
      </c>
      <c r="B800" s="71" t="s">
        <v>411</v>
      </c>
      <c r="C800" s="71" t="s">
        <v>211</v>
      </c>
      <c r="D800" s="71" t="s">
        <v>177</v>
      </c>
      <c r="E800" s="69">
        <v>562752</v>
      </c>
      <c r="F800" s="148"/>
      <c r="G800" s="186">
        <f>E800+F800</f>
        <v>562752</v>
      </c>
      <c r="H800" s="148"/>
      <c r="I800" s="186">
        <f>G800+H800</f>
        <v>562752</v>
      </c>
      <c r="J800" s="149"/>
      <c r="K800" s="186">
        <f>I800+J800</f>
        <v>562752</v>
      </c>
      <c r="L800" s="148"/>
      <c r="M800" s="186">
        <f>K800+L800</f>
        <v>562752</v>
      </c>
      <c r="N800" s="148"/>
      <c r="O800" s="186">
        <f>M800+N800</f>
        <v>562752</v>
      </c>
      <c r="P800" s="148"/>
      <c r="Q800" s="186">
        <f>O800+P800</f>
        <v>562752</v>
      </c>
    </row>
    <row r="801" spans="1:17" ht="51.75" customHeight="1">
      <c r="A801" s="42" t="s">
        <v>45</v>
      </c>
      <c r="B801" s="67" t="s">
        <v>411</v>
      </c>
      <c r="C801" s="71" t="s">
        <v>212</v>
      </c>
      <c r="D801" s="67"/>
      <c r="E801" s="69">
        <f>E802</f>
        <v>10500000</v>
      </c>
      <c r="F801" s="148"/>
      <c r="G801" s="186">
        <f>G802</f>
        <v>10500000</v>
      </c>
      <c r="H801" s="148"/>
      <c r="I801" s="186">
        <f>I802</f>
        <v>9757560.92</v>
      </c>
      <c r="J801" s="149"/>
      <c r="K801" s="186">
        <f>K802</f>
        <v>9740607.69</v>
      </c>
      <c r="L801" s="148"/>
      <c r="M801" s="186">
        <f>M802</f>
        <v>9740607.69</v>
      </c>
      <c r="N801" s="148"/>
      <c r="O801" s="186">
        <f>O802</f>
        <v>9740607.69</v>
      </c>
      <c r="P801" s="148"/>
      <c r="Q801" s="186">
        <f>Q802</f>
        <v>9740607.69</v>
      </c>
    </row>
    <row r="802" spans="1:17" ht="38.25" customHeight="1">
      <c r="A802" s="131" t="s">
        <v>169</v>
      </c>
      <c r="B802" s="67" t="s">
        <v>411</v>
      </c>
      <c r="C802" s="71" t="s">
        <v>212</v>
      </c>
      <c r="D802" s="71" t="s">
        <v>170</v>
      </c>
      <c r="E802" s="69">
        <v>10500000</v>
      </c>
      <c r="F802" s="148"/>
      <c r="G802" s="186">
        <f>E802+F802</f>
        <v>10500000</v>
      </c>
      <c r="H802" s="218">
        <v>-742439.08</v>
      </c>
      <c r="I802" s="186">
        <f>G802+H802</f>
        <v>9757560.92</v>
      </c>
      <c r="J802" s="149">
        <v>-16953.23</v>
      </c>
      <c r="K802" s="186">
        <f>I802+J802</f>
        <v>9740607.69</v>
      </c>
      <c r="L802" s="148"/>
      <c r="M802" s="186">
        <f>K802+L802</f>
        <v>9740607.69</v>
      </c>
      <c r="N802" s="148"/>
      <c r="O802" s="186">
        <f>M802+N802</f>
        <v>9740607.69</v>
      </c>
      <c r="P802" s="148"/>
      <c r="Q802" s="186">
        <f>O802+P802</f>
        <v>9740607.69</v>
      </c>
    </row>
    <row r="803" spans="1:17" ht="47.25" customHeight="1">
      <c r="A803" s="42" t="s">
        <v>46</v>
      </c>
      <c r="B803" s="67" t="s">
        <v>411</v>
      </c>
      <c r="C803" s="71" t="s">
        <v>213</v>
      </c>
      <c r="D803" s="67"/>
      <c r="E803" s="69">
        <f>E804</f>
        <v>410300</v>
      </c>
      <c r="F803" s="148"/>
      <c r="G803" s="186">
        <f>G804</f>
        <v>410300</v>
      </c>
      <c r="H803" s="148"/>
      <c r="I803" s="186">
        <f>I804</f>
        <v>410300</v>
      </c>
      <c r="J803" s="149"/>
      <c r="K803" s="186">
        <f>K804</f>
        <v>410300</v>
      </c>
      <c r="L803" s="148"/>
      <c r="M803" s="186">
        <f>M804</f>
        <v>410300</v>
      </c>
      <c r="N803" s="148"/>
      <c r="O803" s="186">
        <f>O804</f>
        <v>410300</v>
      </c>
      <c r="P803" s="148"/>
      <c r="Q803" s="186">
        <f>Q804</f>
        <v>410300</v>
      </c>
    </row>
    <row r="804" spans="1:17" ht="33" customHeight="1">
      <c r="A804" s="151" t="s">
        <v>169</v>
      </c>
      <c r="B804" s="67" t="s">
        <v>411</v>
      </c>
      <c r="C804" s="71" t="s">
        <v>213</v>
      </c>
      <c r="D804" s="71" t="s">
        <v>170</v>
      </c>
      <c r="E804" s="69">
        <v>410300</v>
      </c>
      <c r="F804" s="148"/>
      <c r="G804" s="186">
        <f>E804+F804</f>
        <v>410300</v>
      </c>
      <c r="H804" s="148"/>
      <c r="I804" s="186">
        <f>G804+H804</f>
        <v>410300</v>
      </c>
      <c r="J804" s="149"/>
      <c r="K804" s="186">
        <f>I804+J804</f>
        <v>410300</v>
      </c>
      <c r="L804" s="148"/>
      <c r="M804" s="186">
        <f>K804+L804</f>
        <v>410300</v>
      </c>
      <c r="N804" s="148"/>
      <c r="O804" s="186">
        <f>M804+N804</f>
        <v>410300</v>
      </c>
      <c r="P804" s="148"/>
      <c r="Q804" s="186">
        <f>O804+P804</f>
        <v>410300</v>
      </c>
    </row>
    <row r="805" spans="1:17" ht="84" customHeight="1">
      <c r="A805" s="12" t="s">
        <v>619</v>
      </c>
      <c r="B805" s="71" t="s">
        <v>411</v>
      </c>
      <c r="C805" s="71" t="s">
        <v>219</v>
      </c>
      <c r="D805" s="71"/>
      <c r="E805" s="69"/>
      <c r="F805" s="148"/>
      <c r="G805" s="186"/>
      <c r="H805" s="148"/>
      <c r="I805" s="186"/>
      <c r="J805" s="149"/>
      <c r="K805" s="186">
        <f>K806</f>
        <v>510000</v>
      </c>
      <c r="L805" s="148"/>
      <c r="M805" s="186">
        <f>M806+M808</f>
        <v>2562172</v>
      </c>
      <c r="N805" s="148"/>
      <c r="O805" s="186">
        <f>O806+O808</f>
        <v>2562172</v>
      </c>
      <c r="P805" s="148"/>
      <c r="Q805" s="186">
        <f>Q806+Q808</f>
        <v>2562172</v>
      </c>
    </row>
    <row r="806" spans="1:18" ht="66" customHeight="1">
      <c r="A806" s="12" t="s">
        <v>542</v>
      </c>
      <c r="B806" s="71" t="s">
        <v>411</v>
      </c>
      <c r="C806" s="71" t="s">
        <v>540</v>
      </c>
      <c r="D806" s="71"/>
      <c r="E806" s="69"/>
      <c r="F806" s="148"/>
      <c r="G806" s="186"/>
      <c r="H806" s="148"/>
      <c r="I806" s="186"/>
      <c r="J806" s="149"/>
      <c r="K806" s="186">
        <f>K807</f>
        <v>510000</v>
      </c>
      <c r="L806" s="148"/>
      <c r="M806" s="186">
        <f>M807</f>
        <v>510000</v>
      </c>
      <c r="N806" s="148"/>
      <c r="O806" s="186">
        <f>O807</f>
        <v>510000</v>
      </c>
      <c r="P806" s="148"/>
      <c r="Q806" s="186">
        <f>Q807</f>
        <v>510000</v>
      </c>
      <c r="R806" s="232"/>
    </row>
    <row r="807" spans="1:17" ht="31.5" customHeight="1">
      <c r="A807" s="151" t="s">
        <v>169</v>
      </c>
      <c r="B807" s="71" t="s">
        <v>411</v>
      </c>
      <c r="C807" s="71" t="s">
        <v>540</v>
      </c>
      <c r="D807" s="71" t="s">
        <v>170</v>
      </c>
      <c r="E807" s="69"/>
      <c r="F807" s="148"/>
      <c r="G807" s="186"/>
      <c r="H807" s="148"/>
      <c r="I807" s="186"/>
      <c r="J807" s="149">
        <v>510000</v>
      </c>
      <c r="K807" s="186">
        <f>I807+J807</f>
        <v>510000</v>
      </c>
      <c r="L807" s="148"/>
      <c r="M807" s="186">
        <f>K807+L807</f>
        <v>510000</v>
      </c>
      <c r="N807" s="148"/>
      <c r="O807" s="186">
        <f>M807+N807</f>
        <v>510000</v>
      </c>
      <c r="P807" s="148"/>
      <c r="Q807" s="186">
        <f>O807+P807</f>
        <v>510000</v>
      </c>
    </row>
    <row r="808" spans="1:17" ht="48.75" customHeight="1">
      <c r="A808" s="151" t="s">
        <v>555</v>
      </c>
      <c r="B808" s="71" t="s">
        <v>411</v>
      </c>
      <c r="C808" s="71" t="s">
        <v>554</v>
      </c>
      <c r="D808" s="71"/>
      <c r="E808" s="69"/>
      <c r="F808" s="148"/>
      <c r="G808" s="186"/>
      <c r="H808" s="148"/>
      <c r="I808" s="186"/>
      <c r="J808" s="149"/>
      <c r="K808" s="186"/>
      <c r="L808" s="148"/>
      <c r="M808" s="186">
        <f>M809</f>
        <v>2052172</v>
      </c>
      <c r="N808" s="148"/>
      <c r="O808" s="186">
        <f>O809</f>
        <v>2052172</v>
      </c>
      <c r="P808" s="148"/>
      <c r="Q808" s="186">
        <f>Q809</f>
        <v>2052172</v>
      </c>
    </row>
    <row r="809" spans="1:17" ht="31.5" customHeight="1">
      <c r="A809" s="151" t="s">
        <v>169</v>
      </c>
      <c r="B809" s="71" t="s">
        <v>411</v>
      </c>
      <c r="C809" s="71" t="s">
        <v>554</v>
      </c>
      <c r="D809" s="71" t="s">
        <v>170</v>
      </c>
      <c r="E809" s="69"/>
      <c r="F809" s="148"/>
      <c r="G809" s="186"/>
      <c r="H809" s="148"/>
      <c r="I809" s="186"/>
      <c r="J809" s="149"/>
      <c r="K809" s="186"/>
      <c r="L809" s="148">
        <v>2052172</v>
      </c>
      <c r="M809" s="186">
        <f>K809+L809</f>
        <v>2052172</v>
      </c>
      <c r="N809" s="148"/>
      <c r="O809" s="186">
        <f>M809+N809</f>
        <v>2052172</v>
      </c>
      <c r="P809" s="148"/>
      <c r="Q809" s="186">
        <f>O809+P809</f>
        <v>2052172</v>
      </c>
    </row>
    <row r="810" spans="1:17" ht="21.75" customHeight="1">
      <c r="A810" s="42" t="s">
        <v>398</v>
      </c>
      <c r="B810" s="67" t="s">
        <v>399</v>
      </c>
      <c r="C810" s="67"/>
      <c r="D810" s="67"/>
      <c r="E810" s="69">
        <f>E811+E928</f>
        <v>159576974</v>
      </c>
      <c r="F810" s="148"/>
      <c r="G810" s="186">
        <f>G811+G928</f>
        <v>132581255</v>
      </c>
      <c r="H810" s="148"/>
      <c r="I810" s="186">
        <f>I811+I928</f>
        <v>135540155.96</v>
      </c>
      <c r="J810" s="149"/>
      <c r="K810" s="186">
        <f>K811+K928</f>
        <v>135267928.19</v>
      </c>
      <c r="L810" s="148"/>
      <c r="M810" s="186">
        <f>M811+M928</f>
        <v>135893173.19</v>
      </c>
      <c r="N810" s="148"/>
      <c r="O810" s="186">
        <f>O811+O928</f>
        <v>142025949.18999997</v>
      </c>
      <c r="P810" s="148"/>
      <c r="Q810" s="186">
        <f>Q811+Q928</f>
        <v>142404419.78</v>
      </c>
    </row>
    <row r="811" spans="1:17" ht="34.5" customHeight="1">
      <c r="A811" s="42" t="s">
        <v>205</v>
      </c>
      <c r="B811" s="67" t="s">
        <v>399</v>
      </c>
      <c r="C811" s="71" t="s">
        <v>209</v>
      </c>
      <c r="D811" s="67"/>
      <c r="E811" s="69">
        <f>E812+E842+E847</f>
        <v>149460874</v>
      </c>
      <c r="F811" s="148"/>
      <c r="G811" s="186">
        <f>G812+G842+G847</f>
        <v>132581255</v>
      </c>
      <c r="H811" s="148"/>
      <c r="I811" s="186">
        <f>I812+I842+I847</f>
        <v>135540155.96</v>
      </c>
      <c r="J811" s="149"/>
      <c r="K811" s="186">
        <f>K812+K842+K847</f>
        <v>135267928.19</v>
      </c>
      <c r="L811" s="148"/>
      <c r="M811" s="186">
        <f>M812+M842+M847</f>
        <v>135893173.19</v>
      </c>
      <c r="N811" s="148"/>
      <c r="O811" s="186">
        <f>O812+O842+O847</f>
        <v>142025949.18999997</v>
      </c>
      <c r="P811" s="148"/>
      <c r="Q811" s="186">
        <f>Q812+Q842+Q847</f>
        <v>142404419.78</v>
      </c>
    </row>
    <row r="812" spans="1:17" ht="54.75" customHeight="1">
      <c r="A812" s="12" t="s">
        <v>597</v>
      </c>
      <c r="B812" s="67" t="s">
        <v>399</v>
      </c>
      <c r="C812" s="71" t="s">
        <v>216</v>
      </c>
      <c r="D812" s="67"/>
      <c r="E812" s="69">
        <f>E815+E818+E827+E829+E837+E831</f>
        <v>131754555</v>
      </c>
      <c r="F812" s="148"/>
      <c r="G812" s="186">
        <f>G815+G818+G827+G829+G837+G831+G840</f>
        <v>131818055</v>
      </c>
      <c r="H812" s="148"/>
      <c r="I812" s="186">
        <f>I815+I818+I827+I829+I837+I831+I840+I833</f>
        <v>134446955.96</v>
      </c>
      <c r="J812" s="149"/>
      <c r="K812" s="186">
        <f>K815+K818+K827+K829+K837+K831+K840+K833</f>
        <v>134389936.65</v>
      </c>
      <c r="L812" s="148"/>
      <c r="M812" s="186">
        <f>M815+M818+M827+M829+M837+M831+M840+M833</f>
        <v>133364331.65</v>
      </c>
      <c r="N812" s="148"/>
      <c r="O812" s="186">
        <f>O815+O818+O827+O829+O837+O831+O840+O833</f>
        <v>134488645.70999998</v>
      </c>
      <c r="P812" s="148"/>
      <c r="Q812" s="186">
        <f>Q815+Q818+Q827+Q829+Q837+Q831+Q840+Q833+Q835</f>
        <v>135070996.3</v>
      </c>
    </row>
    <row r="813" spans="1:17" ht="45" customHeight="1" hidden="1">
      <c r="A813" s="132" t="s">
        <v>48</v>
      </c>
      <c r="B813" s="67" t="s">
        <v>399</v>
      </c>
      <c r="C813" s="67"/>
      <c r="D813" s="67"/>
      <c r="E813" s="69" t="e">
        <f>E814+#REF!</f>
        <v>#REF!</v>
      </c>
      <c r="F813" s="148"/>
      <c r="G813" s="186" t="e">
        <f>G814+#REF!</f>
        <v>#REF!</v>
      </c>
      <c r="H813" s="148"/>
      <c r="I813" s="186" t="e">
        <f>I814+#REF!</f>
        <v>#REF!</v>
      </c>
      <c r="J813" s="149"/>
      <c r="K813" s="186" t="e">
        <f>K814+#REF!</f>
        <v>#REF!</v>
      </c>
      <c r="L813" s="148"/>
      <c r="M813" s="186" t="e">
        <f>M814+#REF!</f>
        <v>#REF!</v>
      </c>
      <c r="N813" s="148"/>
      <c r="O813" s="186" t="e">
        <f>O814+#REF!</f>
        <v>#REF!</v>
      </c>
      <c r="P813" s="148"/>
      <c r="Q813" s="186" t="e">
        <f>Q814+#REF!</f>
        <v>#REF!</v>
      </c>
    </row>
    <row r="814" spans="1:17" ht="32.25" customHeight="1" hidden="1">
      <c r="A814" s="42" t="s">
        <v>459</v>
      </c>
      <c r="B814" s="67" t="s">
        <v>399</v>
      </c>
      <c r="C814" s="67"/>
      <c r="D814" s="67" t="s">
        <v>449</v>
      </c>
      <c r="E814" s="68" t="e">
        <f>#REF!+#REF!</f>
        <v>#REF!</v>
      </c>
      <c r="F814" s="148"/>
      <c r="G814" s="185" t="e">
        <f>#REF!+#REF!</f>
        <v>#REF!</v>
      </c>
      <c r="H814" s="148"/>
      <c r="I814" s="185" t="e">
        <f>#REF!+#REF!</f>
        <v>#REF!</v>
      </c>
      <c r="J814" s="149"/>
      <c r="K814" s="185" t="e">
        <f>#REF!+#REF!</f>
        <v>#REF!</v>
      </c>
      <c r="L814" s="148"/>
      <c r="M814" s="185" t="e">
        <f>#REF!+#REF!</f>
        <v>#REF!</v>
      </c>
      <c r="N814" s="148"/>
      <c r="O814" s="185" t="e">
        <f>#REF!+#REF!</f>
        <v>#REF!</v>
      </c>
      <c r="P814" s="148"/>
      <c r="Q814" s="185" t="e">
        <f>#REF!+#REF!</f>
        <v>#REF!</v>
      </c>
    </row>
    <row r="815" spans="1:17" ht="47.25" customHeight="1">
      <c r="A815" s="12" t="s">
        <v>498</v>
      </c>
      <c r="B815" s="71" t="s">
        <v>399</v>
      </c>
      <c r="C815" s="71" t="s">
        <v>221</v>
      </c>
      <c r="D815" s="67"/>
      <c r="E815" s="68">
        <f>E816+E817</f>
        <v>600000</v>
      </c>
      <c r="F815" s="148"/>
      <c r="G815" s="185">
        <f>G816+G817</f>
        <v>600000</v>
      </c>
      <c r="H815" s="148"/>
      <c r="I815" s="185">
        <f>I816+I817</f>
        <v>600000</v>
      </c>
      <c r="J815" s="149"/>
      <c r="K815" s="185">
        <f>K816+K817</f>
        <v>600000</v>
      </c>
      <c r="L815" s="148"/>
      <c r="M815" s="185">
        <f>M816+M817</f>
        <v>600000</v>
      </c>
      <c r="N815" s="148"/>
      <c r="O815" s="185">
        <f>O816+O817</f>
        <v>600000</v>
      </c>
      <c r="P815" s="148"/>
      <c r="Q815" s="185">
        <f>Q816+Q817</f>
        <v>600000</v>
      </c>
    </row>
    <row r="816" spans="1:17" ht="36.75" customHeight="1">
      <c r="A816" s="130" t="s">
        <v>169</v>
      </c>
      <c r="B816" s="71" t="s">
        <v>399</v>
      </c>
      <c r="C816" s="71" t="s">
        <v>221</v>
      </c>
      <c r="D816" s="71" t="s">
        <v>170</v>
      </c>
      <c r="E816" s="68">
        <v>308130</v>
      </c>
      <c r="F816" s="148"/>
      <c r="G816" s="185">
        <f>E816+F816</f>
        <v>308130</v>
      </c>
      <c r="H816" s="148"/>
      <c r="I816" s="185">
        <f>G816+H816</f>
        <v>308130</v>
      </c>
      <c r="J816" s="149"/>
      <c r="K816" s="185">
        <f>I816+J816</f>
        <v>308130</v>
      </c>
      <c r="L816" s="148"/>
      <c r="M816" s="185">
        <f>K816+L816</f>
        <v>308130</v>
      </c>
      <c r="N816" s="148"/>
      <c r="O816" s="185">
        <f>M816+N816</f>
        <v>308130</v>
      </c>
      <c r="P816" s="148"/>
      <c r="Q816" s="185">
        <f>O816+P816</f>
        <v>308130</v>
      </c>
    </row>
    <row r="817" spans="1:17" ht="19.5" customHeight="1">
      <c r="A817" s="131" t="s">
        <v>178</v>
      </c>
      <c r="B817" s="71" t="s">
        <v>399</v>
      </c>
      <c r="C817" s="71" t="s">
        <v>221</v>
      </c>
      <c r="D817" s="71" t="s">
        <v>177</v>
      </c>
      <c r="E817" s="68">
        <v>291870</v>
      </c>
      <c r="F817" s="148"/>
      <c r="G817" s="185">
        <f>E817+F817</f>
        <v>291870</v>
      </c>
      <c r="H817" s="148"/>
      <c r="I817" s="185">
        <f>G817+H817</f>
        <v>291870</v>
      </c>
      <c r="J817" s="149"/>
      <c r="K817" s="185">
        <f>I817+J817</f>
        <v>291870</v>
      </c>
      <c r="L817" s="148"/>
      <c r="M817" s="185">
        <f>K817+L817</f>
        <v>291870</v>
      </c>
      <c r="N817" s="148"/>
      <c r="O817" s="185">
        <f>M817+N817</f>
        <v>291870</v>
      </c>
      <c r="P817" s="148"/>
      <c r="Q817" s="185">
        <f>O817+P817</f>
        <v>291870</v>
      </c>
    </row>
    <row r="818" spans="1:17" ht="33.75" customHeight="1">
      <c r="A818" s="42" t="s">
        <v>54</v>
      </c>
      <c r="B818" s="67" t="s">
        <v>399</v>
      </c>
      <c r="C818" s="71" t="s">
        <v>222</v>
      </c>
      <c r="D818" s="67"/>
      <c r="E818" s="69">
        <f>E819+E820+E826</f>
        <v>63771245</v>
      </c>
      <c r="F818" s="148"/>
      <c r="G818" s="186">
        <f>G819+G820+G826</f>
        <v>63795545</v>
      </c>
      <c r="H818" s="148"/>
      <c r="I818" s="186">
        <f>I819+I820+I826</f>
        <v>62924445.96</v>
      </c>
      <c r="J818" s="149"/>
      <c r="K818" s="186">
        <f>K819+K820+K826</f>
        <v>63066046.650000006</v>
      </c>
      <c r="L818" s="148"/>
      <c r="M818" s="186">
        <f>M819+M820+M826</f>
        <v>62977684.650000006</v>
      </c>
      <c r="N818" s="148"/>
      <c r="O818" s="186">
        <f>O819+O820+O826</f>
        <v>63519095.35</v>
      </c>
      <c r="P818" s="148"/>
      <c r="Q818" s="186">
        <f>Q819+Q820+Q826</f>
        <v>63696815.35000001</v>
      </c>
    </row>
    <row r="819" spans="1:17" ht="33.75" customHeight="1">
      <c r="A819" s="130" t="s">
        <v>174</v>
      </c>
      <c r="B819" s="67" t="s">
        <v>399</v>
      </c>
      <c r="C819" s="71" t="s">
        <v>222</v>
      </c>
      <c r="D819" s="71" t="s">
        <v>173</v>
      </c>
      <c r="E819" s="69">
        <v>34112182</v>
      </c>
      <c r="F819" s="148"/>
      <c r="G819" s="186">
        <f>E819+F819</f>
        <v>34112182</v>
      </c>
      <c r="H819" s="148"/>
      <c r="I819" s="186">
        <f>G819+H819</f>
        <v>34112182</v>
      </c>
      <c r="J819" s="149"/>
      <c r="K819" s="186">
        <f>I819+J819</f>
        <v>34112182</v>
      </c>
      <c r="L819" s="148"/>
      <c r="M819" s="186">
        <f>K819+L819</f>
        <v>34112182</v>
      </c>
      <c r="N819" s="148"/>
      <c r="O819" s="186">
        <f>M819+N819</f>
        <v>34112182</v>
      </c>
      <c r="P819" s="148"/>
      <c r="Q819" s="186">
        <f>O819+P819</f>
        <v>34112182</v>
      </c>
    </row>
    <row r="820" spans="1:17" ht="30" customHeight="1">
      <c r="A820" s="130" t="s">
        <v>169</v>
      </c>
      <c r="B820" s="67" t="s">
        <v>399</v>
      </c>
      <c r="C820" s="71" t="s">
        <v>222</v>
      </c>
      <c r="D820" s="71" t="s">
        <v>170</v>
      </c>
      <c r="E820" s="69">
        <v>27932593</v>
      </c>
      <c r="F820" s="148">
        <v>24300</v>
      </c>
      <c r="G820" s="186">
        <f>E820+F820</f>
        <v>27956893</v>
      </c>
      <c r="H820" s="218">
        <v>-879949.04</v>
      </c>
      <c r="I820" s="186">
        <f>G820+H820</f>
        <v>27076943.96</v>
      </c>
      <c r="J820" s="218">
        <v>171600.69</v>
      </c>
      <c r="K820" s="201">
        <f>I820+J820</f>
        <v>27248544.650000002</v>
      </c>
      <c r="L820" s="148">
        <v>-78887</v>
      </c>
      <c r="M820" s="201">
        <f>K820+L820</f>
        <v>27169657.650000002</v>
      </c>
      <c r="N820" s="237">
        <v>588971.7</v>
      </c>
      <c r="O820" s="201">
        <f>M820+N820</f>
        <v>27758629.35</v>
      </c>
      <c r="P820" s="251">
        <v>249045.05</v>
      </c>
      <c r="Q820" s="201">
        <f>O820+P820</f>
        <v>28007674.400000002</v>
      </c>
    </row>
    <row r="821" spans="1:17" ht="34.5" customHeight="1" hidden="1">
      <c r="A821" s="12" t="s">
        <v>451</v>
      </c>
      <c r="B821" s="71" t="s">
        <v>399</v>
      </c>
      <c r="C821" s="71"/>
      <c r="D821" s="71" t="s">
        <v>452</v>
      </c>
      <c r="E821" s="69"/>
      <c r="F821" s="148"/>
      <c r="G821" s="186"/>
      <c r="H821" s="218"/>
      <c r="I821" s="186"/>
      <c r="J821" s="149"/>
      <c r="K821" s="186"/>
      <c r="L821" s="148"/>
      <c r="M821" s="186"/>
      <c r="N821" s="148"/>
      <c r="O821" s="186"/>
      <c r="P821" s="148"/>
      <c r="Q821" s="186"/>
    </row>
    <row r="822" spans="1:17" ht="68.25" customHeight="1" hidden="1">
      <c r="A822" s="133" t="s">
        <v>453</v>
      </c>
      <c r="B822" s="67" t="s">
        <v>399</v>
      </c>
      <c r="C822" s="67"/>
      <c r="D822" s="67" t="s">
        <v>450</v>
      </c>
      <c r="E822" s="69"/>
      <c r="F822" s="148"/>
      <c r="G822" s="186"/>
      <c r="H822" s="218"/>
      <c r="I822" s="186"/>
      <c r="J822" s="149"/>
      <c r="K822" s="186"/>
      <c r="L822" s="148"/>
      <c r="M822" s="186"/>
      <c r="N822" s="148"/>
      <c r="O822" s="186"/>
      <c r="P822" s="148"/>
      <c r="Q822" s="186"/>
    </row>
    <row r="823" spans="1:17" ht="61.5" customHeight="1" hidden="1">
      <c r="A823" s="42" t="s">
        <v>55</v>
      </c>
      <c r="B823" s="67" t="s">
        <v>399</v>
      </c>
      <c r="C823" s="67"/>
      <c r="D823" s="67"/>
      <c r="E823" s="69"/>
      <c r="F823" s="148"/>
      <c r="G823" s="186"/>
      <c r="H823" s="218"/>
      <c r="I823" s="186"/>
      <c r="J823" s="149"/>
      <c r="K823" s="186"/>
      <c r="L823" s="148"/>
      <c r="M823" s="186"/>
      <c r="N823" s="148"/>
      <c r="O823" s="186"/>
      <c r="P823" s="148"/>
      <c r="Q823" s="186"/>
    </row>
    <row r="824" spans="1:17" ht="30" customHeight="1" hidden="1">
      <c r="A824" s="134" t="s">
        <v>53</v>
      </c>
      <c r="B824" s="67" t="s">
        <v>399</v>
      </c>
      <c r="C824" s="67"/>
      <c r="D824" s="67" t="s">
        <v>56</v>
      </c>
      <c r="E824" s="69"/>
      <c r="F824" s="148"/>
      <c r="G824" s="186"/>
      <c r="H824" s="218"/>
      <c r="I824" s="186"/>
      <c r="J824" s="149"/>
      <c r="K824" s="186"/>
      <c r="L824" s="148"/>
      <c r="M824" s="186"/>
      <c r="N824" s="148"/>
      <c r="O824" s="186"/>
      <c r="P824" s="148"/>
      <c r="Q824" s="186"/>
    </row>
    <row r="825" spans="1:17" ht="35.25" customHeight="1" hidden="1">
      <c r="A825" s="134" t="s">
        <v>49</v>
      </c>
      <c r="B825" s="67" t="s">
        <v>399</v>
      </c>
      <c r="C825" s="67"/>
      <c r="D825" s="67" t="s">
        <v>50</v>
      </c>
      <c r="E825" s="69"/>
      <c r="F825" s="148"/>
      <c r="G825" s="186"/>
      <c r="H825" s="218"/>
      <c r="I825" s="186"/>
      <c r="J825" s="149"/>
      <c r="K825" s="186"/>
      <c r="L825" s="148"/>
      <c r="M825" s="186"/>
      <c r="N825" s="148"/>
      <c r="O825" s="186"/>
      <c r="P825" s="148"/>
      <c r="Q825" s="186"/>
    </row>
    <row r="826" spans="1:17" ht="18.75" customHeight="1">
      <c r="A826" s="131" t="s">
        <v>172</v>
      </c>
      <c r="B826" s="71" t="s">
        <v>399</v>
      </c>
      <c r="C826" s="71" t="s">
        <v>222</v>
      </c>
      <c r="D826" s="71" t="s">
        <v>171</v>
      </c>
      <c r="E826" s="69">
        <v>1726470</v>
      </c>
      <c r="F826" s="148"/>
      <c r="G826" s="186">
        <f>E826+F826</f>
        <v>1726470</v>
      </c>
      <c r="H826" s="218">
        <v>8850</v>
      </c>
      <c r="I826" s="186">
        <f>G826+H826</f>
        <v>1735320</v>
      </c>
      <c r="J826" s="149">
        <v>-30000</v>
      </c>
      <c r="K826" s="186">
        <f>I826+J826</f>
        <v>1705320</v>
      </c>
      <c r="L826" s="148">
        <v>-9475</v>
      </c>
      <c r="M826" s="186">
        <f>K826+L826</f>
        <v>1695845</v>
      </c>
      <c r="N826" s="148">
        <v>-47561</v>
      </c>
      <c r="O826" s="186">
        <f>M826+N826</f>
        <v>1648284</v>
      </c>
      <c r="P826" s="251">
        <v>-71325.05</v>
      </c>
      <c r="Q826" s="186">
        <f>O826+P826</f>
        <v>1576958.95</v>
      </c>
    </row>
    <row r="827" spans="1:17" ht="66" customHeight="1">
      <c r="A827" s="134" t="s">
        <v>55</v>
      </c>
      <c r="B827" s="71" t="s">
        <v>399</v>
      </c>
      <c r="C827" s="71" t="s">
        <v>223</v>
      </c>
      <c r="D827" s="71"/>
      <c r="E827" s="68">
        <f>E828</f>
        <v>46812310</v>
      </c>
      <c r="F827" s="148"/>
      <c r="G827" s="185">
        <f>G828</f>
        <v>46812310</v>
      </c>
      <c r="H827" s="148"/>
      <c r="I827" s="185">
        <f>I828</f>
        <v>46812310</v>
      </c>
      <c r="J827" s="149"/>
      <c r="K827" s="185">
        <f>K828</f>
        <v>46613690</v>
      </c>
      <c r="L827" s="148"/>
      <c r="M827" s="185">
        <f>M828</f>
        <v>46685947</v>
      </c>
      <c r="N827" s="148"/>
      <c r="O827" s="185">
        <f>O828</f>
        <v>47285947</v>
      </c>
      <c r="P827" s="148"/>
      <c r="Q827" s="185">
        <f>Q828</f>
        <v>47091647</v>
      </c>
    </row>
    <row r="828" spans="1:17" ht="21" customHeight="1">
      <c r="A828" s="164" t="s">
        <v>178</v>
      </c>
      <c r="B828" s="165" t="s">
        <v>399</v>
      </c>
      <c r="C828" s="165" t="s">
        <v>223</v>
      </c>
      <c r="D828" s="165" t="s">
        <v>177</v>
      </c>
      <c r="E828" s="166">
        <f>46912310-100000</f>
        <v>46812310</v>
      </c>
      <c r="F828" s="148"/>
      <c r="G828" s="198">
        <f>E828+F828</f>
        <v>46812310</v>
      </c>
      <c r="H828" s="148"/>
      <c r="I828" s="198">
        <f>G828+H828</f>
        <v>46812310</v>
      </c>
      <c r="J828" s="149">
        <v>-198620</v>
      </c>
      <c r="K828" s="198">
        <f>I828+J828</f>
        <v>46613690</v>
      </c>
      <c r="L828" s="148">
        <v>72257</v>
      </c>
      <c r="M828" s="198">
        <f>K828+L828</f>
        <v>46685947</v>
      </c>
      <c r="N828" s="236">
        <v>600000</v>
      </c>
      <c r="O828" s="198">
        <f>M828+N828</f>
        <v>47285947</v>
      </c>
      <c r="P828" s="148">
        <v>-194300</v>
      </c>
      <c r="Q828" s="198">
        <f>O828+P828</f>
        <v>47091647</v>
      </c>
    </row>
    <row r="829" spans="1:17" ht="48" customHeight="1">
      <c r="A829" s="42" t="s">
        <v>57</v>
      </c>
      <c r="B829" s="67" t="s">
        <v>399</v>
      </c>
      <c r="C829" s="71" t="s">
        <v>224</v>
      </c>
      <c r="D829" s="67"/>
      <c r="E829" s="69">
        <f>E830</f>
        <v>1824000</v>
      </c>
      <c r="F829" s="148"/>
      <c r="G829" s="186">
        <f>G830</f>
        <v>1839700</v>
      </c>
      <c r="H829" s="148"/>
      <c r="I829" s="186">
        <f>I830</f>
        <v>1839700</v>
      </c>
      <c r="J829" s="149"/>
      <c r="K829" s="186">
        <f>K830</f>
        <v>1839700</v>
      </c>
      <c r="L829" s="148"/>
      <c r="M829" s="186">
        <f>M830</f>
        <v>1839700</v>
      </c>
      <c r="N829" s="148"/>
      <c r="O829" s="186">
        <f>O830</f>
        <v>1839700</v>
      </c>
      <c r="P829" s="148"/>
      <c r="Q829" s="186">
        <f>Q830</f>
        <v>1839700</v>
      </c>
    </row>
    <row r="830" spans="1:17" ht="33" customHeight="1">
      <c r="A830" s="151" t="s">
        <v>169</v>
      </c>
      <c r="B830" s="67" t="s">
        <v>399</v>
      </c>
      <c r="C830" s="71" t="s">
        <v>224</v>
      </c>
      <c r="D830" s="71" t="s">
        <v>170</v>
      </c>
      <c r="E830" s="69">
        <v>1824000</v>
      </c>
      <c r="F830" s="148">
        <v>15700</v>
      </c>
      <c r="G830" s="186">
        <f>E830+F830</f>
        <v>1839700</v>
      </c>
      <c r="H830" s="148"/>
      <c r="I830" s="186">
        <f>G830+H830</f>
        <v>1839700</v>
      </c>
      <c r="J830" s="149"/>
      <c r="K830" s="186">
        <f>I830+J830</f>
        <v>1839700</v>
      </c>
      <c r="L830" s="148"/>
      <c r="M830" s="186">
        <f>K830+L830</f>
        <v>1839700</v>
      </c>
      <c r="N830" s="148"/>
      <c r="O830" s="186">
        <f>M830+N830</f>
        <v>1839700</v>
      </c>
      <c r="P830" s="148"/>
      <c r="Q830" s="186">
        <f>O830+P830</f>
        <v>1839700</v>
      </c>
    </row>
    <row r="831" spans="1:17" ht="33" customHeight="1">
      <c r="A831" s="151" t="s">
        <v>87</v>
      </c>
      <c r="B831" s="71" t="s">
        <v>399</v>
      </c>
      <c r="C831" s="71" t="s">
        <v>81</v>
      </c>
      <c r="D831" s="71"/>
      <c r="E831" s="69">
        <f>E832</f>
        <v>40000</v>
      </c>
      <c r="F831" s="148"/>
      <c r="G831" s="186">
        <f>G832</f>
        <v>40000</v>
      </c>
      <c r="H831" s="148"/>
      <c r="I831" s="186">
        <f>I832</f>
        <v>40000</v>
      </c>
      <c r="J831" s="149"/>
      <c r="K831" s="186">
        <f>K832</f>
        <v>40000</v>
      </c>
      <c r="L831" s="148"/>
      <c r="M831" s="186">
        <f>M832</f>
        <v>40000</v>
      </c>
      <c r="N831" s="148"/>
      <c r="O831" s="186">
        <f>O832</f>
        <v>22903.36</v>
      </c>
      <c r="P831" s="148"/>
      <c r="Q831" s="186">
        <f>Q832</f>
        <v>22903.36</v>
      </c>
    </row>
    <row r="832" spans="1:17" ht="33" customHeight="1">
      <c r="A832" s="130" t="s">
        <v>169</v>
      </c>
      <c r="B832" s="71" t="s">
        <v>399</v>
      </c>
      <c r="C832" s="71" t="s">
        <v>81</v>
      </c>
      <c r="D832" s="71" t="s">
        <v>170</v>
      </c>
      <c r="E832" s="69">
        <v>40000</v>
      </c>
      <c r="F832" s="148"/>
      <c r="G832" s="186">
        <f>E832+F832</f>
        <v>40000</v>
      </c>
      <c r="H832" s="148"/>
      <c r="I832" s="186">
        <f>G832+H832</f>
        <v>40000</v>
      </c>
      <c r="J832" s="149"/>
      <c r="K832" s="186">
        <f>I832+J832</f>
        <v>40000</v>
      </c>
      <c r="L832" s="148"/>
      <c r="M832" s="186">
        <f>K832+L832</f>
        <v>40000</v>
      </c>
      <c r="N832" s="148">
        <v>-17096.64</v>
      </c>
      <c r="O832" s="186">
        <f>M832+N832</f>
        <v>22903.36</v>
      </c>
      <c r="P832" s="148"/>
      <c r="Q832" s="186">
        <f>O832+P832</f>
        <v>22903.36</v>
      </c>
    </row>
    <row r="833" spans="1:17" ht="33" customHeight="1">
      <c r="A833" s="130" t="s">
        <v>531</v>
      </c>
      <c r="B833" s="71" t="s">
        <v>399</v>
      </c>
      <c r="C833" s="71" t="s">
        <v>530</v>
      </c>
      <c r="D833" s="71"/>
      <c r="E833" s="69"/>
      <c r="F833" s="148"/>
      <c r="G833" s="186"/>
      <c r="H833" s="148"/>
      <c r="I833" s="186">
        <f>I834</f>
        <v>3500000</v>
      </c>
      <c r="J833" s="149"/>
      <c r="K833" s="186">
        <f>K834</f>
        <v>3500000</v>
      </c>
      <c r="L833" s="148"/>
      <c r="M833" s="186">
        <f>M834</f>
        <v>2490000</v>
      </c>
      <c r="N833" s="148"/>
      <c r="O833" s="186">
        <f>O834</f>
        <v>2490000</v>
      </c>
      <c r="P833" s="148"/>
      <c r="Q833" s="186">
        <f>Q834</f>
        <v>2525930.59</v>
      </c>
    </row>
    <row r="834" spans="1:17" ht="33" customHeight="1">
      <c r="A834" s="130" t="s">
        <v>169</v>
      </c>
      <c r="B834" s="71" t="s">
        <v>399</v>
      </c>
      <c r="C834" s="71" t="s">
        <v>530</v>
      </c>
      <c r="D834" s="71" t="s">
        <v>170</v>
      </c>
      <c r="E834" s="69"/>
      <c r="F834" s="148"/>
      <c r="G834" s="186"/>
      <c r="H834" s="148">
        <v>3500000</v>
      </c>
      <c r="I834" s="186">
        <f>G834+H834</f>
        <v>3500000</v>
      </c>
      <c r="J834" s="149"/>
      <c r="K834" s="186">
        <f>I834+J834</f>
        <v>3500000</v>
      </c>
      <c r="L834" s="148">
        <v>-1010000</v>
      </c>
      <c r="M834" s="186">
        <f>K834+L834</f>
        <v>2490000</v>
      </c>
      <c r="N834" s="148"/>
      <c r="O834" s="186">
        <f>M834+N834</f>
        <v>2490000</v>
      </c>
      <c r="P834" s="148">
        <v>35930.59</v>
      </c>
      <c r="Q834" s="186">
        <f>O834+P834</f>
        <v>2525930.59</v>
      </c>
    </row>
    <row r="835" spans="1:17" ht="33" customHeight="1">
      <c r="A835" s="130" t="s">
        <v>622</v>
      </c>
      <c r="B835" s="71" t="s">
        <v>399</v>
      </c>
      <c r="C835" s="71" t="s">
        <v>621</v>
      </c>
      <c r="D835" s="71"/>
      <c r="E835" s="69"/>
      <c r="F835" s="148"/>
      <c r="G835" s="186"/>
      <c r="H835" s="148"/>
      <c r="I835" s="186"/>
      <c r="J835" s="149"/>
      <c r="K835" s="186"/>
      <c r="L835" s="148"/>
      <c r="M835" s="186"/>
      <c r="N835" s="148"/>
      <c r="O835" s="186"/>
      <c r="P835" s="148"/>
      <c r="Q835" s="186">
        <f>Q836</f>
        <v>563000</v>
      </c>
    </row>
    <row r="836" spans="1:17" ht="33" customHeight="1">
      <c r="A836" s="130" t="s">
        <v>169</v>
      </c>
      <c r="B836" s="71" t="s">
        <v>399</v>
      </c>
      <c r="C836" s="71" t="s">
        <v>621</v>
      </c>
      <c r="D836" s="71" t="s">
        <v>170</v>
      </c>
      <c r="E836" s="69"/>
      <c r="F836" s="148"/>
      <c r="G836" s="186"/>
      <c r="H836" s="148"/>
      <c r="I836" s="186"/>
      <c r="J836" s="149"/>
      <c r="K836" s="186"/>
      <c r="L836" s="148"/>
      <c r="M836" s="186"/>
      <c r="N836" s="148"/>
      <c r="O836" s="186"/>
      <c r="P836" s="148">
        <v>563000</v>
      </c>
      <c r="Q836" s="186">
        <f>O836+P836</f>
        <v>563000</v>
      </c>
    </row>
    <row r="837" spans="1:17" ht="63">
      <c r="A837" s="42" t="s">
        <v>47</v>
      </c>
      <c r="B837" s="67" t="s">
        <v>399</v>
      </c>
      <c r="C837" s="71" t="s">
        <v>220</v>
      </c>
      <c r="D837" s="67"/>
      <c r="E837" s="69">
        <f>E838+E839</f>
        <v>18707000</v>
      </c>
      <c r="F837" s="148"/>
      <c r="G837" s="186">
        <f>G838+G839</f>
        <v>18707000</v>
      </c>
      <c r="H837" s="148"/>
      <c r="I837" s="186">
        <f>I838+I839</f>
        <v>18707000</v>
      </c>
      <c r="J837" s="149"/>
      <c r="K837" s="186">
        <f>K838+K839</f>
        <v>18707000</v>
      </c>
      <c r="L837" s="148"/>
      <c r="M837" s="186">
        <f>M838+M839</f>
        <v>18707000</v>
      </c>
      <c r="N837" s="148"/>
      <c r="O837" s="186">
        <f>O838+O839</f>
        <v>18707000</v>
      </c>
      <c r="P837" s="148"/>
      <c r="Q837" s="186">
        <f>Q838+Q839</f>
        <v>18707000</v>
      </c>
    </row>
    <row r="838" spans="1:17" ht="31.5">
      <c r="A838" s="135" t="s">
        <v>169</v>
      </c>
      <c r="B838" s="67" t="s">
        <v>399</v>
      </c>
      <c r="C838" s="71" t="s">
        <v>220</v>
      </c>
      <c r="D838" s="71" t="s">
        <v>170</v>
      </c>
      <c r="E838" s="69">
        <v>9507000</v>
      </c>
      <c r="F838" s="148"/>
      <c r="G838" s="186">
        <f>E838+F838</f>
        <v>9507000</v>
      </c>
      <c r="H838" s="148"/>
      <c r="I838" s="186">
        <f>G838+H838</f>
        <v>9507000</v>
      </c>
      <c r="J838" s="149"/>
      <c r="K838" s="186">
        <f>I838+J838</f>
        <v>9507000</v>
      </c>
      <c r="L838" s="148"/>
      <c r="M838" s="186">
        <f>K838+L838</f>
        <v>9507000</v>
      </c>
      <c r="N838" s="148"/>
      <c r="O838" s="186">
        <f>M838+N838</f>
        <v>9507000</v>
      </c>
      <c r="P838" s="148"/>
      <c r="Q838" s="186">
        <f>O838+P838</f>
        <v>9507000</v>
      </c>
    </row>
    <row r="839" spans="1:17" ht="20.25" customHeight="1">
      <c r="A839" s="151" t="s">
        <v>178</v>
      </c>
      <c r="B839" s="67" t="s">
        <v>399</v>
      </c>
      <c r="C839" s="71" t="s">
        <v>220</v>
      </c>
      <c r="D839" s="71" t="s">
        <v>177</v>
      </c>
      <c r="E839" s="69">
        <v>9200000</v>
      </c>
      <c r="F839" s="148"/>
      <c r="G839" s="186">
        <f>E839+F839</f>
        <v>9200000</v>
      </c>
      <c r="H839" s="148"/>
      <c r="I839" s="186">
        <f>G839+H839</f>
        <v>9200000</v>
      </c>
      <c r="J839" s="149"/>
      <c r="K839" s="186">
        <f>I839+J839</f>
        <v>9200000</v>
      </c>
      <c r="L839" s="148"/>
      <c r="M839" s="186">
        <f>K839+L839</f>
        <v>9200000</v>
      </c>
      <c r="N839" s="148"/>
      <c r="O839" s="186">
        <f>M839+N839</f>
        <v>9200000</v>
      </c>
      <c r="P839" s="148"/>
      <c r="Q839" s="186">
        <f>O839+P839</f>
        <v>9200000</v>
      </c>
    </row>
    <row r="840" spans="1:17" ht="63" customHeight="1">
      <c r="A840" s="151" t="s">
        <v>502</v>
      </c>
      <c r="B840" s="71" t="s">
        <v>399</v>
      </c>
      <c r="C840" s="71" t="s">
        <v>501</v>
      </c>
      <c r="D840" s="71"/>
      <c r="E840" s="69"/>
      <c r="F840" s="148"/>
      <c r="G840" s="186">
        <f>G841</f>
        <v>23500</v>
      </c>
      <c r="H840" s="148"/>
      <c r="I840" s="186">
        <f>I841</f>
        <v>23500</v>
      </c>
      <c r="J840" s="149"/>
      <c r="K840" s="186">
        <f>K841</f>
        <v>23500</v>
      </c>
      <c r="L840" s="148"/>
      <c r="M840" s="186">
        <f>M841</f>
        <v>24000</v>
      </c>
      <c r="N840" s="148"/>
      <c r="O840" s="186">
        <f>O841</f>
        <v>24000</v>
      </c>
      <c r="P840" s="148"/>
      <c r="Q840" s="186">
        <f>Q841</f>
        <v>24000</v>
      </c>
    </row>
    <row r="841" spans="1:17" ht="20.25" customHeight="1">
      <c r="A841" s="151" t="s">
        <v>178</v>
      </c>
      <c r="B841" s="71" t="s">
        <v>399</v>
      </c>
      <c r="C841" s="71" t="s">
        <v>505</v>
      </c>
      <c r="D841" s="71" t="s">
        <v>177</v>
      </c>
      <c r="E841" s="69"/>
      <c r="F841" s="148">
        <v>23500</v>
      </c>
      <c r="G841" s="186">
        <f>E841+F841</f>
        <v>23500</v>
      </c>
      <c r="H841" s="148"/>
      <c r="I841" s="186">
        <f>G841+H841</f>
        <v>23500</v>
      </c>
      <c r="J841" s="149"/>
      <c r="K841" s="186">
        <f>I841+J841</f>
        <v>23500</v>
      </c>
      <c r="L841" s="148">
        <v>500</v>
      </c>
      <c r="M841" s="186">
        <f>K841+L841</f>
        <v>24000</v>
      </c>
      <c r="N841" s="148"/>
      <c r="O841" s="186">
        <f>M841+N841</f>
        <v>24000</v>
      </c>
      <c r="P841" s="148"/>
      <c r="Q841" s="186">
        <f>O841+P841</f>
        <v>24000</v>
      </c>
    </row>
    <row r="842" spans="1:17" ht="65.25" customHeight="1">
      <c r="A842" s="12" t="s">
        <v>598</v>
      </c>
      <c r="B842" s="67" t="s">
        <v>399</v>
      </c>
      <c r="C842" s="71" t="s">
        <v>225</v>
      </c>
      <c r="D842" s="67"/>
      <c r="E842" s="69">
        <f>E843</f>
        <v>16943119</v>
      </c>
      <c r="F842" s="148"/>
      <c r="G842" s="186">
        <f>G843</f>
        <v>0</v>
      </c>
      <c r="H842" s="148"/>
      <c r="I842" s="186">
        <f>I843</f>
        <v>0</v>
      </c>
      <c r="J842" s="149"/>
      <c r="K842" s="186">
        <f>K843</f>
        <v>0</v>
      </c>
      <c r="L842" s="148"/>
      <c r="M842" s="186">
        <f>M843</f>
        <v>0</v>
      </c>
      <c r="N842" s="148"/>
      <c r="O842" s="186">
        <f>O843</f>
        <v>0</v>
      </c>
      <c r="P842" s="148"/>
      <c r="Q842" s="186">
        <f>Q843</f>
        <v>0</v>
      </c>
    </row>
    <row r="843" spans="1:17" ht="51" customHeight="1">
      <c r="A843" s="42" t="s">
        <v>58</v>
      </c>
      <c r="B843" s="67" t="s">
        <v>399</v>
      </c>
      <c r="C843" s="71" t="s">
        <v>226</v>
      </c>
      <c r="D843" s="67"/>
      <c r="E843" s="69">
        <f>E844+E845+E846</f>
        <v>16943119</v>
      </c>
      <c r="F843" s="148"/>
      <c r="G843" s="186">
        <f>G844+G845+G846</f>
        <v>0</v>
      </c>
      <c r="H843" s="148"/>
      <c r="I843" s="186">
        <f>I844+I845+I846</f>
        <v>0</v>
      </c>
      <c r="J843" s="149"/>
      <c r="K843" s="186">
        <f>K844+K845+K846</f>
        <v>0</v>
      </c>
      <c r="L843" s="148"/>
      <c r="M843" s="186">
        <f>M844+M845+M846</f>
        <v>0</v>
      </c>
      <c r="N843" s="148"/>
      <c r="O843" s="186">
        <f>O844+O845+O846</f>
        <v>0</v>
      </c>
      <c r="P843" s="148"/>
      <c r="Q843" s="186">
        <f>Q844+Q845+Q846</f>
        <v>0</v>
      </c>
    </row>
    <row r="844" spans="1:17" ht="34.5" customHeight="1">
      <c r="A844" s="130" t="s">
        <v>174</v>
      </c>
      <c r="B844" s="67" t="s">
        <v>399</v>
      </c>
      <c r="C844" s="71" t="s">
        <v>226</v>
      </c>
      <c r="D844" s="71" t="s">
        <v>173</v>
      </c>
      <c r="E844" s="69">
        <v>15939402</v>
      </c>
      <c r="F844" s="148">
        <v>-15939402</v>
      </c>
      <c r="G844" s="186">
        <f>E844+F844</f>
        <v>0</v>
      </c>
      <c r="H844" s="148"/>
      <c r="I844" s="186">
        <f>G844+H844</f>
        <v>0</v>
      </c>
      <c r="J844" s="149"/>
      <c r="K844" s="186">
        <f>I844+J844</f>
        <v>0</v>
      </c>
      <c r="L844" s="148"/>
      <c r="M844" s="186">
        <f>K844+L844</f>
        <v>0</v>
      </c>
      <c r="N844" s="148"/>
      <c r="O844" s="186">
        <f>M844+N844</f>
        <v>0</v>
      </c>
      <c r="P844" s="148"/>
      <c r="Q844" s="186">
        <f>O844+P844</f>
        <v>0</v>
      </c>
    </row>
    <row r="845" spans="1:17" ht="35.25" customHeight="1">
      <c r="A845" s="151" t="s">
        <v>169</v>
      </c>
      <c r="B845" s="67" t="s">
        <v>399</v>
      </c>
      <c r="C845" s="71" t="s">
        <v>226</v>
      </c>
      <c r="D845" s="71" t="s">
        <v>170</v>
      </c>
      <c r="E845" s="69">
        <f>945907+56010</f>
        <v>1001917</v>
      </c>
      <c r="F845" s="148">
        <v>-1001917</v>
      </c>
      <c r="G845" s="186">
        <f>E845+F845</f>
        <v>0</v>
      </c>
      <c r="H845" s="148"/>
      <c r="I845" s="186">
        <f>G845+H845</f>
        <v>0</v>
      </c>
      <c r="J845" s="149"/>
      <c r="K845" s="186">
        <f>I845+J845</f>
        <v>0</v>
      </c>
      <c r="L845" s="148"/>
      <c r="M845" s="186">
        <f>K845+L845</f>
        <v>0</v>
      </c>
      <c r="N845" s="148"/>
      <c r="O845" s="186">
        <f>M845+N845</f>
        <v>0</v>
      </c>
      <c r="P845" s="148"/>
      <c r="Q845" s="186">
        <f>O845+P845</f>
        <v>0</v>
      </c>
    </row>
    <row r="846" spans="1:17" ht="21.75" customHeight="1">
      <c r="A846" s="151" t="s">
        <v>172</v>
      </c>
      <c r="B846" s="71" t="s">
        <v>399</v>
      </c>
      <c r="C846" s="71" t="s">
        <v>226</v>
      </c>
      <c r="D846" s="71" t="s">
        <v>171</v>
      </c>
      <c r="E846" s="69">
        <f>57810-56010</f>
        <v>1800</v>
      </c>
      <c r="F846" s="148">
        <v>-1800</v>
      </c>
      <c r="G846" s="186">
        <f>E846+F846</f>
        <v>0</v>
      </c>
      <c r="H846" s="148"/>
      <c r="I846" s="186">
        <f>G846+H846</f>
        <v>0</v>
      </c>
      <c r="J846" s="149"/>
      <c r="K846" s="186">
        <f>I846+J846</f>
        <v>0</v>
      </c>
      <c r="L846" s="148"/>
      <c r="M846" s="186">
        <f>K846+L846</f>
        <v>0</v>
      </c>
      <c r="N846" s="148"/>
      <c r="O846" s="186">
        <f>M846+N846</f>
        <v>0</v>
      </c>
      <c r="P846" s="148"/>
      <c r="Q846" s="186">
        <f>O846+P846</f>
        <v>0</v>
      </c>
    </row>
    <row r="847" spans="1:17" ht="78.75" customHeight="1">
      <c r="A847" s="12" t="s">
        <v>619</v>
      </c>
      <c r="B847" s="67" t="s">
        <v>399</v>
      </c>
      <c r="C847" s="71" t="s">
        <v>219</v>
      </c>
      <c r="D847" s="67"/>
      <c r="E847" s="69">
        <f>E852</f>
        <v>763200</v>
      </c>
      <c r="F847" s="148"/>
      <c r="G847" s="186">
        <f>G852</f>
        <v>763200</v>
      </c>
      <c r="H847" s="148"/>
      <c r="I847" s="186">
        <f>I852</f>
        <v>1093200</v>
      </c>
      <c r="J847" s="149"/>
      <c r="K847" s="186">
        <f>K852</f>
        <v>877991.54</v>
      </c>
      <c r="L847" s="148"/>
      <c r="M847" s="186">
        <f>M848+M850+M852+M854</f>
        <v>2528841.54</v>
      </c>
      <c r="N847" s="148"/>
      <c r="O847" s="186">
        <f>O848+O850+O852+O854+O857</f>
        <v>7537303.48</v>
      </c>
      <c r="P847" s="148"/>
      <c r="Q847" s="186">
        <f>Q848+Q850+Q852+Q854+Q857</f>
        <v>7333423.479999999</v>
      </c>
    </row>
    <row r="848" spans="1:17" ht="60.75" customHeight="1">
      <c r="A848" s="12" t="s">
        <v>551</v>
      </c>
      <c r="B848" s="71" t="s">
        <v>399</v>
      </c>
      <c r="C848" s="71" t="s">
        <v>553</v>
      </c>
      <c r="D848" s="67"/>
      <c r="E848" s="69"/>
      <c r="F848" s="148"/>
      <c r="G848" s="186"/>
      <c r="H848" s="148"/>
      <c r="I848" s="186"/>
      <c r="J848" s="149"/>
      <c r="K848" s="186"/>
      <c r="L848" s="148"/>
      <c r="M848" s="186">
        <f>M849</f>
        <v>1396150</v>
      </c>
      <c r="N848" s="148"/>
      <c r="O848" s="186">
        <f>O849</f>
        <v>1396150</v>
      </c>
      <c r="P848" s="148"/>
      <c r="Q848" s="186">
        <f>Q849</f>
        <v>1192270</v>
      </c>
    </row>
    <row r="849" spans="1:17" ht="38.25" customHeight="1">
      <c r="A849" s="151" t="s">
        <v>169</v>
      </c>
      <c r="B849" s="71" t="s">
        <v>399</v>
      </c>
      <c r="C849" s="71" t="s">
        <v>553</v>
      </c>
      <c r="D849" s="71" t="s">
        <v>170</v>
      </c>
      <c r="E849" s="69"/>
      <c r="F849" s="148"/>
      <c r="G849" s="186"/>
      <c r="H849" s="148"/>
      <c r="I849" s="186"/>
      <c r="J849" s="149"/>
      <c r="K849" s="186"/>
      <c r="L849" s="148">
        <v>1396150</v>
      </c>
      <c r="M849" s="186">
        <f>K849+L849</f>
        <v>1396150</v>
      </c>
      <c r="N849" s="148"/>
      <c r="O849" s="186">
        <f>M849+N849</f>
        <v>1396150</v>
      </c>
      <c r="P849" s="148">
        <v>-203880</v>
      </c>
      <c r="Q849" s="186">
        <f>O849+P849</f>
        <v>1192270</v>
      </c>
    </row>
    <row r="850" spans="1:17" ht="63.75" customHeight="1">
      <c r="A850" s="12" t="s">
        <v>551</v>
      </c>
      <c r="B850" s="71" t="s">
        <v>399</v>
      </c>
      <c r="C850" s="71" t="s">
        <v>552</v>
      </c>
      <c r="D850" s="67"/>
      <c r="E850" s="69"/>
      <c r="F850" s="148"/>
      <c r="G850" s="186"/>
      <c r="H850" s="148"/>
      <c r="I850" s="186"/>
      <c r="J850" s="149"/>
      <c r="K850" s="186"/>
      <c r="L850" s="148"/>
      <c r="M850" s="186">
        <f>M851</f>
        <v>330000</v>
      </c>
      <c r="N850" s="148"/>
      <c r="O850" s="186">
        <f>O851</f>
        <v>330004.04</v>
      </c>
      <c r="P850" s="148"/>
      <c r="Q850" s="186">
        <f>Q851</f>
        <v>330004.04</v>
      </c>
    </row>
    <row r="851" spans="1:17" ht="30" customHeight="1">
      <c r="A851" s="151" t="s">
        <v>169</v>
      </c>
      <c r="B851" s="71" t="s">
        <v>399</v>
      </c>
      <c r="C851" s="71" t="s">
        <v>552</v>
      </c>
      <c r="D851" s="71" t="s">
        <v>170</v>
      </c>
      <c r="E851" s="69"/>
      <c r="F851" s="148"/>
      <c r="G851" s="186"/>
      <c r="H851" s="148"/>
      <c r="I851" s="186"/>
      <c r="J851" s="149"/>
      <c r="K851" s="186"/>
      <c r="L851" s="148">
        <v>330000</v>
      </c>
      <c r="M851" s="186">
        <f>K851+L851</f>
        <v>330000</v>
      </c>
      <c r="N851" s="148">
        <v>4.04</v>
      </c>
      <c r="O851" s="186">
        <f>M851+N851</f>
        <v>330004.04</v>
      </c>
      <c r="P851" s="148"/>
      <c r="Q851" s="186">
        <f>O851+P851</f>
        <v>330004.04</v>
      </c>
    </row>
    <row r="852" spans="1:17" ht="91.5" customHeight="1">
      <c r="A852" s="12" t="s">
        <v>89</v>
      </c>
      <c r="B852" s="71" t="s">
        <v>399</v>
      </c>
      <c r="C852" s="71" t="s">
        <v>227</v>
      </c>
      <c r="D852" s="71"/>
      <c r="E852" s="68">
        <f>E853</f>
        <v>763200</v>
      </c>
      <c r="F852" s="148"/>
      <c r="G852" s="185">
        <f>G853</f>
        <v>763200</v>
      </c>
      <c r="H852" s="148"/>
      <c r="I852" s="185">
        <f>I853</f>
        <v>1093200</v>
      </c>
      <c r="J852" s="149"/>
      <c r="K852" s="185">
        <f>K853</f>
        <v>877991.54</v>
      </c>
      <c r="L852" s="148"/>
      <c r="M852" s="185">
        <f>M853</f>
        <v>547991.54</v>
      </c>
      <c r="N852" s="148"/>
      <c r="O852" s="185">
        <f>O853</f>
        <v>547991.54</v>
      </c>
      <c r="P852" s="148"/>
      <c r="Q852" s="185">
        <f>Q853</f>
        <v>547991.54</v>
      </c>
    </row>
    <row r="853" spans="1:17" ht="36" customHeight="1">
      <c r="A853" s="151" t="s">
        <v>169</v>
      </c>
      <c r="B853" s="71" t="s">
        <v>399</v>
      </c>
      <c r="C853" s="71" t="s">
        <v>227</v>
      </c>
      <c r="D853" s="71" t="s">
        <v>170</v>
      </c>
      <c r="E853" s="68">
        <f>763200</f>
        <v>763200</v>
      </c>
      <c r="F853" s="148"/>
      <c r="G853" s="185">
        <f>E853+F853</f>
        <v>763200</v>
      </c>
      <c r="H853" s="218">
        <v>330000</v>
      </c>
      <c r="I853" s="185">
        <f>G853+H853</f>
        <v>1093200</v>
      </c>
      <c r="J853" s="218">
        <v>-215208.46</v>
      </c>
      <c r="K853" s="198">
        <f>I853+J853</f>
        <v>877991.54</v>
      </c>
      <c r="L853" s="148">
        <v>-330000</v>
      </c>
      <c r="M853" s="198">
        <f>K853+L853</f>
        <v>547991.54</v>
      </c>
      <c r="N853" s="238"/>
      <c r="O853" s="198">
        <f>M853+N853</f>
        <v>547991.54</v>
      </c>
      <c r="P853" s="148"/>
      <c r="Q853" s="198">
        <f>O853+P853</f>
        <v>547991.54</v>
      </c>
    </row>
    <row r="854" spans="1:17" ht="83.25" customHeight="1">
      <c r="A854" s="130" t="s">
        <v>567</v>
      </c>
      <c r="B854" s="71" t="s">
        <v>399</v>
      </c>
      <c r="C854" s="71" t="s">
        <v>568</v>
      </c>
      <c r="D854" s="71"/>
      <c r="E854" s="68"/>
      <c r="F854" s="148"/>
      <c r="G854" s="185"/>
      <c r="H854" s="218"/>
      <c r="I854" s="185"/>
      <c r="J854" s="218"/>
      <c r="K854" s="198"/>
      <c r="L854" s="148"/>
      <c r="M854" s="198">
        <f>M855</f>
        <v>254700</v>
      </c>
      <c r="N854" s="148"/>
      <c r="O854" s="198">
        <f>O855+O856</f>
        <v>263157.9</v>
      </c>
      <c r="P854" s="148"/>
      <c r="Q854" s="198">
        <f>Q855+Q856</f>
        <v>263157.9</v>
      </c>
    </row>
    <row r="855" spans="1:17" ht="31.5" customHeight="1">
      <c r="A855" s="130" t="s">
        <v>169</v>
      </c>
      <c r="B855" s="71" t="s">
        <v>399</v>
      </c>
      <c r="C855" s="71" t="s">
        <v>568</v>
      </c>
      <c r="D855" s="71" t="s">
        <v>170</v>
      </c>
      <c r="E855" s="68"/>
      <c r="F855" s="148"/>
      <c r="G855" s="185"/>
      <c r="H855" s="218"/>
      <c r="I855" s="185"/>
      <c r="J855" s="218"/>
      <c r="K855" s="198"/>
      <c r="L855" s="148">
        <v>254700</v>
      </c>
      <c r="M855" s="198">
        <f>K855+L855</f>
        <v>254700</v>
      </c>
      <c r="N855" s="236">
        <v>5054.76</v>
      </c>
      <c r="O855" s="198">
        <f>M855+N855</f>
        <v>259754.76</v>
      </c>
      <c r="P855" s="218">
        <v>-259754.76</v>
      </c>
      <c r="Q855" s="198">
        <f>O855+P855</f>
        <v>0</v>
      </c>
    </row>
    <row r="856" spans="1:17" ht="18" customHeight="1">
      <c r="A856" s="151" t="s">
        <v>178</v>
      </c>
      <c r="B856" s="71" t="s">
        <v>399</v>
      </c>
      <c r="C856" s="71" t="s">
        <v>568</v>
      </c>
      <c r="D856" s="71" t="s">
        <v>177</v>
      </c>
      <c r="E856" s="68"/>
      <c r="F856" s="148"/>
      <c r="G856" s="185"/>
      <c r="H856" s="218"/>
      <c r="I856" s="185"/>
      <c r="J856" s="218"/>
      <c r="K856" s="198"/>
      <c r="L856" s="148"/>
      <c r="M856" s="198"/>
      <c r="N856" s="236">
        <v>3403.14</v>
      </c>
      <c r="O856" s="198">
        <f>M856+N856</f>
        <v>3403.14</v>
      </c>
      <c r="P856" s="218">
        <v>259754.76</v>
      </c>
      <c r="Q856" s="198">
        <f>O856+P856</f>
        <v>263157.9</v>
      </c>
    </row>
    <row r="857" spans="1:17" ht="82.5" customHeight="1">
      <c r="A857" s="130" t="s">
        <v>578</v>
      </c>
      <c r="B857" s="71" t="s">
        <v>399</v>
      </c>
      <c r="C857" s="71" t="s">
        <v>577</v>
      </c>
      <c r="D857" s="71"/>
      <c r="E857" s="68"/>
      <c r="F857" s="148"/>
      <c r="G857" s="185"/>
      <c r="H857" s="218"/>
      <c r="I857" s="185"/>
      <c r="J857" s="218"/>
      <c r="K857" s="198"/>
      <c r="L857" s="148"/>
      <c r="M857" s="198"/>
      <c r="N857" s="148"/>
      <c r="O857" s="198">
        <f>O858+O859</f>
        <v>5000000</v>
      </c>
      <c r="P857" s="148"/>
      <c r="Q857" s="198">
        <f>Q858+Q859</f>
        <v>4999999.999999999</v>
      </c>
    </row>
    <row r="858" spans="1:17" ht="33.75" customHeight="1">
      <c r="A858" s="130" t="s">
        <v>169</v>
      </c>
      <c r="B858" s="71" t="s">
        <v>399</v>
      </c>
      <c r="C858" s="71" t="s">
        <v>577</v>
      </c>
      <c r="D858" s="71" t="s">
        <v>170</v>
      </c>
      <c r="E858" s="68"/>
      <c r="F858" s="148"/>
      <c r="G858" s="185"/>
      <c r="H858" s="218"/>
      <c r="I858" s="185"/>
      <c r="J858" s="218"/>
      <c r="K858" s="198"/>
      <c r="L858" s="148"/>
      <c r="M858" s="198"/>
      <c r="N858" s="148">
        <v>4523834.6</v>
      </c>
      <c r="O858" s="198">
        <f>M858+N858</f>
        <v>4523834.6</v>
      </c>
      <c r="P858" s="218">
        <v>-55976.24</v>
      </c>
      <c r="Q858" s="198">
        <f>O858+P858</f>
        <v>4467858.359999999</v>
      </c>
    </row>
    <row r="859" spans="1:17" ht="15" customHeight="1">
      <c r="A859" s="151" t="s">
        <v>178</v>
      </c>
      <c r="B859" s="71" t="s">
        <v>399</v>
      </c>
      <c r="C859" s="71" t="s">
        <v>577</v>
      </c>
      <c r="D859" s="71" t="s">
        <v>177</v>
      </c>
      <c r="E859" s="68"/>
      <c r="F859" s="148"/>
      <c r="G859" s="185"/>
      <c r="H859" s="218"/>
      <c r="I859" s="185"/>
      <c r="J859" s="218"/>
      <c r="K859" s="198"/>
      <c r="L859" s="148"/>
      <c r="M859" s="198"/>
      <c r="N859" s="148">
        <v>476165.4</v>
      </c>
      <c r="O859" s="198">
        <f>M859+N859</f>
        <v>476165.4</v>
      </c>
      <c r="P859" s="218">
        <v>55976.24</v>
      </c>
      <c r="Q859" s="198">
        <f>O859+P859</f>
        <v>532141.64</v>
      </c>
    </row>
    <row r="860" spans="1:17" ht="15" customHeight="1">
      <c r="A860" s="151" t="s">
        <v>503</v>
      </c>
      <c r="B860" s="71" t="s">
        <v>504</v>
      </c>
      <c r="C860" s="71"/>
      <c r="D860" s="71"/>
      <c r="E860" s="68"/>
      <c r="F860" s="148"/>
      <c r="G860" s="185">
        <f>G861+G869</f>
        <v>27059219</v>
      </c>
      <c r="H860" s="148"/>
      <c r="I860" s="185">
        <f>I861+I869</f>
        <v>27059219</v>
      </c>
      <c r="J860" s="149"/>
      <c r="K860" s="185">
        <f>K861+K869</f>
        <v>28043119</v>
      </c>
      <c r="L860" s="148"/>
      <c r="M860" s="185">
        <f>M861+M869</f>
        <v>28048119</v>
      </c>
      <c r="N860" s="148"/>
      <c r="O860" s="185">
        <f>O861+O869</f>
        <v>30576319</v>
      </c>
      <c r="P860" s="148"/>
      <c r="Q860" s="185">
        <f>Q861+Q869</f>
        <v>31146319</v>
      </c>
    </row>
    <row r="861" spans="1:17" ht="29.25" customHeight="1">
      <c r="A861" s="42" t="s">
        <v>205</v>
      </c>
      <c r="B861" s="71" t="s">
        <v>504</v>
      </c>
      <c r="C861" s="71" t="s">
        <v>209</v>
      </c>
      <c r="D861" s="71"/>
      <c r="E861" s="68"/>
      <c r="F861" s="148"/>
      <c r="G861" s="185">
        <f>G862</f>
        <v>16943119</v>
      </c>
      <c r="H861" s="148"/>
      <c r="I861" s="185">
        <f>I862</f>
        <v>16943119</v>
      </c>
      <c r="J861" s="149"/>
      <c r="K861" s="185">
        <f>K862</f>
        <v>16983119</v>
      </c>
      <c r="L861" s="148"/>
      <c r="M861" s="185">
        <f>M862</f>
        <v>16988119</v>
      </c>
      <c r="N861" s="148"/>
      <c r="O861" s="185">
        <f>O862</f>
        <v>18125319</v>
      </c>
      <c r="P861" s="148"/>
      <c r="Q861" s="185">
        <f>Q862</f>
        <v>18195319</v>
      </c>
    </row>
    <row r="862" spans="1:17" ht="64.5" customHeight="1">
      <c r="A862" s="12" t="s">
        <v>598</v>
      </c>
      <c r="B862" s="71" t="s">
        <v>504</v>
      </c>
      <c r="C862" s="71" t="s">
        <v>225</v>
      </c>
      <c r="D862" s="71"/>
      <c r="E862" s="68"/>
      <c r="F862" s="148"/>
      <c r="G862" s="185">
        <f>G863</f>
        <v>16943119</v>
      </c>
      <c r="H862" s="148"/>
      <c r="I862" s="185">
        <f>I863</f>
        <v>16943119</v>
      </c>
      <c r="J862" s="149"/>
      <c r="K862" s="185">
        <f>K863</f>
        <v>16983119</v>
      </c>
      <c r="L862" s="148"/>
      <c r="M862" s="185">
        <f>M863</f>
        <v>16988119</v>
      </c>
      <c r="N862" s="148"/>
      <c r="O862" s="185">
        <f>O863+O867</f>
        <v>18125319</v>
      </c>
      <c r="P862" s="148"/>
      <c r="Q862" s="185">
        <f>Q863+Q867</f>
        <v>18195319</v>
      </c>
    </row>
    <row r="863" spans="1:17" ht="51" customHeight="1">
      <c r="A863" s="42" t="s">
        <v>58</v>
      </c>
      <c r="B863" s="71" t="s">
        <v>504</v>
      </c>
      <c r="C863" s="71" t="s">
        <v>226</v>
      </c>
      <c r="D863" s="71"/>
      <c r="E863" s="68"/>
      <c r="F863" s="148"/>
      <c r="G863" s="185">
        <f>G864+G865+G866</f>
        <v>16943119</v>
      </c>
      <c r="H863" s="148"/>
      <c r="I863" s="185">
        <f>I864+I865+I866</f>
        <v>16943119</v>
      </c>
      <c r="J863" s="149"/>
      <c r="K863" s="185">
        <f>K864+K865+K866</f>
        <v>16983119</v>
      </c>
      <c r="L863" s="148"/>
      <c r="M863" s="185">
        <f>M864+M865+M866</f>
        <v>16988119</v>
      </c>
      <c r="N863" s="148"/>
      <c r="O863" s="185">
        <f>O864+O865+O866</f>
        <v>16988119</v>
      </c>
      <c r="P863" s="148"/>
      <c r="Q863" s="185">
        <f>Q864+Q865+Q866</f>
        <v>17058119</v>
      </c>
    </row>
    <row r="864" spans="1:17" ht="28.5" customHeight="1">
      <c r="A864" s="130" t="s">
        <v>174</v>
      </c>
      <c r="B864" s="71" t="s">
        <v>504</v>
      </c>
      <c r="C864" s="71" t="s">
        <v>226</v>
      </c>
      <c r="D864" s="71" t="s">
        <v>173</v>
      </c>
      <c r="E864" s="68"/>
      <c r="F864" s="148">
        <v>15939402</v>
      </c>
      <c r="G864" s="185">
        <f>E864+F864</f>
        <v>15939402</v>
      </c>
      <c r="H864" s="148"/>
      <c r="I864" s="185">
        <f>G864+H864</f>
        <v>15939402</v>
      </c>
      <c r="J864" s="149"/>
      <c r="K864" s="185">
        <f>I864+J864</f>
        <v>15939402</v>
      </c>
      <c r="L864" s="148"/>
      <c r="M864" s="185">
        <f>K864+L864</f>
        <v>15939402</v>
      </c>
      <c r="N864" s="148">
        <v>-36000</v>
      </c>
      <c r="O864" s="185">
        <f>M864+N864</f>
        <v>15903402</v>
      </c>
      <c r="P864" s="148"/>
      <c r="Q864" s="185">
        <f>O864+P864</f>
        <v>15903402</v>
      </c>
    </row>
    <row r="865" spans="1:17" ht="30.75" customHeight="1">
      <c r="A865" s="151" t="s">
        <v>169</v>
      </c>
      <c r="B865" s="71" t="s">
        <v>504</v>
      </c>
      <c r="C865" s="71" t="s">
        <v>226</v>
      </c>
      <c r="D865" s="71" t="s">
        <v>170</v>
      </c>
      <c r="E865" s="68"/>
      <c r="F865" s="148">
        <v>1001917</v>
      </c>
      <c r="G865" s="185">
        <f>E865+F865</f>
        <v>1001917</v>
      </c>
      <c r="H865" s="148"/>
      <c r="I865" s="185">
        <f>G865+H865</f>
        <v>1001917</v>
      </c>
      <c r="J865" s="149">
        <v>40000</v>
      </c>
      <c r="K865" s="185">
        <f>I865+J865</f>
        <v>1041917</v>
      </c>
      <c r="L865" s="148">
        <v>5000</v>
      </c>
      <c r="M865" s="185">
        <f>K865+L865</f>
        <v>1046917</v>
      </c>
      <c r="N865" s="148">
        <v>34000</v>
      </c>
      <c r="O865" s="185">
        <f>M865+N865</f>
        <v>1080917</v>
      </c>
      <c r="P865" s="148">
        <v>70000</v>
      </c>
      <c r="Q865" s="185">
        <f>O865+P865</f>
        <v>1150917</v>
      </c>
    </row>
    <row r="866" spans="1:17" ht="17.25" customHeight="1">
      <c r="A866" s="151" t="s">
        <v>172</v>
      </c>
      <c r="B866" s="71" t="s">
        <v>504</v>
      </c>
      <c r="C866" s="71" t="s">
        <v>226</v>
      </c>
      <c r="D866" s="71" t="s">
        <v>171</v>
      </c>
      <c r="E866" s="68"/>
      <c r="F866" s="148">
        <v>1800</v>
      </c>
      <c r="G866" s="185">
        <f>E866+F866</f>
        <v>1800</v>
      </c>
      <c r="H866" s="148"/>
      <c r="I866" s="185">
        <f>G866+H866</f>
        <v>1800</v>
      </c>
      <c r="J866" s="149"/>
      <c r="K866" s="185">
        <f>I866+J866</f>
        <v>1800</v>
      </c>
      <c r="L866" s="148"/>
      <c r="M866" s="185">
        <f>K866+L866</f>
        <v>1800</v>
      </c>
      <c r="N866" s="148">
        <v>2000</v>
      </c>
      <c r="O866" s="185">
        <f>M866+N866</f>
        <v>3800</v>
      </c>
      <c r="P866" s="148"/>
      <c r="Q866" s="185">
        <f>O866+P866</f>
        <v>3800</v>
      </c>
    </row>
    <row r="867" spans="1:17" ht="52.5" customHeight="1">
      <c r="A867" s="151" t="s">
        <v>580</v>
      </c>
      <c r="B867" s="71" t="s">
        <v>504</v>
      </c>
      <c r="C867" s="71" t="s">
        <v>581</v>
      </c>
      <c r="D867" s="71"/>
      <c r="E867" s="68"/>
      <c r="F867" s="148"/>
      <c r="G867" s="185"/>
      <c r="H867" s="148"/>
      <c r="I867" s="185"/>
      <c r="J867" s="149"/>
      <c r="K867" s="185"/>
      <c r="L867" s="148"/>
      <c r="M867" s="185"/>
      <c r="N867" s="148"/>
      <c r="O867" s="185">
        <f>O868</f>
        <v>1137200</v>
      </c>
      <c r="P867" s="148"/>
      <c r="Q867" s="185">
        <f>Q868</f>
        <v>1137200</v>
      </c>
    </row>
    <row r="868" spans="1:17" ht="29.25" customHeight="1">
      <c r="A868" s="130" t="s">
        <v>174</v>
      </c>
      <c r="B868" s="71" t="s">
        <v>504</v>
      </c>
      <c r="C868" s="71" t="s">
        <v>581</v>
      </c>
      <c r="D868" s="71" t="s">
        <v>173</v>
      </c>
      <c r="E868" s="68"/>
      <c r="F868" s="148"/>
      <c r="G868" s="185"/>
      <c r="H868" s="148"/>
      <c r="I868" s="185"/>
      <c r="J868" s="149"/>
      <c r="K868" s="185"/>
      <c r="L868" s="148"/>
      <c r="M868" s="185"/>
      <c r="N868" s="148">
        <v>1137200</v>
      </c>
      <c r="O868" s="185">
        <f>M868+N868</f>
        <v>1137200</v>
      </c>
      <c r="P868" s="148"/>
      <c r="Q868" s="185">
        <f>O868+P868</f>
        <v>1137200</v>
      </c>
    </row>
    <row r="869" spans="1:17" ht="53.25" customHeight="1">
      <c r="A869" s="42" t="s">
        <v>163</v>
      </c>
      <c r="B869" s="107" t="s">
        <v>504</v>
      </c>
      <c r="C869" s="71" t="s">
        <v>236</v>
      </c>
      <c r="D869" s="67"/>
      <c r="E869" s="69">
        <f>E870</f>
        <v>0</v>
      </c>
      <c r="F869" s="148"/>
      <c r="G869" s="186">
        <f>G870</f>
        <v>10116100</v>
      </c>
      <c r="H869" s="148"/>
      <c r="I869" s="186">
        <f>I870</f>
        <v>10116100</v>
      </c>
      <c r="J869" s="149"/>
      <c r="K869" s="186">
        <f>K870</f>
        <v>11060000</v>
      </c>
      <c r="L869" s="148"/>
      <c r="M869" s="186">
        <f>M870</f>
        <v>11060000</v>
      </c>
      <c r="N869" s="148"/>
      <c r="O869" s="186">
        <f>O870</f>
        <v>12451000</v>
      </c>
      <c r="P869" s="148"/>
      <c r="Q869" s="186">
        <f>Q870</f>
        <v>12951000</v>
      </c>
    </row>
    <row r="870" spans="1:17" ht="51" customHeight="1">
      <c r="A870" s="42" t="s">
        <v>164</v>
      </c>
      <c r="B870" s="107" t="s">
        <v>504</v>
      </c>
      <c r="C870" s="71" t="s">
        <v>237</v>
      </c>
      <c r="D870" s="67"/>
      <c r="E870" s="69">
        <f>E871</f>
        <v>0</v>
      </c>
      <c r="F870" s="148"/>
      <c r="G870" s="186">
        <f>G871</f>
        <v>10116100</v>
      </c>
      <c r="H870" s="148"/>
      <c r="I870" s="186">
        <f>I871</f>
        <v>10116100</v>
      </c>
      <c r="J870" s="149"/>
      <c r="K870" s="186">
        <f>K871+K875</f>
        <v>11060000</v>
      </c>
      <c r="L870" s="148"/>
      <c r="M870" s="186">
        <f>M871+M875</f>
        <v>11060000</v>
      </c>
      <c r="N870" s="148"/>
      <c r="O870" s="186">
        <f>O871+O875+O873</f>
        <v>12451000</v>
      </c>
      <c r="P870" s="148"/>
      <c r="Q870" s="186">
        <f>Q871+Q875+Q873</f>
        <v>12951000</v>
      </c>
    </row>
    <row r="871" spans="1:17" ht="62.25" customHeight="1">
      <c r="A871" s="42" t="s">
        <v>497</v>
      </c>
      <c r="B871" s="107" t="s">
        <v>504</v>
      </c>
      <c r="C871" s="71" t="s">
        <v>238</v>
      </c>
      <c r="D871" s="67"/>
      <c r="E871" s="69">
        <f>E872</f>
        <v>0</v>
      </c>
      <c r="F871" s="148"/>
      <c r="G871" s="186">
        <f>G872</f>
        <v>10116100</v>
      </c>
      <c r="H871" s="148"/>
      <c r="I871" s="186">
        <f>I872</f>
        <v>10116100</v>
      </c>
      <c r="J871" s="149"/>
      <c r="K871" s="186">
        <f>K872</f>
        <v>10116100</v>
      </c>
      <c r="L871" s="148"/>
      <c r="M871" s="186">
        <f>M872</f>
        <v>10116100</v>
      </c>
      <c r="N871" s="148"/>
      <c r="O871" s="186">
        <f>O872</f>
        <v>10116100</v>
      </c>
      <c r="P871" s="148"/>
      <c r="Q871" s="186">
        <f>Q872</f>
        <v>10616100</v>
      </c>
    </row>
    <row r="872" spans="1:17" ht="18" customHeight="1">
      <c r="A872" s="151" t="s">
        <v>176</v>
      </c>
      <c r="B872" s="107" t="s">
        <v>504</v>
      </c>
      <c r="C872" s="71" t="s">
        <v>238</v>
      </c>
      <c r="D872" s="71" t="s">
        <v>175</v>
      </c>
      <c r="E872" s="69"/>
      <c r="F872" s="148">
        <v>10116100</v>
      </c>
      <c r="G872" s="186">
        <f>E872+F872</f>
        <v>10116100</v>
      </c>
      <c r="H872" s="148"/>
      <c r="I872" s="186">
        <f>G872+H872</f>
        <v>10116100</v>
      </c>
      <c r="J872" s="149"/>
      <c r="K872" s="186">
        <f>I872+J872</f>
        <v>10116100</v>
      </c>
      <c r="L872" s="148"/>
      <c r="M872" s="186">
        <f>K872+L872</f>
        <v>10116100</v>
      </c>
      <c r="N872" s="148"/>
      <c r="O872" s="186">
        <f>M872+N872</f>
        <v>10116100</v>
      </c>
      <c r="P872" s="148">
        <v>500000</v>
      </c>
      <c r="Q872" s="186">
        <f>O872+P872</f>
        <v>10616100</v>
      </c>
    </row>
    <row r="873" spans="1:17" ht="54.75" customHeight="1">
      <c r="A873" s="151" t="s">
        <v>580</v>
      </c>
      <c r="B873" s="107" t="s">
        <v>504</v>
      </c>
      <c r="C873" s="71" t="s">
        <v>579</v>
      </c>
      <c r="D873" s="71"/>
      <c r="E873" s="69"/>
      <c r="F873" s="148"/>
      <c r="G873" s="186"/>
      <c r="H873" s="148"/>
      <c r="I873" s="186"/>
      <c r="J873" s="149"/>
      <c r="K873" s="186"/>
      <c r="L873" s="148"/>
      <c r="M873" s="186"/>
      <c r="N873" s="148"/>
      <c r="O873" s="186">
        <f>O874</f>
        <v>1391000</v>
      </c>
      <c r="P873" s="148"/>
      <c r="Q873" s="186">
        <f>Q874</f>
        <v>1391000</v>
      </c>
    </row>
    <row r="874" spans="1:17" ht="18" customHeight="1">
      <c r="A874" s="151" t="s">
        <v>176</v>
      </c>
      <c r="B874" s="107" t="s">
        <v>504</v>
      </c>
      <c r="C874" s="71" t="s">
        <v>579</v>
      </c>
      <c r="D874" s="71" t="s">
        <v>175</v>
      </c>
      <c r="E874" s="69"/>
      <c r="F874" s="148"/>
      <c r="G874" s="186"/>
      <c r="H874" s="148"/>
      <c r="I874" s="186"/>
      <c r="J874" s="149"/>
      <c r="K874" s="186"/>
      <c r="L874" s="148"/>
      <c r="M874" s="186"/>
      <c r="N874" s="148">
        <v>1391000</v>
      </c>
      <c r="O874" s="186">
        <f>M874+N874</f>
        <v>1391000</v>
      </c>
      <c r="P874" s="148"/>
      <c r="Q874" s="186">
        <f>O874+P874</f>
        <v>1391000</v>
      </c>
    </row>
    <row r="875" spans="1:17" ht="63" customHeight="1">
      <c r="A875" s="151" t="s">
        <v>538</v>
      </c>
      <c r="B875" s="107" t="s">
        <v>504</v>
      </c>
      <c r="C875" s="71" t="s">
        <v>539</v>
      </c>
      <c r="D875" s="71"/>
      <c r="E875" s="69"/>
      <c r="F875" s="148"/>
      <c r="G875" s="186"/>
      <c r="H875" s="148"/>
      <c r="I875" s="186"/>
      <c r="J875" s="149"/>
      <c r="K875" s="186">
        <f>K876</f>
        <v>943900</v>
      </c>
      <c r="L875" s="148"/>
      <c r="M875" s="186">
        <f>M876</f>
        <v>943900</v>
      </c>
      <c r="N875" s="148"/>
      <c r="O875" s="186">
        <f>O876</f>
        <v>943900</v>
      </c>
      <c r="P875" s="148"/>
      <c r="Q875" s="186">
        <f>Q876</f>
        <v>943900</v>
      </c>
    </row>
    <row r="876" spans="1:17" ht="18" customHeight="1">
      <c r="A876" s="151" t="s">
        <v>176</v>
      </c>
      <c r="B876" s="107" t="s">
        <v>504</v>
      </c>
      <c r="C876" s="71" t="s">
        <v>539</v>
      </c>
      <c r="D876" s="71" t="s">
        <v>175</v>
      </c>
      <c r="E876" s="69"/>
      <c r="F876" s="148"/>
      <c r="G876" s="186"/>
      <c r="H876" s="148"/>
      <c r="I876" s="186"/>
      <c r="J876" s="149">
        <v>943900</v>
      </c>
      <c r="K876" s="186">
        <f>I876+J876</f>
        <v>943900</v>
      </c>
      <c r="L876" s="148"/>
      <c r="M876" s="186">
        <f>K876+L876</f>
        <v>943900</v>
      </c>
      <c r="N876" s="148"/>
      <c r="O876" s="186">
        <f>M876+N876</f>
        <v>943900</v>
      </c>
      <c r="P876" s="148"/>
      <c r="Q876" s="186">
        <f>O876+P876</f>
        <v>943900</v>
      </c>
    </row>
    <row r="877" spans="1:17" ht="15" customHeight="1">
      <c r="A877" s="12" t="s">
        <v>499</v>
      </c>
      <c r="B877" s="67" t="s">
        <v>400</v>
      </c>
      <c r="C877" s="67"/>
      <c r="D877" s="67"/>
      <c r="E877" s="69">
        <f>E878+E893</f>
        <v>18503800</v>
      </c>
      <c r="F877" s="148"/>
      <c r="G877" s="186">
        <f>G878+G893</f>
        <v>18503800</v>
      </c>
      <c r="H877" s="148"/>
      <c r="I877" s="186">
        <f>I878+I893</f>
        <v>21555875</v>
      </c>
      <c r="J877" s="149"/>
      <c r="K877" s="186">
        <f>K878+K893</f>
        <v>21555875</v>
      </c>
      <c r="L877" s="148"/>
      <c r="M877" s="186">
        <f>M878+M893</f>
        <v>21610680</v>
      </c>
      <c r="N877" s="148"/>
      <c r="O877" s="186">
        <f>O878+O893</f>
        <v>21664080</v>
      </c>
      <c r="P877" s="148"/>
      <c r="Q877" s="186">
        <f>Q878+Q893</f>
        <v>21649160</v>
      </c>
    </row>
    <row r="878" spans="1:17" ht="33.75" customHeight="1">
      <c r="A878" s="42" t="s">
        <v>205</v>
      </c>
      <c r="B878" s="67" t="s">
        <v>400</v>
      </c>
      <c r="C878" s="71" t="s">
        <v>209</v>
      </c>
      <c r="D878" s="67"/>
      <c r="E878" s="69">
        <f>E879+E888</f>
        <v>17173700</v>
      </c>
      <c r="F878" s="148"/>
      <c r="G878" s="186">
        <f>G879+G888</f>
        <v>17173700</v>
      </c>
      <c r="H878" s="148"/>
      <c r="I878" s="186">
        <f>I879+I888</f>
        <v>20225775</v>
      </c>
      <c r="J878" s="149"/>
      <c r="K878" s="186">
        <f>K879+K888</f>
        <v>20225775</v>
      </c>
      <c r="L878" s="148"/>
      <c r="M878" s="186">
        <f>M879+M888</f>
        <v>20225775</v>
      </c>
      <c r="N878" s="148"/>
      <c r="O878" s="186">
        <f>O879+O888</f>
        <v>20225775</v>
      </c>
      <c r="P878" s="148"/>
      <c r="Q878" s="186">
        <f>Q879+Q888</f>
        <v>20225775</v>
      </c>
    </row>
    <row r="879" spans="1:17" ht="63" customHeight="1">
      <c r="A879" s="12" t="s">
        <v>599</v>
      </c>
      <c r="B879" s="67" t="s">
        <v>400</v>
      </c>
      <c r="C879" s="71" t="s">
        <v>228</v>
      </c>
      <c r="D879" s="67"/>
      <c r="E879" s="73">
        <f>E880+E882+E885</f>
        <v>12626900</v>
      </c>
      <c r="F879" s="148"/>
      <c r="G879" s="188">
        <f>G880+G882+G885</f>
        <v>12626900</v>
      </c>
      <c r="H879" s="148"/>
      <c r="I879" s="188">
        <f>I880+I882+I885</f>
        <v>13892775</v>
      </c>
      <c r="J879" s="149"/>
      <c r="K879" s="188">
        <f>K880+K882+K885</f>
        <v>13892775</v>
      </c>
      <c r="L879" s="148"/>
      <c r="M879" s="188">
        <f>M880+M882+M885</f>
        <v>13892775</v>
      </c>
      <c r="N879" s="148"/>
      <c r="O879" s="188">
        <f>O880+O882+O885</f>
        <v>13892775</v>
      </c>
      <c r="P879" s="148"/>
      <c r="Q879" s="188">
        <f>Q880+Q882+Q885</f>
        <v>13892775</v>
      </c>
    </row>
    <row r="880" spans="1:17" ht="40.5" customHeight="1">
      <c r="A880" s="42" t="s">
        <v>126</v>
      </c>
      <c r="B880" s="70" t="s">
        <v>400</v>
      </c>
      <c r="C880" s="107" t="s">
        <v>229</v>
      </c>
      <c r="D880" s="70"/>
      <c r="E880" s="69">
        <f>E881</f>
        <v>2177700</v>
      </c>
      <c r="F880" s="148"/>
      <c r="G880" s="186">
        <f>G881</f>
        <v>2177700</v>
      </c>
      <c r="H880" s="148"/>
      <c r="I880" s="186">
        <f>I881</f>
        <v>2177700</v>
      </c>
      <c r="J880" s="149"/>
      <c r="K880" s="186">
        <f>K881</f>
        <v>2177700</v>
      </c>
      <c r="L880" s="148"/>
      <c r="M880" s="186">
        <f>M881</f>
        <v>2177700</v>
      </c>
      <c r="N880" s="148"/>
      <c r="O880" s="186">
        <f>O881</f>
        <v>2177700</v>
      </c>
      <c r="P880" s="148"/>
      <c r="Q880" s="186">
        <f>Q881</f>
        <v>2177700</v>
      </c>
    </row>
    <row r="881" spans="1:17" ht="20.25" customHeight="1">
      <c r="A881" s="131" t="s">
        <v>178</v>
      </c>
      <c r="B881" s="67" t="s">
        <v>400</v>
      </c>
      <c r="C881" s="107" t="s">
        <v>229</v>
      </c>
      <c r="D881" s="107" t="s">
        <v>177</v>
      </c>
      <c r="E881" s="69">
        <v>2177700</v>
      </c>
      <c r="F881" s="148"/>
      <c r="G881" s="186">
        <f>E881+F881</f>
        <v>2177700</v>
      </c>
      <c r="H881" s="148"/>
      <c r="I881" s="186">
        <f>G881+H881</f>
        <v>2177700</v>
      </c>
      <c r="J881" s="149"/>
      <c r="K881" s="186">
        <f>I881+J881</f>
        <v>2177700</v>
      </c>
      <c r="L881" s="148"/>
      <c r="M881" s="186">
        <f>K881+L881</f>
        <v>2177700</v>
      </c>
      <c r="N881" s="148"/>
      <c r="O881" s="186">
        <f>M881+N881</f>
        <v>2177700</v>
      </c>
      <c r="P881" s="148"/>
      <c r="Q881" s="186">
        <f>O881+P881</f>
        <v>2177700</v>
      </c>
    </row>
    <row r="882" spans="1:17" ht="50.25" customHeight="1">
      <c r="A882" s="132" t="s">
        <v>128</v>
      </c>
      <c r="B882" s="70" t="s">
        <v>400</v>
      </c>
      <c r="C882" s="71" t="s">
        <v>231</v>
      </c>
      <c r="D882" s="67"/>
      <c r="E882" s="69">
        <f>E883+E884</f>
        <v>4526000</v>
      </c>
      <c r="F882" s="148"/>
      <c r="G882" s="186">
        <f>G883+G884</f>
        <v>4526000</v>
      </c>
      <c r="H882" s="148"/>
      <c r="I882" s="186">
        <f>I883+I884</f>
        <v>5791875</v>
      </c>
      <c r="J882" s="149"/>
      <c r="K882" s="186">
        <f>K883+K884</f>
        <v>5791875</v>
      </c>
      <c r="L882" s="148"/>
      <c r="M882" s="186">
        <f>M883+M884</f>
        <v>5791875</v>
      </c>
      <c r="N882" s="148"/>
      <c r="O882" s="186">
        <f>O883+O884</f>
        <v>5791875</v>
      </c>
      <c r="P882" s="148"/>
      <c r="Q882" s="186">
        <f>Q883+Q884</f>
        <v>5791875</v>
      </c>
    </row>
    <row r="883" spans="1:17" ht="36" customHeight="1">
      <c r="A883" s="130" t="s">
        <v>169</v>
      </c>
      <c r="B883" s="67" t="s">
        <v>400</v>
      </c>
      <c r="C883" s="71" t="s">
        <v>231</v>
      </c>
      <c r="D883" s="71" t="s">
        <v>170</v>
      </c>
      <c r="E883" s="69">
        <v>3047824</v>
      </c>
      <c r="F883" s="148"/>
      <c r="G883" s="186">
        <f>E883+F883</f>
        <v>3047824</v>
      </c>
      <c r="H883" s="218">
        <v>566826</v>
      </c>
      <c r="I883" s="186">
        <f>G883+H883</f>
        <v>3614650</v>
      </c>
      <c r="J883" s="149"/>
      <c r="K883" s="186">
        <f>I883+J883</f>
        <v>3614650</v>
      </c>
      <c r="L883" s="148"/>
      <c r="M883" s="186">
        <f>K883+L883</f>
        <v>3614650</v>
      </c>
      <c r="N883" s="148"/>
      <c r="O883" s="186">
        <f>M883+N883</f>
        <v>3614650</v>
      </c>
      <c r="P883" s="148"/>
      <c r="Q883" s="186">
        <f>O883+P883</f>
        <v>3614650</v>
      </c>
    </row>
    <row r="884" spans="1:17" ht="18.75" customHeight="1">
      <c r="A884" s="131" t="s">
        <v>178</v>
      </c>
      <c r="B884" s="115" t="s">
        <v>400</v>
      </c>
      <c r="C884" s="71" t="s">
        <v>231</v>
      </c>
      <c r="D884" s="71" t="s">
        <v>177</v>
      </c>
      <c r="E884" s="69">
        <v>1478176</v>
      </c>
      <c r="F884" s="148"/>
      <c r="G884" s="186">
        <f>E884+F884</f>
        <v>1478176</v>
      </c>
      <c r="H884" s="218">
        <v>699049</v>
      </c>
      <c r="I884" s="186">
        <f>G884+H884</f>
        <v>2177225</v>
      </c>
      <c r="J884" s="149"/>
      <c r="K884" s="186">
        <f>I884+J884</f>
        <v>2177225</v>
      </c>
      <c r="L884" s="148"/>
      <c r="M884" s="186">
        <f>K884+L884</f>
        <v>2177225</v>
      </c>
      <c r="N884" s="148"/>
      <c r="O884" s="186">
        <f>M884+N884</f>
        <v>2177225</v>
      </c>
      <c r="P884" s="148"/>
      <c r="Q884" s="186">
        <f>O884+P884</f>
        <v>2177225</v>
      </c>
    </row>
    <row r="885" spans="1:17" ht="32.25" customHeight="1">
      <c r="A885" s="136" t="s">
        <v>127</v>
      </c>
      <c r="B885" s="107" t="s">
        <v>400</v>
      </c>
      <c r="C885" s="107" t="s">
        <v>230</v>
      </c>
      <c r="D885" s="107"/>
      <c r="E885" s="73">
        <f>E887</f>
        <v>5923200</v>
      </c>
      <c r="F885" s="148"/>
      <c r="G885" s="188">
        <f>G887</f>
        <v>5923200</v>
      </c>
      <c r="H885" s="148"/>
      <c r="I885" s="188">
        <f>I887</f>
        <v>5923200</v>
      </c>
      <c r="J885" s="149"/>
      <c r="K885" s="188">
        <f>K887</f>
        <v>5923200</v>
      </c>
      <c r="L885" s="148"/>
      <c r="M885" s="188">
        <f>M887</f>
        <v>5923200</v>
      </c>
      <c r="N885" s="148"/>
      <c r="O885" s="188">
        <f>O887</f>
        <v>5923200</v>
      </c>
      <c r="P885" s="148"/>
      <c r="Q885" s="188">
        <f>Q887</f>
        <v>5923200</v>
      </c>
    </row>
    <row r="886" spans="1:17" ht="48.75" customHeight="1" hidden="1">
      <c r="A886" s="12" t="s">
        <v>459</v>
      </c>
      <c r="B886" s="71" t="s">
        <v>400</v>
      </c>
      <c r="C886" s="71"/>
      <c r="D886" s="71" t="s">
        <v>449</v>
      </c>
      <c r="E886" s="78">
        <v>2372150</v>
      </c>
      <c r="F886" s="148"/>
      <c r="G886" s="192">
        <v>2372150</v>
      </c>
      <c r="H886" s="148"/>
      <c r="I886" s="192">
        <v>2372150</v>
      </c>
      <c r="J886" s="149"/>
      <c r="K886" s="192">
        <v>2372150</v>
      </c>
      <c r="L886" s="148"/>
      <c r="M886" s="192">
        <v>2372150</v>
      </c>
      <c r="N886" s="148"/>
      <c r="O886" s="192">
        <v>2372150</v>
      </c>
      <c r="P886" s="148"/>
      <c r="Q886" s="192">
        <v>2372150</v>
      </c>
    </row>
    <row r="887" spans="1:17" ht="20.25" customHeight="1">
      <c r="A887" s="151" t="s">
        <v>178</v>
      </c>
      <c r="B887" s="67" t="s">
        <v>400</v>
      </c>
      <c r="C887" s="107" t="s">
        <v>230</v>
      </c>
      <c r="D887" s="71" t="s">
        <v>177</v>
      </c>
      <c r="E887" s="78">
        <v>5923200</v>
      </c>
      <c r="F887" s="148"/>
      <c r="G887" s="192">
        <f>E887+F887</f>
        <v>5923200</v>
      </c>
      <c r="H887" s="148"/>
      <c r="I887" s="192">
        <f>G887+H887</f>
        <v>5923200</v>
      </c>
      <c r="J887" s="149"/>
      <c r="K887" s="192">
        <f>I887+J887</f>
        <v>5923200</v>
      </c>
      <c r="L887" s="148"/>
      <c r="M887" s="192">
        <f>K887+L887</f>
        <v>5923200</v>
      </c>
      <c r="N887" s="148"/>
      <c r="O887" s="192">
        <f>M887+N887</f>
        <v>5923200</v>
      </c>
      <c r="P887" s="148"/>
      <c r="Q887" s="192">
        <f>O887+P887</f>
        <v>5923200</v>
      </c>
    </row>
    <row r="888" spans="1:17" ht="78" customHeight="1">
      <c r="A888" s="12" t="s">
        <v>619</v>
      </c>
      <c r="B888" s="71" t="s">
        <v>400</v>
      </c>
      <c r="C888" s="71" t="s">
        <v>219</v>
      </c>
      <c r="D888" s="71"/>
      <c r="E888" s="78">
        <f>E889</f>
        <v>4546800</v>
      </c>
      <c r="F888" s="148"/>
      <c r="G888" s="192">
        <f>G889</f>
        <v>4546800</v>
      </c>
      <c r="H888" s="148"/>
      <c r="I888" s="192">
        <f>I889+I891</f>
        <v>6333000</v>
      </c>
      <c r="J888" s="149"/>
      <c r="K888" s="192">
        <f>K889+K891</f>
        <v>6333000</v>
      </c>
      <c r="L888" s="148"/>
      <c r="M888" s="192">
        <f>M889+M891</f>
        <v>6333000</v>
      </c>
      <c r="N888" s="148"/>
      <c r="O888" s="192">
        <f>O889+O891</f>
        <v>6333000</v>
      </c>
      <c r="P888" s="148"/>
      <c r="Q888" s="192">
        <f>Q889+Q891</f>
        <v>6333000</v>
      </c>
    </row>
    <row r="889" spans="1:17" ht="67.5" customHeight="1">
      <c r="A889" s="154" t="s">
        <v>329</v>
      </c>
      <c r="B889" s="71" t="s">
        <v>400</v>
      </c>
      <c r="C889" s="71" t="s">
        <v>328</v>
      </c>
      <c r="D889" s="71"/>
      <c r="E889" s="78">
        <f>E890</f>
        <v>4546800</v>
      </c>
      <c r="F889" s="148"/>
      <c r="G889" s="192">
        <f>G890</f>
        <v>4546800</v>
      </c>
      <c r="H889" s="148"/>
      <c r="I889" s="192">
        <f>I890</f>
        <v>4546800</v>
      </c>
      <c r="J889" s="149"/>
      <c r="K889" s="192">
        <f>K890</f>
        <v>4546800</v>
      </c>
      <c r="L889" s="148"/>
      <c r="M889" s="192">
        <f>M890</f>
        <v>4546800</v>
      </c>
      <c r="N889" s="148"/>
      <c r="O889" s="192">
        <f>O890</f>
        <v>4546800</v>
      </c>
      <c r="P889" s="148"/>
      <c r="Q889" s="192">
        <f>Q890</f>
        <v>4546800</v>
      </c>
    </row>
    <row r="890" spans="1:17" ht="15.75" customHeight="1">
      <c r="A890" s="167" t="s">
        <v>178</v>
      </c>
      <c r="B890" s="165" t="s">
        <v>400</v>
      </c>
      <c r="C890" s="165" t="s">
        <v>328</v>
      </c>
      <c r="D890" s="165" t="s">
        <v>177</v>
      </c>
      <c r="E890" s="169">
        <f>4546800</f>
        <v>4546800</v>
      </c>
      <c r="F890" s="148"/>
      <c r="G890" s="199">
        <f>E890+F890</f>
        <v>4546800</v>
      </c>
      <c r="H890" s="148"/>
      <c r="I890" s="199">
        <f>G890+H890</f>
        <v>4546800</v>
      </c>
      <c r="J890" s="149"/>
      <c r="K890" s="199">
        <f>I890+J890</f>
        <v>4546800</v>
      </c>
      <c r="L890" s="148"/>
      <c r="M890" s="199">
        <f>K890+L890</f>
        <v>4546800</v>
      </c>
      <c r="N890" s="148"/>
      <c r="O890" s="199">
        <f>M890+N890</f>
        <v>4546800</v>
      </c>
      <c r="P890" s="148"/>
      <c r="Q890" s="199">
        <f>O890+P890</f>
        <v>4546800</v>
      </c>
    </row>
    <row r="891" spans="1:17" ht="81" customHeight="1">
      <c r="A891" s="151" t="s">
        <v>527</v>
      </c>
      <c r="B891" s="165" t="s">
        <v>400</v>
      </c>
      <c r="C891" s="165" t="s">
        <v>526</v>
      </c>
      <c r="D891" s="165"/>
      <c r="E891" s="169"/>
      <c r="F891" s="148"/>
      <c r="G891" s="199"/>
      <c r="H891" s="148"/>
      <c r="I891" s="199">
        <f>I892</f>
        <v>1786200</v>
      </c>
      <c r="J891" s="149"/>
      <c r="K891" s="199">
        <f>K892</f>
        <v>1786200</v>
      </c>
      <c r="L891" s="148"/>
      <c r="M891" s="199">
        <f>M892</f>
        <v>1786200</v>
      </c>
      <c r="N891" s="148"/>
      <c r="O891" s="199">
        <f>O892</f>
        <v>1786200</v>
      </c>
      <c r="P891" s="148"/>
      <c r="Q891" s="199">
        <f>Q892</f>
        <v>1786200</v>
      </c>
    </row>
    <row r="892" spans="1:17" ht="19.5" customHeight="1">
      <c r="A892" s="167" t="s">
        <v>178</v>
      </c>
      <c r="B892" s="165" t="s">
        <v>400</v>
      </c>
      <c r="C892" s="165" t="s">
        <v>526</v>
      </c>
      <c r="D892" s="165" t="s">
        <v>177</v>
      </c>
      <c r="E892" s="169"/>
      <c r="F892" s="148"/>
      <c r="G892" s="199"/>
      <c r="H892" s="148">
        <v>1786200</v>
      </c>
      <c r="I892" s="199">
        <f>G892+H892</f>
        <v>1786200</v>
      </c>
      <c r="J892" s="149"/>
      <c r="K892" s="199">
        <f>I892+J892</f>
        <v>1786200</v>
      </c>
      <c r="L892" s="148"/>
      <c r="M892" s="199">
        <f>K892+L892</f>
        <v>1786200</v>
      </c>
      <c r="N892" s="148"/>
      <c r="O892" s="199">
        <f>M892+N892</f>
        <v>1786200</v>
      </c>
      <c r="P892" s="148"/>
      <c r="Q892" s="199">
        <f>O892+P892</f>
        <v>1786200</v>
      </c>
    </row>
    <row r="893" spans="1:17" ht="79.5" customHeight="1">
      <c r="A893" s="170" t="s">
        <v>11</v>
      </c>
      <c r="B893" s="171" t="s">
        <v>400</v>
      </c>
      <c r="C893" s="165" t="s">
        <v>239</v>
      </c>
      <c r="D893" s="172"/>
      <c r="E893" s="173">
        <f>E894+E903+E908</f>
        <v>1330100</v>
      </c>
      <c r="F893" s="148"/>
      <c r="G893" s="200">
        <f>G894+G903+G908</f>
        <v>1330100</v>
      </c>
      <c r="H893" s="148"/>
      <c r="I893" s="200">
        <f>I894+I903+I908</f>
        <v>1330100</v>
      </c>
      <c r="J893" s="149"/>
      <c r="K893" s="200">
        <f>K894+K903+K908</f>
        <v>1330100</v>
      </c>
      <c r="L893" s="148"/>
      <c r="M893" s="200">
        <f>M894+M903+M908</f>
        <v>1384905</v>
      </c>
      <c r="N893" s="148"/>
      <c r="O893" s="200">
        <f>O894+O903+O908</f>
        <v>1438305</v>
      </c>
      <c r="P893" s="148"/>
      <c r="Q893" s="200">
        <f>Q894+Q903+Q908</f>
        <v>1423385</v>
      </c>
    </row>
    <row r="894" spans="1:17" ht="46.5" customHeight="1">
      <c r="A894" s="137" t="s">
        <v>135</v>
      </c>
      <c r="B894" s="115" t="s">
        <v>400</v>
      </c>
      <c r="C894" s="71" t="s">
        <v>240</v>
      </c>
      <c r="D894" s="106"/>
      <c r="E894" s="79">
        <f>E895</f>
        <v>936600</v>
      </c>
      <c r="F894" s="148"/>
      <c r="G894" s="191">
        <f>G895+G899</f>
        <v>936600</v>
      </c>
      <c r="H894" s="148"/>
      <c r="I894" s="191">
        <f>I895+I899</f>
        <v>936600</v>
      </c>
      <c r="J894" s="149"/>
      <c r="K894" s="191">
        <f>K895+K899</f>
        <v>936600</v>
      </c>
      <c r="L894" s="148"/>
      <c r="M894" s="191">
        <f>M895+M899</f>
        <v>936600</v>
      </c>
      <c r="N894" s="148"/>
      <c r="O894" s="191">
        <f>O895+O899+O901</f>
        <v>989800</v>
      </c>
      <c r="P894" s="148"/>
      <c r="Q894" s="191">
        <f>Q895+Q899+Q901</f>
        <v>990644</v>
      </c>
    </row>
    <row r="895" spans="1:17" ht="32.25" customHeight="1">
      <c r="A895" s="137" t="s">
        <v>137</v>
      </c>
      <c r="B895" s="115" t="s">
        <v>400</v>
      </c>
      <c r="C895" s="71" t="s">
        <v>241</v>
      </c>
      <c r="D895" s="106"/>
      <c r="E895" s="79">
        <f>E896+E898+E897</f>
        <v>936600</v>
      </c>
      <c r="F895" s="148"/>
      <c r="G895" s="191">
        <f>G896+G898+G897</f>
        <v>868600</v>
      </c>
      <c r="H895" s="148"/>
      <c r="I895" s="191">
        <f>I896+I898+I897</f>
        <v>868600</v>
      </c>
      <c r="J895" s="149"/>
      <c r="K895" s="191">
        <f>K896+K898+K897</f>
        <v>868600</v>
      </c>
      <c r="L895" s="148"/>
      <c r="M895" s="191">
        <f>M896+M898+M897</f>
        <v>868600</v>
      </c>
      <c r="N895" s="148"/>
      <c r="O895" s="191">
        <f>O896+O898+O897</f>
        <v>868600</v>
      </c>
      <c r="P895" s="148"/>
      <c r="Q895" s="191">
        <f>Q896+Q898+Q897</f>
        <v>869444</v>
      </c>
    </row>
    <row r="896" spans="1:17" ht="36" customHeight="1">
      <c r="A896" s="151" t="s">
        <v>174</v>
      </c>
      <c r="B896" s="115" t="s">
        <v>400</v>
      </c>
      <c r="C896" s="71" t="s">
        <v>241</v>
      </c>
      <c r="D896" s="71" t="s">
        <v>173</v>
      </c>
      <c r="E896" s="79">
        <v>817500</v>
      </c>
      <c r="F896" s="148"/>
      <c r="G896" s="191">
        <f>E896+F896</f>
        <v>817500</v>
      </c>
      <c r="H896" s="148">
        <v>-860</v>
      </c>
      <c r="I896" s="191">
        <f>G896+H896</f>
        <v>816640</v>
      </c>
      <c r="J896" s="149"/>
      <c r="K896" s="191">
        <f>I896+J896</f>
        <v>816640</v>
      </c>
      <c r="L896" s="148">
        <v>-1660</v>
      </c>
      <c r="M896" s="191">
        <f>K896+L896</f>
        <v>814980</v>
      </c>
      <c r="N896" s="148"/>
      <c r="O896" s="191">
        <f>M896+N896</f>
        <v>814980</v>
      </c>
      <c r="P896" s="148">
        <v>844</v>
      </c>
      <c r="Q896" s="191">
        <f>O896+P896</f>
        <v>815824</v>
      </c>
    </row>
    <row r="897" spans="1:17" ht="30" customHeight="1">
      <c r="A897" s="151" t="s">
        <v>169</v>
      </c>
      <c r="B897" s="107" t="s">
        <v>400</v>
      </c>
      <c r="C897" s="71" t="s">
        <v>241</v>
      </c>
      <c r="D897" s="71" t="s">
        <v>170</v>
      </c>
      <c r="E897" s="79">
        <f>176500-58000</f>
        <v>118500</v>
      </c>
      <c r="F897" s="148">
        <v>-68000</v>
      </c>
      <c r="G897" s="191">
        <f>E897+F897</f>
        <v>50500</v>
      </c>
      <c r="H897" s="148">
        <v>460</v>
      </c>
      <c r="I897" s="191">
        <f>G897+H897</f>
        <v>50960</v>
      </c>
      <c r="J897" s="149"/>
      <c r="K897" s="191">
        <f>I897+J897</f>
        <v>50960</v>
      </c>
      <c r="L897" s="148">
        <v>1460</v>
      </c>
      <c r="M897" s="191">
        <f>K897+L897</f>
        <v>52420</v>
      </c>
      <c r="N897" s="148"/>
      <c r="O897" s="191">
        <f>M897+N897</f>
        <v>52420</v>
      </c>
      <c r="P897" s="148"/>
      <c r="Q897" s="191">
        <f>O897+P897</f>
        <v>52420</v>
      </c>
    </row>
    <row r="898" spans="1:17" ht="18.75" customHeight="1">
      <c r="A898" s="151" t="s">
        <v>172</v>
      </c>
      <c r="B898" s="107" t="s">
        <v>400</v>
      </c>
      <c r="C898" s="71" t="s">
        <v>241</v>
      </c>
      <c r="D898" s="71" t="s">
        <v>171</v>
      </c>
      <c r="E898" s="79">
        <v>600</v>
      </c>
      <c r="F898" s="148"/>
      <c r="G898" s="191">
        <f>E898+F898</f>
        <v>600</v>
      </c>
      <c r="H898" s="148">
        <v>400</v>
      </c>
      <c r="I898" s="191">
        <f>G898+H898</f>
        <v>1000</v>
      </c>
      <c r="J898" s="149"/>
      <c r="K898" s="191">
        <f>I898+J898</f>
        <v>1000</v>
      </c>
      <c r="L898" s="148">
        <v>200</v>
      </c>
      <c r="M898" s="191">
        <f>K898+L898</f>
        <v>1200</v>
      </c>
      <c r="N898" s="148"/>
      <c r="O898" s="191">
        <f>M898+N898</f>
        <v>1200</v>
      </c>
      <c r="P898" s="148"/>
      <c r="Q898" s="191">
        <f>O898+P898</f>
        <v>1200</v>
      </c>
    </row>
    <row r="899" spans="1:17" ht="33" customHeight="1">
      <c r="A899" s="158" t="s">
        <v>566</v>
      </c>
      <c r="B899" s="107" t="s">
        <v>400</v>
      </c>
      <c r="C899" s="71" t="s">
        <v>506</v>
      </c>
      <c r="D899" s="71"/>
      <c r="E899" s="79"/>
      <c r="F899" s="148"/>
      <c r="G899" s="191">
        <f>G900</f>
        <v>68000</v>
      </c>
      <c r="H899" s="148"/>
      <c r="I899" s="191">
        <f>I900</f>
        <v>68000</v>
      </c>
      <c r="J899" s="149"/>
      <c r="K899" s="191">
        <f>K900</f>
        <v>68000</v>
      </c>
      <c r="L899" s="148"/>
      <c r="M899" s="191">
        <f>M900</f>
        <v>68000</v>
      </c>
      <c r="N899" s="148"/>
      <c r="O899" s="191">
        <f>O900</f>
        <v>68000</v>
      </c>
      <c r="P899" s="148"/>
      <c r="Q899" s="191">
        <f>Q900</f>
        <v>68000</v>
      </c>
    </row>
    <row r="900" spans="1:17" ht="36" customHeight="1">
      <c r="A900" s="151" t="s">
        <v>169</v>
      </c>
      <c r="B900" s="107" t="s">
        <v>400</v>
      </c>
      <c r="C900" s="71" t="s">
        <v>506</v>
      </c>
      <c r="D900" s="71" t="s">
        <v>170</v>
      </c>
      <c r="E900" s="79"/>
      <c r="F900" s="148">
        <v>68000</v>
      </c>
      <c r="G900" s="191">
        <f>E900+F900</f>
        <v>68000</v>
      </c>
      <c r="H900" s="148"/>
      <c r="I900" s="191">
        <f>G900+H900</f>
        <v>68000</v>
      </c>
      <c r="J900" s="149"/>
      <c r="K900" s="191">
        <f>I900+J900</f>
        <v>68000</v>
      </c>
      <c r="L900" s="148"/>
      <c r="M900" s="191">
        <f>K900+L900</f>
        <v>68000</v>
      </c>
      <c r="N900" s="148"/>
      <c r="O900" s="191">
        <f>M900+N900</f>
        <v>68000</v>
      </c>
      <c r="P900" s="148"/>
      <c r="Q900" s="191">
        <f>O900+P900</f>
        <v>68000</v>
      </c>
    </row>
    <row r="901" spans="1:17" ht="36" customHeight="1">
      <c r="A901" s="239" t="s">
        <v>587</v>
      </c>
      <c r="B901" s="176" t="s">
        <v>400</v>
      </c>
      <c r="C901" s="165" t="s">
        <v>586</v>
      </c>
      <c r="D901" s="165"/>
      <c r="E901" s="173"/>
      <c r="F901" s="240"/>
      <c r="G901" s="200"/>
      <c r="H901" s="240"/>
      <c r="I901" s="200"/>
      <c r="J901" s="240"/>
      <c r="K901" s="200"/>
      <c r="L901" s="240"/>
      <c r="M901" s="200"/>
      <c r="N901" s="240"/>
      <c r="O901" s="200">
        <f>O902</f>
        <v>53200</v>
      </c>
      <c r="P901" s="148"/>
      <c r="Q901" s="200">
        <f>Q902</f>
        <v>53200</v>
      </c>
    </row>
    <row r="902" spans="1:17" ht="36" customHeight="1">
      <c r="A902" s="167" t="s">
        <v>169</v>
      </c>
      <c r="B902" s="176" t="s">
        <v>400</v>
      </c>
      <c r="C902" s="165" t="s">
        <v>586</v>
      </c>
      <c r="D902" s="165" t="s">
        <v>170</v>
      </c>
      <c r="E902" s="173"/>
      <c r="F902" s="240"/>
      <c r="G902" s="200"/>
      <c r="H902" s="240"/>
      <c r="I902" s="200"/>
      <c r="J902" s="240"/>
      <c r="K902" s="200"/>
      <c r="L902" s="240"/>
      <c r="M902" s="200"/>
      <c r="N902" s="240">
        <v>53200</v>
      </c>
      <c r="O902" s="200">
        <f>M902+N902</f>
        <v>53200</v>
      </c>
      <c r="P902" s="148"/>
      <c r="Q902" s="200">
        <f>O902+P902</f>
        <v>53200</v>
      </c>
    </row>
    <row r="903" spans="1:17" ht="48" customHeight="1">
      <c r="A903" s="137" t="s">
        <v>138</v>
      </c>
      <c r="B903" s="115" t="s">
        <v>400</v>
      </c>
      <c r="C903" s="71" t="s">
        <v>242</v>
      </c>
      <c r="D903" s="106"/>
      <c r="E903" s="79">
        <f>E904</f>
        <v>155500</v>
      </c>
      <c r="F903" s="148"/>
      <c r="G903" s="191">
        <f>G904</f>
        <v>155500</v>
      </c>
      <c r="H903" s="148"/>
      <c r="I903" s="191">
        <f>I904</f>
        <v>155500</v>
      </c>
      <c r="J903" s="149"/>
      <c r="K903" s="191">
        <f>K904</f>
        <v>155500</v>
      </c>
      <c r="L903" s="148"/>
      <c r="M903" s="191">
        <f>M904+M906</f>
        <v>210305</v>
      </c>
      <c r="N903" s="148"/>
      <c r="O903" s="191">
        <f>O904+O906</f>
        <v>210505</v>
      </c>
      <c r="P903" s="148"/>
      <c r="Q903" s="191">
        <f>Q904+Q906</f>
        <v>205378</v>
      </c>
    </row>
    <row r="904" spans="1:17" ht="45.75" customHeight="1">
      <c r="A904" s="137" t="s">
        <v>139</v>
      </c>
      <c r="B904" s="115" t="s">
        <v>400</v>
      </c>
      <c r="C904" s="71" t="s">
        <v>243</v>
      </c>
      <c r="D904" s="106"/>
      <c r="E904" s="79">
        <f>E905</f>
        <v>155500</v>
      </c>
      <c r="F904" s="148"/>
      <c r="G904" s="191">
        <f>G905</f>
        <v>155500</v>
      </c>
      <c r="H904" s="148"/>
      <c r="I904" s="191">
        <f>I905</f>
        <v>155500</v>
      </c>
      <c r="J904" s="149"/>
      <c r="K904" s="191">
        <f>K905</f>
        <v>155500</v>
      </c>
      <c r="L904" s="148"/>
      <c r="M904" s="191">
        <f>M905</f>
        <v>145905</v>
      </c>
      <c r="N904" s="148"/>
      <c r="O904" s="191">
        <f>O905</f>
        <v>145905</v>
      </c>
      <c r="P904" s="148"/>
      <c r="Q904" s="191">
        <f>Q905</f>
        <v>140778</v>
      </c>
    </row>
    <row r="905" spans="1:17" ht="31.5" customHeight="1">
      <c r="A905" s="131" t="s">
        <v>169</v>
      </c>
      <c r="B905" s="115" t="s">
        <v>400</v>
      </c>
      <c r="C905" s="71" t="s">
        <v>243</v>
      </c>
      <c r="D905" s="71" t="s">
        <v>170</v>
      </c>
      <c r="E905" s="79">
        <f>97500+58000</f>
        <v>155500</v>
      </c>
      <c r="F905" s="148"/>
      <c r="G905" s="191">
        <f>E905+F905</f>
        <v>155500</v>
      </c>
      <c r="H905" s="148"/>
      <c r="I905" s="191">
        <f>G905+H905</f>
        <v>155500</v>
      </c>
      <c r="J905" s="149"/>
      <c r="K905" s="191">
        <f>I905+J905</f>
        <v>155500</v>
      </c>
      <c r="L905" s="148">
        <v>-9595</v>
      </c>
      <c r="M905" s="191">
        <f>K905+L905</f>
        <v>145905</v>
      </c>
      <c r="N905" s="148"/>
      <c r="O905" s="191">
        <f>M905+N905</f>
        <v>145905</v>
      </c>
      <c r="P905" s="218">
        <v>-5127</v>
      </c>
      <c r="Q905" s="191">
        <f>O905+P905</f>
        <v>140778</v>
      </c>
    </row>
    <row r="906" spans="1:17" ht="31.5" customHeight="1">
      <c r="A906" s="38" t="s">
        <v>558</v>
      </c>
      <c r="B906" s="107" t="s">
        <v>400</v>
      </c>
      <c r="C906" s="71" t="s">
        <v>559</v>
      </c>
      <c r="D906" s="71"/>
      <c r="E906" s="79"/>
      <c r="F906" s="148"/>
      <c r="G906" s="191"/>
      <c r="H906" s="148"/>
      <c r="I906" s="191"/>
      <c r="J906" s="149"/>
      <c r="K906" s="191"/>
      <c r="L906" s="148"/>
      <c r="M906" s="191">
        <f>M907</f>
        <v>64400</v>
      </c>
      <c r="N906" s="148"/>
      <c r="O906" s="191">
        <f>O907</f>
        <v>64600</v>
      </c>
      <c r="P906" s="148"/>
      <c r="Q906" s="191">
        <f>Q907</f>
        <v>64600</v>
      </c>
    </row>
    <row r="907" spans="1:17" ht="31.5" customHeight="1">
      <c r="A907" s="38" t="s">
        <v>459</v>
      </c>
      <c r="B907" s="107" t="s">
        <v>400</v>
      </c>
      <c r="C907" s="71" t="s">
        <v>559</v>
      </c>
      <c r="D907" s="71" t="s">
        <v>170</v>
      </c>
      <c r="E907" s="79"/>
      <c r="F907" s="148"/>
      <c r="G907" s="191"/>
      <c r="H907" s="148"/>
      <c r="I907" s="191"/>
      <c r="J907" s="149"/>
      <c r="K907" s="191"/>
      <c r="L907" s="148">
        <v>64400</v>
      </c>
      <c r="M907" s="191">
        <f>K907+L907</f>
        <v>64400</v>
      </c>
      <c r="N907" s="148">
        <v>200</v>
      </c>
      <c r="O907" s="191">
        <f>M907+N907</f>
        <v>64600</v>
      </c>
      <c r="P907" s="148"/>
      <c r="Q907" s="191">
        <f>O907+P907</f>
        <v>64600</v>
      </c>
    </row>
    <row r="908" spans="1:17" ht="49.5" customHeight="1">
      <c r="A908" s="137" t="s">
        <v>143</v>
      </c>
      <c r="B908" s="115" t="s">
        <v>400</v>
      </c>
      <c r="C908" s="71" t="s">
        <v>244</v>
      </c>
      <c r="D908" s="106"/>
      <c r="E908" s="79">
        <f>E909</f>
        <v>238000</v>
      </c>
      <c r="F908" s="148"/>
      <c r="G908" s="191">
        <f>G909</f>
        <v>238000</v>
      </c>
      <c r="H908" s="148"/>
      <c r="I908" s="191">
        <f>I909</f>
        <v>238000</v>
      </c>
      <c r="J908" s="149"/>
      <c r="K908" s="191">
        <f>K909</f>
        <v>238000</v>
      </c>
      <c r="L908" s="148"/>
      <c r="M908" s="191">
        <f>M909</f>
        <v>238000</v>
      </c>
      <c r="N908" s="148"/>
      <c r="O908" s="191">
        <f>O909</f>
        <v>238000</v>
      </c>
      <c r="P908" s="148"/>
      <c r="Q908" s="191">
        <f>Q909</f>
        <v>227363</v>
      </c>
    </row>
    <row r="909" spans="1:17" ht="34.5" customHeight="1">
      <c r="A909" s="137" t="s">
        <v>142</v>
      </c>
      <c r="B909" s="115" t="s">
        <v>400</v>
      </c>
      <c r="C909" s="71" t="s">
        <v>245</v>
      </c>
      <c r="D909" s="106"/>
      <c r="E909" s="79">
        <f>E910</f>
        <v>238000</v>
      </c>
      <c r="F909" s="148"/>
      <c r="G909" s="191">
        <f>G910</f>
        <v>238000</v>
      </c>
      <c r="H909" s="148"/>
      <c r="I909" s="191">
        <f>I910</f>
        <v>238000</v>
      </c>
      <c r="J909" s="149"/>
      <c r="K909" s="191">
        <f>K910</f>
        <v>238000</v>
      </c>
      <c r="L909" s="148"/>
      <c r="M909" s="191">
        <f>M910</f>
        <v>238000</v>
      </c>
      <c r="N909" s="148"/>
      <c r="O909" s="191">
        <f>O910</f>
        <v>238000</v>
      </c>
      <c r="P909" s="148"/>
      <c r="Q909" s="191">
        <f>Q910</f>
        <v>227363</v>
      </c>
    </row>
    <row r="910" spans="1:17" ht="17.25" customHeight="1">
      <c r="A910" s="48" t="s">
        <v>451</v>
      </c>
      <c r="B910" s="115" t="s">
        <v>400</v>
      </c>
      <c r="C910" s="71" t="s">
        <v>245</v>
      </c>
      <c r="D910" s="71" t="s">
        <v>170</v>
      </c>
      <c r="E910" s="78">
        <v>238000</v>
      </c>
      <c r="F910" s="148"/>
      <c r="G910" s="192">
        <f>E910+F910</f>
        <v>238000</v>
      </c>
      <c r="H910" s="148"/>
      <c r="I910" s="192">
        <f>G910+H910</f>
        <v>238000</v>
      </c>
      <c r="J910" s="149"/>
      <c r="K910" s="192">
        <f>I910+J910</f>
        <v>238000</v>
      </c>
      <c r="L910" s="148"/>
      <c r="M910" s="192">
        <f>K910+L910</f>
        <v>238000</v>
      </c>
      <c r="N910" s="148"/>
      <c r="O910" s="192">
        <f>M910+N910</f>
        <v>238000</v>
      </c>
      <c r="P910" s="148">
        <v>-10637</v>
      </c>
      <c r="Q910" s="192">
        <f>O910+P910</f>
        <v>227363</v>
      </c>
    </row>
    <row r="911" spans="1:17" ht="63" customHeight="1" hidden="1">
      <c r="A911" s="138" t="s">
        <v>141</v>
      </c>
      <c r="B911" s="115" t="s">
        <v>400</v>
      </c>
      <c r="C911" s="106"/>
      <c r="D911" s="106"/>
      <c r="E911" s="79" t="e">
        <f>E912</f>
        <v>#REF!</v>
      </c>
      <c r="F911" s="148"/>
      <c r="G911" s="191" t="e">
        <f>G912</f>
        <v>#REF!</v>
      </c>
      <c r="H911" s="148"/>
      <c r="I911" s="191" t="e">
        <f>I912</f>
        <v>#REF!</v>
      </c>
      <c r="J911" s="149"/>
      <c r="K911" s="191" t="e">
        <f>K912</f>
        <v>#REF!</v>
      </c>
      <c r="L911" s="148"/>
      <c r="M911" s="191" t="e">
        <f>M912</f>
        <v>#REF!</v>
      </c>
      <c r="N911" s="148"/>
      <c r="O911" s="191" t="e">
        <f>O912</f>
        <v>#REF!</v>
      </c>
      <c r="P911" s="148"/>
      <c r="Q911" s="191" t="e">
        <f>Q912</f>
        <v>#REF!</v>
      </c>
    </row>
    <row r="912" spans="1:17" ht="52.5" customHeight="1" hidden="1">
      <c r="A912" s="138" t="s">
        <v>458</v>
      </c>
      <c r="B912" s="115" t="s">
        <v>400</v>
      </c>
      <c r="C912" s="106"/>
      <c r="D912" s="106" t="s">
        <v>457</v>
      </c>
      <c r="E912" s="78" t="e">
        <f>#REF!+#REF!</f>
        <v>#REF!</v>
      </c>
      <c r="F912" s="148"/>
      <c r="G912" s="192" t="e">
        <f>#REF!+#REF!</f>
        <v>#REF!</v>
      </c>
      <c r="H912" s="148"/>
      <c r="I912" s="192" t="e">
        <f>#REF!+#REF!</f>
        <v>#REF!</v>
      </c>
      <c r="J912" s="149"/>
      <c r="K912" s="192" t="e">
        <f>#REF!+#REF!</f>
        <v>#REF!</v>
      </c>
      <c r="L912" s="148"/>
      <c r="M912" s="192" t="e">
        <f>#REF!+#REF!</f>
        <v>#REF!</v>
      </c>
      <c r="N912" s="148"/>
      <c r="O912" s="192" t="e">
        <f>#REF!+#REF!</f>
        <v>#REF!</v>
      </c>
      <c r="P912" s="148"/>
      <c r="Q912" s="192" t="e">
        <f>#REF!+#REF!</f>
        <v>#REF!</v>
      </c>
    </row>
    <row r="913" spans="1:17" ht="36" customHeight="1" hidden="1">
      <c r="A913" s="48" t="s">
        <v>401</v>
      </c>
      <c r="B913" s="106" t="s">
        <v>402</v>
      </c>
      <c r="C913" s="106"/>
      <c r="D913" s="106"/>
      <c r="E913" s="79">
        <f>E916</f>
        <v>13269200</v>
      </c>
      <c r="F913" s="148"/>
      <c r="G913" s="191">
        <f>G916</f>
        <v>13269200</v>
      </c>
      <c r="H913" s="148"/>
      <c r="I913" s="191">
        <f>I916</f>
        <v>10665299.04</v>
      </c>
      <c r="J913" s="149"/>
      <c r="K913" s="191">
        <f>K916</f>
        <v>10665299.04</v>
      </c>
      <c r="L913" s="148"/>
      <c r="M913" s="191">
        <f>M916</f>
        <v>11525299.04</v>
      </c>
      <c r="N913" s="148"/>
      <c r="O913" s="191">
        <f>O916</f>
        <v>10480299.04</v>
      </c>
      <c r="P913" s="148"/>
      <c r="Q913" s="191">
        <f>Q916</f>
        <v>10493426.04</v>
      </c>
    </row>
    <row r="914" spans="1:17" ht="20.25" customHeight="1">
      <c r="A914" s="12" t="s">
        <v>401</v>
      </c>
      <c r="B914" s="71" t="s">
        <v>402</v>
      </c>
      <c r="C914" s="106"/>
      <c r="D914" s="106"/>
      <c r="E914" s="79">
        <f>E915</f>
        <v>13269200</v>
      </c>
      <c r="F914" s="148"/>
      <c r="G914" s="191">
        <f>G915</f>
        <v>13269200</v>
      </c>
      <c r="H914" s="148"/>
      <c r="I914" s="191">
        <f>I915</f>
        <v>10665299.04</v>
      </c>
      <c r="J914" s="149"/>
      <c r="K914" s="191">
        <f>K915</f>
        <v>10665299.04</v>
      </c>
      <c r="L914" s="148"/>
      <c r="M914" s="191">
        <f>M915</f>
        <v>11525299.04</v>
      </c>
      <c r="N914" s="148"/>
      <c r="O914" s="191">
        <f>O915</f>
        <v>10480299.04</v>
      </c>
      <c r="P914" s="148"/>
      <c r="Q914" s="191">
        <f>Q915</f>
        <v>10493426.04</v>
      </c>
    </row>
    <row r="915" spans="1:17" ht="34.5" customHeight="1">
      <c r="A915" s="48" t="s">
        <v>205</v>
      </c>
      <c r="B915" s="106" t="s">
        <v>402</v>
      </c>
      <c r="C915" s="71" t="s">
        <v>209</v>
      </c>
      <c r="D915" s="106"/>
      <c r="E915" s="79">
        <f>E916</f>
        <v>13269200</v>
      </c>
      <c r="F915" s="148"/>
      <c r="G915" s="191">
        <f>G916</f>
        <v>13269200</v>
      </c>
      <c r="H915" s="148"/>
      <c r="I915" s="191">
        <f>I916</f>
        <v>10665299.04</v>
      </c>
      <c r="J915" s="149"/>
      <c r="K915" s="191">
        <f>K916</f>
        <v>10665299.04</v>
      </c>
      <c r="L915" s="148"/>
      <c r="M915" s="191">
        <f>M916</f>
        <v>11525299.04</v>
      </c>
      <c r="N915" s="148"/>
      <c r="O915" s="191">
        <f>O916</f>
        <v>10480299.04</v>
      </c>
      <c r="P915" s="148"/>
      <c r="Q915" s="191">
        <f>Q916</f>
        <v>10493426.04</v>
      </c>
    </row>
    <row r="916" spans="1:17" ht="81" customHeight="1">
      <c r="A916" s="48" t="s">
        <v>129</v>
      </c>
      <c r="B916" s="106" t="s">
        <v>402</v>
      </c>
      <c r="C916" s="71" t="s">
        <v>232</v>
      </c>
      <c r="D916" s="106"/>
      <c r="E916" s="79">
        <f>E917+E920+E926+E923</f>
        <v>13269200</v>
      </c>
      <c r="F916" s="148"/>
      <c r="G916" s="191">
        <f>G917+G920+G926+G923</f>
        <v>13269200</v>
      </c>
      <c r="H916" s="148"/>
      <c r="I916" s="191">
        <f>I917+I920+I926+I923</f>
        <v>10665299.04</v>
      </c>
      <c r="J916" s="149"/>
      <c r="K916" s="191">
        <f>K917+K920+K926+K923</f>
        <v>10665299.04</v>
      </c>
      <c r="L916" s="148"/>
      <c r="M916" s="191">
        <f>M917+M920+M926+M923</f>
        <v>11525299.04</v>
      </c>
      <c r="N916" s="148"/>
      <c r="O916" s="191">
        <f>O917+O920+O926+O923</f>
        <v>10480299.04</v>
      </c>
      <c r="P916" s="148"/>
      <c r="Q916" s="191">
        <f>Q917+Q920+Q926+Q923</f>
        <v>10493426.04</v>
      </c>
    </row>
    <row r="917" spans="1:17" ht="78" customHeight="1">
      <c r="A917" s="12" t="s">
        <v>513</v>
      </c>
      <c r="B917" s="106" t="s">
        <v>402</v>
      </c>
      <c r="C917" s="71" t="s">
        <v>233</v>
      </c>
      <c r="D917" s="106"/>
      <c r="E917" s="79">
        <f>E918+E919</f>
        <v>10513000</v>
      </c>
      <c r="F917" s="148"/>
      <c r="G917" s="191">
        <f>G918+G919</f>
        <v>10513000</v>
      </c>
      <c r="H917" s="148"/>
      <c r="I917" s="191">
        <f>I918+I919</f>
        <v>0</v>
      </c>
      <c r="J917" s="149"/>
      <c r="K917" s="191">
        <f>K918+K919</f>
        <v>0</v>
      </c>
      <c r="L917" s="148"/>
      <c r="M917" s="191">
        <f>M918+M919</f>
        <v>0</v>
      </c>
      <c r="N917" s="148"/>
      <c r="O917" s="191">
        <f>O918+O919</f>
        <v>14600</v>
      </c>
      <c r="P917" s="148"/>
      <c r="Q917" s="191">
        <f>Q918+Q919</f>
        <v>14600</v>
      </c>
    </row>
    <row r="918" spans="1:17" ht="33.75" customHeight="1">
      <c r="A918" s="130" t="s">
        <v>174</v>
      </c>
      <c r="B918" s="106" t="s">
        <v>402</v>
      </c>
      <c r="C918" s="71" t="s">
        <v>233</v>
      </c>
      <c r="D918" s="71" t="s">
        <v>173</v>
      </c>
      <c r="E918" s="79">
        <v>6249460</v>
      </c>
      <c r="F918" s="148"/>
      <c r="G918" s="191">
        <f>E918+F918</f>
        <v>6249460</v>
      </c>
      <c r="H918" s="218">
        <v>-6249460</v>
      </c>
      <c r="I918" s="191">
        <f>G918+H918</f>
        <v>0</v>
      </c>
      <c r="J918" s="149"/>
      <c r="K918" s="191">
        <f>I918+J918</f>
        <v>0</v>
      </c>
      <c r="L918" s="148"/>
      <c r="M918" s="191">
        <f>K918+L918</f>
        <v>0</v>
      </c>
      <c r="N918" s="148"/>
      <c r="O918" s="191">
        <f>M918+N918</f>
        <v>0</v>
      </c>
      <c r="P918" s="148"/>
      <c r="Q918" s="191">
        <f>O918+P918</f>
        <v>0</v>
      </c>
    </row>
    <row r="919" spans="1:17" ht="35.25" customHeight="1">
      <c r="A919" s="131" t="s">
        <v>169</v>
      </c>
      <c r="B919" s="106" t="s">
        <v>402</v>
      </c>
      <c r="C919" s="71" t="s">
        <v>233</v>
      </c>
      <c r="D919" s="71" t="s">
        <v>170</v>
      </c>
      <c r="E919" s="79">
        <v>4263540</v>
      </c>
      <c r="F919" s="148"/>
      <c r="G919" s="191">
        <f>E919+F919</f>
        <v>4263540</v>
      </c>
      <c r="H919" s="218">
        <v>-4263540</v>
      </c>
      <c r="I919" s="191">
        <f>G919+H919</f>
        <v>0</v>
      </c>
      <c r="J919" s="149"/>
      <c r="K919" s="191">
        <f>I919+J919</f>
        <v>0</v>
      </c>
      <c r="L919" s="148"/>
      <c r="M919" s="191">
        <f>K919+L919</f>
        <v>0</v>
      </c>
      <c r="N919" s="148">
        <v>14600</v>
      </c>
      <c r="O919" s="191">
        <f>M919+N919</f>
        <v>14600</v>
      </c>
      <c r="P919" s="148"/>
      <c r="Q919" s="191">
        <f>O919+P919</f>
        <v>14600</v>
      </c>
    </row>
    <row r="920" spans="1:17" ht="48" customHeight="1">
      <c r="A920" s="48" t="s">
        <v>130</v>
      </c>
      <c r="B920" s="106" t="s">
        <v>402</v>
      </c>
      <c r="C920" s="71" t="s">
        <v>234</v>
      </c>
      <c r="D920" s="106"/>
      <c r="E920" s="79">
        <f>E921+E922</f>
        <v>2253902</v>
      </c>
      <c r="F920" s="148"/>
      <c r="G920" s="191">
        <f>G921+G922</f>
        <v>1564687</v>
      </c>
      <c r="H920" s="148"/>
      <c r="I920" s="191">
        <f>I921+I922</f>
        <v>1564687</v>
      </c>
      <c r="J920" s="149"/>
      <c r="K920" s="191">
        <f>K921+K922</f>
        <v>1553687</v>
      </c>
      <c r="L920" s="148"/>
      <c r="M920" s="191">
        <f>M921+M922</f>
        <v>1652399</v>
      </c>
      <c r="N920" s="148"/>
      <c r="O920" s="191">
        <f>O921+O922</f>
        <v>1652399</v>
      </c>
      <c r="P920" s="148"/>
      <c r="Q920" s="191">
        <f>Q921+Q922</f>
        <v>1802399</v>
      </c>
    </row>
    <row r="921" spans="1:17" ht="33.75" customHeight="1">
      <c r="A921" s="130" t="s">
        <v>168</v>
      </c>
      <c r="B921" s="106" t="s">
        <v>402</v>
      </c>
      <c r="C921" s="71" t="s">
        <v>234</v>
      </c>
      <c r="D921" s="71" t="s">
        <v>167</v>
      </c>
      <c r="E921" s="79">
        <v>2173851</v>
      </c>
      <c r="F921" s="148">
        <v>-689215</v>
      </c>
      <c r="G921" s="191">
        <f>E921+F921</f>
        <v>1484636</v>
      </c>
      <c r="H921" s="148"/>
      <c r="I921" s="191">
        <f>G921+H921</f>
        <v>1484636</v>
      </c>
      <c r="J921" s="149"/>
      <c r="K921" s="191">
        <f>I921+J921</f>
        <v>1484636</v>
      </c>
      <c r="L921" s="148">
        <v>117180</v>
      </c>
      <c r="M921" s="191">
        <f>K921+L921</f>
        <v>1601816</v>
      </c>
      <c r="N921" s="148"/>
      <c r="O921" s="191">
        <f>M921+N921</f>
        <v>1601816</v>
      </c>
      <c r="P921" s="148">
        <v>150000</v>
      </c>
      <c r="Q921" s="191">
        <f>O921+P921</f>
        <v>1751816</v>
      </c>
    </row>
    <row r="922" spans="1:17" ht="34.5" customHeight="1">
      <c r="A922" s="131" t="s">
        <v>169</v>
      </c>
      <c r="B922" s="106" t="s">
        <v>402</v>
      </c>
      <c r="C922" s="71" t="s">
        <v>234</v>
      </c>
      <c r="D922" s="71" t="s">
        <v>170</v>
      </c>
      <c r="E922" s="79">
        <v>80051</v>
      </c>
      <c r="F922" s="148"/>
      <c r="G922" s="191">
        <f>E922+F922</f>
        <v>80051</v>
      </c>
      <c r="H922" s="148"/>
      <c r="I922" s="191">
        <f>G922+H922</f>
        <v>80051</v>
      </c>
      <c r="J922" s="149">
        <v>-11000</v>
      </c>
      <c r="K922" s="191">
        <f>I922+J922</f>
        <v>69051</v>
      </c>
      <c r="L922" s="148">
        <v>-18468</v>
      </c>
      <c r="M922" s="191">
        <f>K922+L922</f>
        <v>50583</v>
      </c>
      <c r="N922" s="148"/>
      <c r="O922" s="191">
        <f>M922+N922</f>
        <v>50583</v>
      </c>
      <c r="P922" s="148"/>
      <c r="Q922" s="191">
        <f>O922+P922</f>
        <v>50583</v>
      </c>
    </row>
    <row r="923" spans="1:17" ht="45" customHeight="1">
      <c r="A923" s="129" t="s">
        <v>19</v>
      </c>
      <c r="B923" s="71" t="s">
        <v>402</v>
      </c>
      <c r="C923" s="71" t="s">
        <v>18</v>
      </c>
      <c r="D923" s="71"/>
      <c r="E923" s="79">
        <f>E924</f>
        <v>202298</v>
      </c>
      <c r="F923" s="148"/>
      <c r="G923" s="191">
        <f>G924</f>
        <v>891513</v>
      </c>
      <c r="H923" s="148"/>
      <c r="I923" s="191">
        <f>I924+I925</f>
        <v>8800612.04</v>
      </c>
      <c r="J923" s="149"/>
      <c r="K923" s="191">
        <f>K924+K925</f>
        <v>8811612.04</v>
      </c>
      <c r="L923" s="148"/>
      <c r="M923" s="191">
        <f>M924+M925</f>
        <v>9572900.04</v>
      </c>
      <c r="N923" s="148"/>
      <c r="O923" s="191">
        <f>O924+O925</f>
        <v>8513300.04</v>
      </c>
      <c r="P923" s="148"/>
      <c r="Q923" s="191">
        <f>Q924+Q925</f>
        <v>8376427.04</v>
      </c>
    </row>
    <row r="924" spans="1:17" ht="34.5" customHeight="1">
      <c r="A924" s="130" t="s">
        <v>168</v>
      </c>
      <c r="B924" s="71" t="s">
        <v>402</v>
      </c>
      <c r="C924" s="71" t="s">
        <v>18</v>
      </c>
      <c r="D924" s="71" t="s">
        <v>167</v>
      </c>
      <c r="E924" s="79">
        <v>202298</v>
      </c>
      <c r="F924" s="148">
        <v>689215</v>
      </c>
      <c r="G924" s="191">
        <f>E924+F924</f>
        <v>891513</v>
      </c>
      <c r="H924" s="218">
        <v>6249460</v>
      </c>
      <c r="I924" s="191">
        <f>G924+H924</f>
        <v>7140973</v>
      </c>
      <c r="J924" s="149">
        <v>20000</v>
      </c>
      <c r="K924" s="191">
        <f>I924+J924</f>
        <v>7160973</v>
      </c>
      <c r="L924" s="148">
        <v>-117180</v>
      </c>
      <c r="M924" s="191">
        <f>K924+L924</f>
        <v>7043793</v>
      </c>
      <c r="N924" s="148"/>
      <c r="O924" s="191">
        <f>M924+N924</f>
        <v>7043793</v>
      </c>
      <c r="P924" s="251">
        <v>-153000</v>
      </c>
      <c r="Q924" s="191">
        <f>O924+P924</f>
        <v>6890793</v>
      </c>
    </row>
    <row r="925" spans="1:17" ht="34.5" customHeight="1">
      <c r="A925" s="131" t="s">
        <v>169</v>
      </c>
      <c r="B925" s="71" t="s">
        <v>402</v>
      </c>
      <c r="C925" s="71" t="s">
        <v>18</v>
      </c>
      <c r="D925" s="71" t="s">
        <v>170</v>
      </c>
      <c r="E925" s="79"/>
      <c r="F925" s="148"/>
      <c r="G925" s="191"/>
      <c r="H925" s="221">
        <f>4236203.12-2576564.08</f>
        <v>1659639.04</v>
      </c>
      <c r="I925" s="191">
        <f>G925+H925</f>
        <v>1659639.04</v>
      </c>
      <c r="J925" s="149">
        <v>-9000</v>
      </c>
      <c r="K925" s="191">
        <f>I925+J925</f>
        <v>1650639.04</v>
      </c>
      <c r="L925" s="148">
        <v>878468</v>
      </c>
      <c r="M925" s="191">
        <f>K925+L925</f>
        <v>2529107.04</v>
      </c>
      <c r="N925" s="148">
        <v>-1059600</v>
      </c>
      <c r="O925" s="191">
        <f>M925+N925</f>
        <v>1469507.04</v>
      </c>
      <c r="P925" s="252">
        <v>16127</v>
      </c>
      <c r="Q925" s="191">
        <f>O925+P925</f>
        <v>1485634.04</v>
      </c>
    </row>
    <row r="926" spans="1:17" ht="30.75" customHeight="1">
      <c r="A926" s="83" t="s">
        <v>131</v>
      </c>
      <c r="B926" s="67" t="s">
        <v>402</v>
      </c>
      <c r="C926" s="71" t="s">
        <v>235</v>
      </c>
      <c r="D926" s="67"/>
      <c r="E926" s="69">
        <f>E927</f>
        <v>300000</v>
      </c>
      <c r="F926" s="148"/>
      <c r="G926" s="186">
        <f>G927</f>
        <v>300000</v>
      </c>
      <c r="H926" s="148"/>
      <c r="I926" s="186">
        <f>I927</f>
        <v>300000</v>
      </c>
      <c r="J926" s="149"/>
      <c r="K926" s="186">
        <f>K927</f>
        <v>300000</v>
      </c>
      <c r="L926" s="148"/>
      <c r="M926" s="186">
        <f>M927</f>
        <v>300000</v>
      </c>
      <c r="N926" s="148"/>
      <c r="O926" s="186">
        <f>O927</f>
        <v>300000</v>
      </c>
      <c r="P926" s="148"/>
      <c r="Q926" s="186">
        <f>Q927</f>
        <v>300000</v>
      </c>
    </row>
    <row r="927" spans="1:17" ht="20.25" customHeight="1">
      <c r="A927" s="174" t="s">
        <v>451</v>
      </c>
      <c r="B927" s="175" t="s">
        <v>402</v>
      </c>
      <c r="C927" s="165" t="s">
        <v>235</v>
      </c>
      <c r="D927" s="176" t="s">
        <v>170</v>
      </c>
      <c r="E927" s="166">
        <f>200000+100000</f>
        <v>300000</v>
      </c>
      <c r="F927" s="148"/>
      <c r="G927" s="198">
        <f>E927+F927</f>
        <v>300000</v>
      </c>
      <c r="H927" s="148"/>
      <c r="I927" s="198">
        <f>G927+H927</f>
        <v>300000</v>
      </c>
      <c r="J927" s="149"/>
      <c r="K927" s="198">
        <f>I927+J927</f>
        <v>300000</v>
      </c>
      <c r="L927" s="148"/>
      <c r="M927" s="198">
        <f>K927+L927</f>
        <v>300000</v>
      </c>
      <c r="N927" s="148"/>
      <c r="O927" s="198">
        <f>M927+N927</f>
        <v>300000</v>
      </c>
      <c r="P927" s="148"/>
      <c r="Q927" s="198">
        <f>O927+P927</f>
        <v>300000</v>
      </c>
    </row>
    <row r="928" spans="1:17" ht="33" customHeight="1">
      <c r="A928" s="174" t="s">
        <v>165</v>
      </c>
      <c r="B928" s="175" t="s">
        <v>399</v>
      </c>
      <c r="C928" s="168"/>
      <c r="D928" s="168"/>
      <c r="E928" s="177">
        <f>E929</f>
        <v>10116100</v>
      </c>
      <c r="F928" s="148"/>
      <c r="G928" s="201">
        <f>G929</f>
        <v>0</v>
      </c>
      <c r="H928" s="148"/>
      <c r="I928" s="201">
        <f>I929</f>
        <v>0</v>
      </c>
      <c r="J928" s="149"/>
      <c r="K928" s="201">
        <f>K929</f>
        <v>0</v>
      </c>
      <c r="L928" s="148"/>
      <c r="M928" s="201">
        <f>M929</f>
        <v>0</v>
      </c>
      <c r="N928" s="148"/>
      <c r="O928" s="201">
        <f>O929</f>
        <v>0</v>
      </c>
      <c r="P928" s="148"/>
      <c r="Q928" s="201">
        <f>Q929</f>
        <v>0</v>
      </c>
    </row>
    <row r="929" spans="1:17" ht="51.75" customHeight="1">
      <c r="A929" s="42" t="s">
        <v>163</v>
      </c>
      <c r="B929" s="70" t="s">
        <v>399</v>
      </c>
      <c r="C929" s="71" t="s">
        <v>236</v>
      </c>
      <c r="D929" s="67"/>
      <c r="E929" s="69">
        <f>E930</f>
        <v>10116100</v>
      </c>
      <c r="F929" s="148"/>
      <c r="G929" s="186">
        <f>G930</f>
        <v>0</v>
      </c>
      <c r="H929" s="148"/>
      <c r="I929" s="186">
        <f>I930</f>
        <v>0</v>
      </c>
      <c r="J929" s="149"/>
      <c r="K929" s="186">
        <f>K930</f>
        <v>0</v>
      </c>
      <c r="L929" s="148"/>
      <c r="M929" s="186">
        <f>M930</f>
        <v>0</v>
      </c>
      <c r="N929" s="148"/>
      <c r="O929" s="186">
        <f>O930</f>
        <v>0</v>
      </c>
      <c r="P929" s="148"/>
      <c r="Q929" s="186">
        <f>Q930</f>
        <v>0</v>
      </c>
    </row>
    <row r="930" spans="1:17" ht="46.5" customHeight="1">
      <c r="A930" s="42" t="s">
        <v>164</v>
      </c>
      <c r="B930" s="70" t="s">
        <v>399</v>
      </c>
      <c r="C930" s="71" t="s">
        <v>237</v>
      </c>
      <c r="D930" s="67"/>
      <c r="E930" s="69">
        <f>E931</f>
        <v>10116100</v>
      </c>
      <c r="F930" s="148"/>
      <c r="G930" s="186">
        <f>G931</f>
        <v>0</v>
      </c>
      <c r="H930" s="148"/>
      <c r="I930" s="186">
        <f>I931</f>
        <v>0</v>
      </c>
      <c r="J930" s="149"/>
      <c r="K930" s="186">
        <f>K931</f>
        <v>0</v>
      </c>
      <c r="L930" s="148"/>
      <c r="M930" s="186">
        <f>M931</f>
        <v>0</v>
      </c>
      <c r="N930" s="148"/>
      <c r="O930" s="186">
        <f>O931</f>
        <v>0</v>
      </c>
      <c r="P930" s="148"/>
      <c r="Q930" s="186">
        <f>Q931</f>
        <v>0</v>
      </c>
    </row>
    <row r="931" spans="1:17" ht="63.75" customHeight="1">
      <c r="A931" s="42" t="s">
        <v>497</v>
      </c>
      <c r="B931" s="107" t="s">
        <v>399</v>
      </c>
      <c r="C931" s="71" t="s">
        <v>238</v>
      </c>
      <c r="D931" s="67"/>
      <c r="E931" s="69">
        <f>E932</f>
        <v>10116100</v>
      </c>
      <c r="F931" s="148"/>
      <c r="G931" s="186">
        <f>G932</f>
        <v>0</v>
      </c>
      <c r="H931" s="148"/>
      <c r="I931" s="186">
        <f>I932</f>
        <v>0</v>
      </c>
      <c r="J931" s="149"/>
      <c r="K931" s="186">
        <f>K932</f>
        <v>0</v>
      </c>
      <c r="L931" s="148"/>
      <c r="M931" s="186">
        <f>M932</f>
        <v>0</v>
      </c>
      <c r="N931" s="148"/>
      <c r="O931" s="186">
        <f>O932</f>
        <v>0</v>
      </c>
      <c r="P931" s="148"/>
      <c r="Q931" s="186">
        <f>Q932</f>
        <v>0</v>
      </c>
    </row>
    <row r="932" spans="1:17" ht="18.75" customHeight="1">
      <c r="A932" s="151" t="s">
        <v>176</v>
      </c>
      <c r="B932" s="70" t="s">
        <v>399</v>
      </c>
      <c r="C932" s="71" t="s">
        <v>238</v>
      </c>
      <c r="D932" s="71" t="s">
        <v>175</v>
      </c>
      <c r="E932" s="69">
        <v>10116100</v>
      </c>
      <c r="F932" s="148">
        <v>-10116100</v>
      </c>
      <c r="G932" s="186">
        <f>E932+F932</f>
        <v>0</v>
      </c>
      <c r="H932" s="148"/>
      <c r="I932" s="186">
        <f>G932+H932</f>
        <v>0</v>
      </c>
      <c r="J932" s="149"/>
      <c r="K932" s="186">
        <f>I932+J932</f>
        <v>0</v>
      </c>
      <c r="L932" s="148"/>
      <c r="M932" s="186">
        <f>K932+L932</f>
        <v>0</v>
      </c>
      <c r="N932" s="148"/>
      <c r="O932" s="186">
        <f>M932+N932</f>
        <v>0</v>
      </c>
      <c r="P932" s="148"/>
      <c r="Q932" s="186">
        <f>O932+P932</f>
        <v>0</v>
      </c>
    </row>
    <row r="933" spans="1:18" ht="19.5" customHeight="1">
      <c r="A933" s="20" t="s">
        <v>436</v>
      </c>
      <c r="B933" s="80" t="s">
        <v>403</v>
      </c>
      <c r="C933" s="80"/>
      <c r="D933" s="80"/>
      <c r="E933" s="103">
        <f>E934</f>
        <v>110760000</v>
      </c>
      <c r="F933" s="148"/>
      <c r="G933" s="179">
        <f>G934</f>
        <v>109809000</v>
      </c>
      <c r="H933" s="148"/>
      <c r="I933" s="179">
        <f>I934</f>
        <v>108987790.23</v>
      </c>
      <c r="J933" s="224"/>
      <c r="K933" s="179">
        <f>K934</f>
        <v>108990790.23</v>
      </c>
      <c r="L933" s="148"/>
      <c r="M933" s="179">
        <f>M934</f>
        <v>109039236.89</v>
      </c>
      <c r="N933" s="148"/>
      <c r="O933" s="179">
        <f>O934</f>
        <v>111793185.92</v>
      </c>
      <c r="P933" s="148"/>
      <c r="Q933" s="179">
        <f>Q934</f>
        <v>114660574.56</v>
      </c>
      <c r="R933" s="202">
        <f>Q933-O933</f>
        <v>2867388.6400000006</v>
      </c>
    </row>
    <row r="934" spans="1:17" ht="34.5" customHeight="1">
      <c r="A934" s="41" t="s">
        <v>475</v>
      </c>
      <c r="B934" s="62" t="s">
        <v>403</v>
      </c>
      <c r="C934" s="57" t="s">
        <v>236</v>
      </c>
      <c r="D934" s="62"/>
      <c r="E934" s="99">
        <f>E935+E959+E956</f>
        <v>110760000</v>
      </c>
      <c r="F934" s="148"/>
      <c r="G934" s="183">
        <f>G935+G959+G956</f>
        <v>109809000</v>
      </c>
      <c r="H934" s="148"/>
      <c r="I934" s="183">
        <f>I935+I959+I956</f>
        <v>108987790.23</v>
      </c>
      <c r="J934" s="224"/>
      <c r="K934" s="183">
        <f>K935+K959+K956</f>
        <v>108990790.23</v>
      </c>
      <c r="L934" s="148"/>
      <c r="M934" s="183">
        <f>M935+M959+M956</f>
        <v>109039236.89</v>
      </c>
      <c r="N934" s="148"/>
      <c r="O934" s="183">
        <f>O935+O959+O956</f>
        <v>111793185.92</v>
      </c>
      <c r="P934" s="148"/>
      <c r="Q934" s="183">
        <f>Q935+Q959+Q956</f>
        <v>114660574.56</v>
      </c>
    </row>
    <row r="935" spans="1:17" ht="51" customHeight="1">
      <c r="A935" s="41" t="s">
        <v>476</v>
      </c>
      <c r="B935" s="62" t="s">
        <v>404</v>
      </c>
      <c r="C935" s="58" t="s">
        <v>286</v>
      </c>
      <c r="D935" s="62"/>
      <c r="E935" s="99">
        <f>E936+E942+E946+E948</f>
        <v>109746100</v>
      </c>
      <c r="F935" s="148"/>
      <c r="G935" s="183">
        <f>G936+G942+G946+G948</f>
        <v>108795100</v>
      </c>
      <c r="H935" s="148"/>
      <c r="I935" s="183">
        <f>I936+I942+I946+I948</f>
        <v>107973890.23</v>
      </c>
      <c r="J935" s="224"/>
      <c r="K935" s="183">
        <f>K936+K942+K946+K948</f>
        <v>107973890.23</v>
      </c>
      <c r="L935" s="148"/>
      <c r="M935" s="183">
        <f>M936+M942+M946+M948+M950</f>
        <v>108022336.89</v>
      </c>
      <c r="N935" s="148"/>
      <c r="O935" s="183">
        <f>O936+O942+O946+O948+O950+O952+O954+O938+O944+O940</f>
        <v>110708345.92</v>
      </c>
      <c r="P935" s="148"/>
      <c r="Q935" s="183">
        <f>Q936+Q942+Q946+Q948+Q950+Q952+Q954+Q938+Q944+Q940</f>
        <v>113665828.28</v>
      </c>
    </row>
    <row r="936" spans="1:17" ht="51" customHeight="1">
      <c r="A936" s="21" t="s">
        <v>5</v>
      </c>
      <c r="B936" s="62" t="s">
        <v>404</v>
      </c>
      <c r="C936" s="58" t="s">
        <v>287</v>
      </c>
      <c r="D936" s="62"/>
      <c r="E936" s="99">
        <f>E937</f>
        <v>76856942</v>
      </c>
      <c r="F936" s="148"/>
      <c r="G936" s="183">
        <f>G937</f>
        <v>75905942</v>
      </c>
      <c r="H936" s="148"/>
      <c r="I936" s="183">
        <f>I937</f>
        <v>75905942</v>
      </c>
      <c r="J936" s="224"/>
      <c r="K936" s="183">
        <f>K937</f>
        <v>75905942</v>
      </c>
      <c r="L936" s="148"/>
      <c r="M936" s="183">
        <f>M937</f>
        <v>75937942</v>
      </c>
      <c r="N936" s="148"/>
      <c r="O936" s="183">
        <f>O937</f>
        <v>76627942</v>
      </c>
      <c r="P936" s="148"/>
      <c r="Q936" s="183">
        <f>Q937</f>
        <v>79626359.31</v>
      </c>
    </row>
    <row r="937" spans="1:17" ht="18" customHeight="1">
      <c r="A937" s="45" t="s">
        <v>176</v>
      </c>
      <c r="B937" s="62" t="s">
        <v>404</v>
      </c>
      <c r="C937" s="58" t="s">
        <v>287</v>
      </c>
      <c r="D937" s="58" t="s">
        <v>175</v>
      </c>
      <c r="E937" s="99">
        <v>76856942</v>
      </c>
      <c r="F937" s="148">
        <v>-951000</v>
      </c>
      <c r="G937" s="183">
        <f>E937+F937</f>
        <v>75905942</v>
      </c>
      <c r="H937" s="148"/>
      <c r="I937" s="183">
        <f>G937+H937</f>
        <v>75905942</v>
      </c>
      <c r="J937" s="224"/>
      <c r="K937" s="183">
        <f>I937+J937</f>
        <v>75905942</v>
      </c>
      <c r="L937" s="148">
        <v>32000</v>
      </c>
      <c r="M937" s="183">
        <f>K937+L937</f>
        <v>75937942</v>
      </c>
      <c r="N937" s="148">
        <f>150000+300000+240000</f>
        <v>690000</v>
      </c>
      <c r="O937" s="183">
        <f>M937+N937</f>
        <v>76627942</v>
      </c>
      <c r="P937" s="148">
        <f>-100000+2473700+12000+303219.72+309497.59</f>
        <v>2998417.3099999996</v>
      </c>
      <c r="Q937" s="183">
        <f>O937+P937</f>
        <v>79626359.31</v>
      </c>
    </row>
    <row r="938" spans="1:17" ht="170.25" customHeight="1">
      <c r="A938" s="235" t="s">
        <v>584</v>
      </c>
      <c r="B938" s="57" t="s">
        <v>404</v>
      </c>
      <c r="C938" s="58" t="s">
        <v>585</v>
      </c>
      <c r="D938" s="58"/>
      <c r="E938" s="99"/>
      <c r="F938" s="148"/>
      <c r="G938" s="183"/>
      <c r="H938" s="148"/>
      <c r="I938" s="183"/>
      <c r="J938" s="224"/>
      <c r="K938" s="183"/>
      <c r="L938" s="148"/>
      <c r="M938" s="183"/>
      <c r="N938" s="148"/>
      <c r="O938" s="183">
        <f>O939</f>
        <v>2170081</v>
      </c>
      <c r="P938" s="148"/>
      <c r="Q938" s="183">
        <f>Q939</f>
        <v>2170081</v>
      </c>
    </row>
    <row r="939" spans="1:17" ht="32.25" customHeight="1">
      <c r="A939" s="45" t="s">
        <v>176</v>
      </c>
      <c r="B939" s="57" t="s">
        <v>404</v>
      </c>
      <c r="C939" s="58" t="s">
        <v>585</v>
      </c>
      <c r="D939" s="58" t="s">
        <v>175</v>
      </c>
      <c r="E939" s="99"/>
      <c r="F939" s="148"/>
      <c r="G939" s="183"/>
      <c r="H939" s="148"/>
      <c r="I939" s="183"/>
      <c r="J939" s="224"/>
      <c r="K939" s="183"/>
      <c r="L939" s="148"/>
      <c r="M939" s="183"/>
      <c r="N939" s="148">
        <v>2170081</v>
      </c>
      <c r="O939" s="183">
        <f>M939+N939</f>
        <v>2170081</v>
      </c>
      <c r="P939" s="148"/>
      <c r="Q939" s="183">
        <f>O939+P939</f>
        <v>2170081</v>
      </c>
    </row>
    <row r="940" spans="1:17" ht="32.25" customHeight="1">
      <c r="A940" s="111" t="s">
        <v>613</v>
      </c>
      <c r="B940" s="71" t="s">
        <v>404</v>
      </c>
      <c r="C940" s="58" t="s">
        <v>590</v>
      </c>
      <c r="D940" s="71"/>
      <c r="E940" s="99"/>
      <c r="F940" s="148"/>
      <c r="G940" s="183"/>
      <c r="H940" s="148"/>
      <c r="I940" s="183"/>
      <c r="J940" s="224"/>
      <c r="K940" s="183"/>
      <c r="L940" s="148"/>
      <c r="M940" s="183"/>
      <c r="N940" s="148"/>
      <c r="O940" s="183">
        <f>O941</f>
        <v>50000</v>
      </c>
      <c r="P940" s="148"/>
      <c r="Q940" s="183">
        <f>Q941</f>
        <v>50000</v>
      </c>
    </row>
    <row r="941" spans="1:17" ht="32.25" customHeight="1">
      <c r="A941" s="111" t="s">
        <v>176</v>
      </c>
      <c r="B941" s="71" t="s">
        <v>404</v>
      </c>
      <c r="C941" s="58" t="s">
        <v>590</v>
      </c>
      <c r="D941" s="71" t="s">
        <v>175</v>
      </c>
      <c r="E941" s="99"/>
      <c r="F941" s="148"/>
      <c r="G941" s="183"/>
      <c r="H941" s="148"/>
      <c r="I941" s="183"/>
      <c r="J941" s="224"/>
      <c r="K941" s="183"/>
      <c r="L941" s="148"/>
      <c r="M941" s="183"/>
      <c r="N941" s="148">
        <v>50000</v>
      </c>
      <c r="O941" s="183">
        <f>M941+N941</f>
        <v>50000</v>
      </c>
      <c r="P941" s="148"/>
      <c r="Q941" s="183">
        <f>O941+P941</f>
        <v>50000</v>
      </c>
    </row>
    <row r="942" spans="1:17" s="30" customFormat="1" ht="63.75" customHeight="1">
      <c r="A942" s="53" t="s">
        <v>477</v>
      </c>
      <c r="B942" s="62" t="s">
        <v>404</v>
      </c>
      <c r="C942" s="58" t="s">
        <v>288</v>
      </c>
      <c r="D942" s="62"/>
      <c r="E942" s="99">
        <f>E943</f>
        <v>21021005</v>
      </c>
      <c r="F942" s="205"/>
      <c r="G942" s="183">
        <f>G943</f>
        <v>21021005</v>
      </c>
      <c r="H942" s="205"/>
      <c r="I942" s="183">
        <f>I943</f>
        <v>21021005</v>
      </c>
      <c r="J942" s="228"/>
      <c r="K942" s="183">
        <f>K943</f>
        <v>21021005</v>
      </c>
      <c r="L942" s="205"/>
      <c r="M942" s="183">
        <f>M943</f>
        <v>21021005</v>
      </c>
      <c r="N942" s="205"/>
      <c r="O942" s="183">
        <f>O943</f>
        <v>20721005</v>
      </c>
      <c r="P942" s="205"/>
      <c r="Q942" s="183">
        <f>Q943</f>
        <v>20313597.54</v>
      </c>
    </row>
    <row r="943" spans="1:17" s="30" customFormat="1" ht="17.25" customHeight="1">
      <c r="A943" s="45" t="s">
        <v>176</v>
      </c>
      <c r="B943" s="62" t="s">
        <v>404</v>
      </c>
      <c r="C943" s="58" t="s">
        <v>288</v>
      </c>
      <c r="D943" s="58" t="s">
        <v>175</v>
      </c>
      <c r="E943" s="99">
        <v>21021005</v>
      </c>
      <c r="F943" s="205"/>
      <c r="G943" s="183">
        <f>E943+F943</f>
        <v>21021005</v>
      </c>
      <c r="H943" s="205"/>
      <c r="I943" s="183">
        <f>G943+H943</f>
        <v>21021005</v>
      </c>
      <c r="J943" s="228"/>
      <c r="K943" s="183">
        <f>I943+J943</f>
        <v>21021005</v>
      </c>
      <c r="L943" s="205"/>
      <c r="M943" s="183">
        <f>K943+L943</f>
        <v>21021005</v>
      </c>
      <c r="N943" s="150">
        <v>-300000</v>
      </c>
      <c r="O943" s="183">
        <f>M943+N943</f>
        <v>20721005</v>
      </c>
      <c r="P943" s="150">
        <f>184400-280346-311461.46</f>
        <v>-407407.46</v>
      </c>
      <c r="Q943" s="183">
        <f>O943+P943</f>
        <v>20313597.54</v>
      </c>
    </row>
    <row r="944" spans="1:17" s="30" customFormat="1" ht="192.75" customHeight="1">
      <c r="A944" s="235" t="s">
        <v>582</v>
      </c>
      <c r="B944" s="57" t="s">
        <v>404</v>
      </c>
      <c r="C944" s="58" t="s">
        <v>583</v>
      </c>
      <c r="D944" s="58"/>
      <c r="E944" s="99"/>
      <c r="F944" s="205"/>
      <c r="G944" s="183"/>
      <c r="H944" s="205"/>
      <c r="I944" s="183"/>
      <c r="J944" s="228"/>
      <c r="K944" s="183"/>
      <c r="L944" s="205"/>
      <c r="M944" s="183"/>
      <c r="N944" s="150"/>
      <c r="O944" s="183">
        <f>O945</f>
        <v>332000</v>
      </c>
      <c r="P944" s="205"/>
      <c r="Q944" s="183">
        <f>Q945</f>
        <v>332000</v>
      </c>
    </row>
    <row r="945" spans="1:17" s="30" customFormat="1" ht="20.25" customHeight="1">
      <c r="A945" s="45" t="s">
        <v>176</v>
      </c>
      <c r="B945" s="57" t="s">
        <v>404</v>
      </c>
      <c r="C945" s="58" t="s">
        <v>583</v>
      </c>
      <c r="D945" s="58" t="s">
        <v>175</v>
      </c>
      <c r="E945" s="99"/>
      <c r="F945" s="205"/>
      <c r="G945" s="183"/>
      <c r="H945" s="205"/>
      <c r="I945" s="183"/>
      <c r="J945" s="228"/>
      <c r="K945" s="183"/>
      <c r="L945" s="205"/>
      <c r="M945" s="183"/>
      <c r="N945" s="150">
        <v>332000</v>
      </c>
      <c r="O945" s="183">
        <f>M945+N945</f>
        <v>332000</v>
      </c>
      <c r="P945" s="205"/>
      <c r="Q945" s="183">
        <f>O945+P945</f>
        <v>332000</v>
      </c>
    </row>
    <row r="946" spans="1:17" ht="32.25" customHeight="1">
      <c r="A946" s="53" t="s">
        <v>478</v>
      </c>
      <c r="B946" s="62" t="s">
        <v>404</v>
      </c>
      <c r="C946" s="58" t="s">
        <v>289</v>
      </c>
      <c r="D946" s="62"/>
      <c r="E946" s="99">
        <f>E947</f>
        <v>4168153</v>
      </c>
      <c r="F946" s="148"/>
      <c r="G946" s="183">
        <f>G947</f>
        <v>4168153</v>
      </c>
      <c r="H946" s="148"/>
      <c r="I946" s="183">
        <f>I947</f>
        <v>4168153</v>
      </c>
      <c r="J946" s="224"/>
      <c r="K946" s="183">
        <f>K947</f>
        <v>4168153</v>
      </c>
      <c r="L946" s="148"/>
      <c r="M946" s="183">
        <f>M947</f>
        <v>4168153</v>
      </c>
      <c r="N946" s="148"/>
      <c r="O946" s="183">
        <f>O947</f>
        <v>4018153</v>
      </c>
      <c r="P946" s="148"/>
      <c r="Q946" s="183">
        <f>Q947</f>
        <v>4342736.87</v>
      </c>
    </row>
    <row r="947" spans="1:17" ht="16.5" customHeight="1">
      <c r="A947" s="45" t="s">
        <v>176</v>
      </c>
      <c r="B947" s="62" t="s">
        <v>404</v>
      </c>
      <c r="C947" s="58" t="s">
        <v>289</v>
      </c>
      <c r="D947" s="58" t="s">
        <v>175</v>
      </c>
      <c r="E947" s="99">
        <v>4168153</v>
      </c>
      <c r="F947" s="148"/>
      <c r="G947" s="183">
        <f>E947+F947</f>
        <v>4168153</v>
      </c>
      <c r="H947" s="148"/>
      <c r="I947" s="183">
        <f>G947+H947</f>
        <v>4168153</v>
      </c>
      <c r="J947" s="224"/>
      <c r="K947" s="183">
        <f>I947+J947</f>
        <v>4168153</v>
      </c>
      <c r="L947" s="148"/>
      <c r="M947" s="183">
        <f>K947+L947</f>
        <v>4168153</v>
      </c>
      <c r="N947" s="148">
        <v>-150000</v>
      </c>
      <c r="O947" s="183">
        <f>M947+N947</f>
        <v>4018153</v>
      </c>
      <c r="P947" s="148">
        <f>150000+169900+2720+1963.87</f>
        <v>324583.87</v>
      </c>
      <c r="Q947" s="183">
        <f>O947+P947</f>
        <v>4342736.87</v>
      </c>
    </row>
    <row r="948" spans="1:17" ht="75.75" customHeight="1">
      <c r="A948" s="40" t="s">
        <v>52</v>
      </c>
      <c r="B948" s="58" t="s">
        <v>404</v>
      </c>
      <c r="C948" s="58" t="s">
        <v>290</v>
      </c>
      <c r="D948" s="58"/>
      <c r="E948" s="99">
        <f>E949</f>
        <v>7700000</v>
      </c>
      <c r="F948" s="148"/>
      <c r="G948" s="183">
        <f>G949</f>
        <v>7700000</v>
      </c>
      <c r="H948" s="148"/>
      <c r="I948" s="183">
        <f>I949</f>
        <v>6878790.23</v>
      </c>
      <c r="J948" s="224"/>
      <c r="K948" s="183">
        <f>K949</f>
        <v>6878790.23</v>
      </c>
      <c r="L948" s="148"/>
      <c r="M948" s="183">
        <f>M949</f>
        <v>6749161.890000001</v>
      </c>
      <c r="N948" s="148"/>
      <c r="O948" s="183">
        <f>O949</f>
        <v>6313089.920000001</v>
      </c>
      <c r="P948" s="148"/>
      <c r="Q948" s="183">
        <f>Q949</f>
        <v>6194978.5600000005</v>
      </c>
    </row>
    <row r="949" spans="1:17" ht="21" customHeight="1">
      <c r="A949" s="45" t="s">
        <v>176</v>
      </c>
      <c r="B949" s="58" t="s">
        <v>404</v>
      </c>
      <c r="C949" s="58" t="s">
        <v>290</v>
      </c>
      <c r="D949" s="58" t="s">
        <v>175</v>
      </c>
      <c r="E949" s="99">
        <v>7700000</v>
      </c>
      <c r="F949" s="148"/>
      <c r="G949" s="183">
        <f>E949+F949</f>
        <v>7700000</v>
      </c>
      <c r="H949" s="148">
        <v>-821209.77</v>
      </c>
      <c r="I949" s="183">
        <f>G949+H949</f>
        <v>6878790.23</v>
      </c>
      <c r="J949" s="224"/>
      <c r="K949" s="183">
        <f>I949+J949</f>
        <v>6878790.23</v>
      </c>
      <c r="L949" s="148">
        <v>-129628.34</v>
      </c>
      <c r="M949" s="183">
        <f>K949+L949</f>
        <v>6749161.890000001</v>
      </c>
      <c r="N949" s="148">
        <f>-54543.41-381528.56</f>
        <v>-436071.97</v>
      </c>
      <c r="O949" s="183">
        <f>M949+N949</f>
        <v>6313089.920000001</v>
      </c>
      <c r="P949" s="148">
        <v>-118111.36</v>
      </c>
      <c r="Q949" s="183">
        <f>O949+P949</f>
        <v>6194978.5600000005</v>
      </c>
    </row>
    <row r="950" spans="1:17" ht="30" customHeight="1">
      <c r="A950" s="111" t="s">
        <v>556</v>
      </c>
      <c r="B950" s="57" t="s">
        <v>404</v>
      </c>
      <c r="C950" s="58" t="s">
        <v>557</v>
      </c>
      <c r="D950" s="58"/>
      <c r="E950" s="99"/>
      <c r="F950" s="148"/>
      <c r="G950" s="183"/>
      <c r="H950" s="148"/>
      <c r="I950" s="183"/>
      <c r="J950" s="224"/>
      <c r="K950" s="183"/>
      <c r="L950" s="148"/>
      <c r="M950" s="183">
        <f>M951</f>
        <v>146075</v>
      </c>
      <c r="N950" s="148"/>
      <c r="O950" s="183">
        <f>O951</f>
        <v>146075</v>
      </c>
      <c r="P950" s="148"/>
      <c r="Q950" s="183">
        <f>Q951</f>
        <v>306075</v>
      </c>
    </row>
    <row r="951" spans="1:17" ht="16.5" customHeight="1">
      <c r="A951" s="111" t="s">
        <v>176</v>
      </c>
      <c r="B951" s="57" t="s">
        <v>404</v>
      </c>
      <c r="C951" s="58" t="s">
        <v>557</v>
      </c>
      <c r="D951" s="58" t="s">
        <v>175</v>
      </c>
      <c r="E951" s="99"/>
      <c r="F951" s="148"/>
      <c r="G951" s="183"/>
      <c r="H951" s="148"/>
      <c r="I951" s="183"/>
      <c r="J951" s="224"/>
      <c r="K951" s="183"/>
      <c r="L951" s="148">
        <v>146075</v>
      </c>
      <c r="M951" s="183">
        <f>K951+L951</f>
        <v>146075</v>
      </c>
      <c r="N951" s="148"/>
      <c r="O951" s="183">
        <f>M951+N951</f>
        <v>146075</v>
      </c>
      <c r="P951" s="148">
        <v>160000</v>
      </c>
      <c r="Q951" s="183">
        <f>O951+P951</f>
        <v>306075</v>
      </c>
    </row>
    <row r="952" spans="1:17" ht="18.75" customHeight="1">
      <c r="A952" s="111" t="s">
        <v>572</v>
      </c>
      <c r="B952" s="71" t="s">
        <v>404</v>
      </c>
      <c r="C952" s="58" t="s">
        <v>588</v>
      </c>
      <c r="D952" s="71"/>
      <c r="E952" s="99"/>
      <c r="F952" s="148"/>
      <c r="G952" s="183"/>
      <c r="H952" s="148"/>
      <c r="I952" s="183"/>
      <c r="J952" s="224"/>
      <c r="K952" s="183"/>
      <c r="L952" s="148"/>
      <c r="M952" s="183"/>
      <c r="N952" s="148"/>
      <c r="O952" s="183">
        <f>O953</f>
        <v>280000</v>
      </c>
      <c r="P952" s="148"/>
      <c r="Q952" s="183">
        <f>Q953</f>
        <v>280000</v>
      </c>
    </row>
    <row r="953" spans="1:17" ht="18.75" customHeight="1">
      <c r="A953" s="111" t="s">
        <v>176</v>
      </c>
      <c r="B953" s="71" t="s">
        <v>404</v>
      </c>
      <c r="C953" s="58" t="s">
        <v>588</v>
      </c>
      <c r="D953" s="71" t="s">
        <v>175</v>
      </c>
      <c r="E953" s="99"/>
      <c r="F953" s="148"/>
      <c r="G953" s="183"/>
      <c r="H953" s="148"/>
      <c r="I953" s="183"/>
      <c r="J953" s="224"/>
      <c r="K953" s="183"/>
      <c r="L953" s="148"/>
      <c r="M953" s="183"/>
      <c r="N953" s="148">
        <v>280000</v>
      </c>
      <c r="O953" s="183">
        <f>M953+N953</f>
        <v>280000</v>
      </c>
      <c r="P953" s="148"/>
      <c r="Q953" s="183">
        <f>O953+P953</f>
        <v>280000</v>
      </c>
    </row>
    <row r="954" spans="1:17" ht="33" customHeight="1">
      <c r="A954" s="111" t="s">
        <v>614</v>
      </c>
      <c r="B954" s="71" t="s">
        <v>404</v>
      </c>
      <c r="C954" s="58" t="s">
        <v>589</v>
      </c>
      <c r="D954" s="71"/>
      <c r="E954" s="99"/>
      <c r="F954" s="148"/>
      <c r="G954" s="183"/>
      <c r="H954" s="148"/>
      <c r="I954" s="183"/>
      <c r="J954" s="224"/>
      <c r="K954" s="183"/>
      <c r="L954" s="148"/>
      <c r="M954" s="183"/>
      <c r="N954" s="148"/>
      <c r="O954" s="183">
        <f>O955</f>
        <v>50000</v>
      </c>
      <c r="P954" s="148"/>
      <c r="Q954" s="183">
        <f>Q955</f>
        <v>50000</v>
      </c>
    </row>
    <row r="955" spans="1:17" ht="16.5" customHeight="1">
      <c r="A955" s="111" t="s">
        <v>176</v>
      </c>
      <c r="B955" s="71" t="s">
        <v>404</v>
      </c>
      <c r="C955" s="58" t="s">
        <v>589</v>
      </c>
      <c r="D955" s="71" t="s">
        <v>175</v>
      </c>
      <c r="E955" s="99"/>
      <c r="F955" s="148"/>
      <c r="G955" s="183"/>
      <c r="H955" s="148"/>
      <c r="I955" s="183"/>
      <c r="J955" s="224"/>
      <c r="K955" s="183"/>
      <c r="L955" s="148"/>
      <c r="M955" s="183"/>
      <c r="N955" s="148">
        <v>50000</v>
      </c>
      <c r="O955" s="183">
        <f>M955+N955</f>
        <v>50000</v>
      </c>
      <c r="P955" s="148"/>
      <c r="Q955" s="183">
        <f>O955+P955</f>
        <v>50000</v>
      </c>
    </row>
    <row r="956" spans="1:17" ht="48" customHeight="1">
      <c r="A956" s="21" t="s">
        <v>17</v>
      </c>
      <c r="B956" s="61" t="s">
        <v>435</v>
      </c>
      <c r="C956" s="57" t="s">
        <v>286</v>
      </c>
      <c r="D956" s="61"/>
      <c r="E956" s="99">
        <f>E957</f>
        <v>570000</v>
      </c>
      <c r="F956" s="148"/>
      <c r="G956" s="183">
        <f>G957</f>
        <v>570000</v>
      </c>
      <c r="H956" s="148"/>
      <c r="I956" s="183">
        <f>I957</f>
        <v>570000</v>
      </c>
      <c r="J956" s="224"/>
      <c r="K956" s="183">
        <f>K957</f>
        <v>570000</v>
      </c>
      <c r="L956" s="148"/>
      <c r="M956" s="183">
        <f>M957</f>
        <v>570000</v>
      </c>
      <c r="N956" s="148"/>
      <c r="O956" s="183">
        <f>O957</f>
        <v>570000</v>
      </c>
      <c r="P956" s="148"/>
      <c r="Q956" s="183">
        <f>Q957</f>
        <v>477446.28</v>
      </c>
    </row>
    <row r="957" spans="1:17" ht="39.75" customHeight="1">
      <c r="A957" s="45" t="s">
        <v>479</v>
      </c>
      <c r="B957" s="61" t="s">
        <v>435</v>
      </c>
      <c r="C957" s="58" t="s">
        <v>291</v>
      </c>
      <c r="D957" s="61"/>
      <c r="E957" s="99">
        <f>E958</f>
        <v>570000</v>
      </c>
      <c r="F957" s="148"/>
      <c r="G957" s="183">
        <f>G958</f>
        <v>570000</v>
      </c>
      <c r="H957" s="148"/>
      <c r="I957" s="183">
        <f>I958</f>
        <v>570000</v>
      </c>
      <c r="J957" s="224"/>
      <c r="K957" s="183">
        <f>K958</f>
        <v>570000</v>
      </c>
      <c r="L957" s="148"/>
      <c r="M957" s="183">
        <f>M958</f>
        <v>570000</v>
      </c>
      <c r="N957" s="148"/>
      <c r="O957" s="183">
        <f>O958</f>
        <v>570000</v>
      </c>
      <c r="P957" s="148"/>
      <c r="Q957" s="183">
        <f>Q958</f>
        <v>477446.28</v>
      </c>
    </row>
    <row r="958" spans="1:17" ht="20.25" customHeight="1">
      <c r="A958" s="45" t="s">
        <v>176</v>
      </c>
      <c r="B958" s="61" t="s">
        <v>435</v>
      </c>
      <c r="C958" s="58" t="s">
        <v>291</v>
      </c>
      <c r="D958" s="57" t="s">
        <v>175</v>
      </c>
      <c r="E958" s="99">
        <v>570000</v>
      </c>
      <c r="F958" s="148"/>
      <c r="G958" s="183">
        <f>E958+F958</f>
        <v>570000</v>
      </c>
      <c r="H958" s="148"/>
      <c r="I958" s="183">
        <f>G958+H958</f>
        <v>570000</v>
      </c>
      <c r="J958" s="224"/>
      <c r="K958" s="183">
        <f>I958+J958</f>
        <v>570000</v>
      </c>
      <c r="L958" s="148"/>
      <c r="M958" s="183">
        <f>K958+L958</f>
        <v>570000</v>
      </c>
      <c r="N958" s="148"/>
      <c r="O958" s="183">
        <f>M958+N958</f>
        <v>570000</v>
      </c>
      <c r="P958" s="148">
        <f>-50000-14500-2460-25593.72</f>
        <v>-92553.72</v>
      </c>
      <c r="Q958" s="183">
        <f>O958+P958</f>
        <v>477446.28</v>
      </c>
    </row>
    <row r="959" spans="1:17" ht="64.5" customHeight="1">
      <c r="A959" s="45" t="s">
        <v>483</v>
      </c>
      <c r="B959" s="62" t="s">
        <v>435</v>
      </c>
      <c r="C959" s="58" t="s">
        <v>292</v>
      </c>
      <c r="D959" s="62"/>
      <c r="E959" s="99">
        <f>E960</f>
        <v>443900</v>
      </c>
      <c r="F959" s="148"/>
      <c r="G959" s="183">
        <f>G960</f>
        <v>443900</v>
      </c>
      <c r="H959" s="148"/>
      <c r="I959" s="183">
        <f>I960</f>
        <v>443900</v>
      </c>
      <c r="J959" s="224"/>
      <c r="K959" s="183">
        <f>K960</f>
        <v>446900</v>
      </c>
      <c r="L959" s="148"/>
      <c r="M959" s="183">
        <f>M960</f>
        <v>446900</v>
      </c>
      <c r="N959" s="148"/>
      <c r="O959" s="183">
        <f>O960</f>
        <v>514840</v>
      </c>
      <c r="P959" s="148"/>
      <c r="Q959" s="183">
        <f>Q960</f>
        <v>517300</v>
      </c>
    </row>
    <row r="960" spans="1:17" ht="32.25" customHeight="1">
      <c r="A960" s="40" t="s">
        <v>492</v>
      </c>
      <c r="B960" s="62" t="s">
        <v>435</v>
      </c>
      <c r="C960" s="58" t="s">
        <v>293</v>
      </c>
      <c r="D960" s="62"/>
      <c r="E960" s="99">
        <f>E961</f>
        <v>443900</v>
      </c>
      <c r="F960" s="148"/>
      <c r="G960" s="183">
        <f>G961</f>
        <v>443900</v>
      </c>
      <c r="H960" s="148"/>
      <c r="I960" s="183">
        <f>I961</f>
        <v>443900</v>
      </c>
      <c r="J960" s="224"/>
      <c r="K960" s="183">
        <f>K961</f>
        <v>446900</v>
      </c>
      <c r="L960" s="148"/>
      <c r="M960" s="183">
        <f>M961</f>
        <v>446900</v>
      </c>
      <c r="N960" s="148"/>
      <c r="O960" s="183">
        <f>O961</f>
        <v>514840</v>
      </c>
      <c r="P960" s="148"/>
      <c r="Q960" s="183">
        <f>Q961+Q962+Q963</f>
        <v>517300</v>
      </c>
    </row>
    <row r="961" spans="1:17" ht="33" customHeight="1">
      <c r="A961" s="17" t="s">
        <v>168</v>
      </c>
      <c r="B961" s="62" t="s">
        <v>435</v>
      </c>
      <c r="C961" s="58" t="s">
        <v>293</v>
      </c>
      <c r="D961" s="58" t="s">
        <v>167</v>
      </c>
      <c r="E961" s="99">
        <v>443900</v>
      </c>
      <c r="F961" s="148"/>
      <c r="G961" s="183">
        <f>E961+F961</f>
        <v>443900</v>
      </c>
      <c r="H961" s="148"/>
      <c r="I961" s="183">
        <f>G961+H961</f>
        <v>443900</v>
      </c>
      <c r="J961" s="224">
        <v>3000</v>
      </c>
      <c r="K961" s="183">
        <f>I961+J961</f>
        <v>446900</v>
      </c>
      <c r="L961" s="148"/>
      <c r="M961" s="183">
        <f>K961+L961</f>
        <v>446900</v>
      </c>
      <c r="N961" s="148">
        <v>67940</v>
      </c>
      <c r="O961" s="183">
        <f>M961+N961</f>
        <v>514840</v>
      </c>
      <c r="P961" s="148">
        <v>-1660</v>
      </c>
      <c r="Q961" s="183">
        <f>O961+P961</f>
        <v>513180</v>
      </c>
    </row>
    <row r="962" spans="1:17" ht="33" customHeight="1">
      <c r="A962" s="24" t="s">
        <v>169</v>
      </c>
      <c r="B962" s="62" t="s">
        <v>435</v>
      </c>
      <c r="C962" s="58" t="s">
        <v>293</v>
      </c>
      <c r="D962" s="58" t="s">
        <v>170</v>
      </c>
      <c r="E962" s="99"/>
      <c r="F962" s="148"/>
      <c r="G962" s="183"/>
      <c r="H962" s="148"/>
      <c r="I962" s="183"/>
      <c r="J962" s="224"/>
      <c r="K962" s="183"/>
      <c r="L962" s="148"/>
      <c r="M962" s="183"/>
      <c r="N962" s="148"/>
      <c r="O962" s="183"/>
      <c r="P962" s="148">
        <f>1460+1460</f>
        <v>2920</v>
      </c>
      <c r="Q962" s="183">
        <f>O962+P962</f>
        <v>2920</v>
      </c>
    </row>
    <row r="963" spans="1:17" ht="18" customHeight="1">
      <c r="A963" s="151" t="s">
        <v>172</v>
      </c>
      <c r="B963" s="62" t="s">
        <v>435</v>
      </c>
      <c r="C963" s="58" t="s">
        <v>293</v>
      </c>
      <c r="D963" s="58" t="s">
        <v>171</v>
      </c>
      <c r="E963" s="99"/>
      <c r="F963" s="148"/>
      <c r="G963" s="183"/>
      <c r="H963" s="148"/>
      <c r="I963" s="183"/>
      <c r="J963" s="224"/>
      <c r="K963" s="183"/>
      <c r="L963" s="148"/>
      <c r="M963" s="183"/>
      <c r="N963" s="148"/>
      <c r="O963" s="183"/>
      <c r="P963" s="148">
        <f>200+1000</f>
        <v>1200</v>
      </c>
      <c r="Q963" s="183">
        <f>O963+P963</f>
        <v>1200</v>
      </c>
    </row>
    <row r="964" spans="1:17" ht="17.25" customHeight="1">
      <c r="A964" s="20" t="s">
        <v>405</v>
      </c>
      <c r="B964" s="80" t="s">
        <v>428</v>
      </c>
      <c r="C964" s="80"/>
      <c r="D964" s="80"/>
      <c r="E964" s="103">
        <f>E966+E988+E969</f>
        <v>11789400</v>
      </c>
      <c r="F964" s="148"/>
      <c r="G964" s="179">
        <f>G966+G988+G969</f>
        <v>11939200</v>
      </c>
      <c r="H964" s="148"/>
      <c r="I964" s="179">
        <f>I966+I988+I969</f>
        <v>11939200</v>
      </c>
      <c r="J964" s="224"/>
      <c r="K964" s="179">
        <f>K966+K988+K969</f>
        <v>16581176.86</v>
      </c>
      <c r="L964" s="148"/>
      <c r="M964" s="179">
        <f>M966+M988+M969</f>
        <v>17290984.16</v>
      </c>
      <c r="N964" s="148"/>
      <c r="O964" s="179">
        <f>O966+O988+O969</f>
        <v>16420914.37</v>
      </c>
      <c r="P964" s="148"/>
      <c r="Q964" s="179">
        <f>Q966+Q988+Q969</f>
        <v>13737770.11</v>
      </c>
    </row>
    <row r="965" spans="1:17" ht="17.25" customHeight="1">
      <c r="A965" s="21" t="s">
        <v>408</v>
      </c>
      <c r="B965" s="58" t="s">
        <v>409</v>
      </c>
      <c r="C965" s="80"/>
      <c r="D965" s="80"/>
      <c r="E965" s="100">
        <f>E966</f>
        <v>7822000</v>
      </c>
      <c r="F965" s="148"/>
      <c r="G965" s="180">
        <f>G966</f>
        <v>7822000</v>
      </c>
      <c r="H965" s="148"/>
      <c r="I965" s="180">
        <f>I966</f>
        <v>7822000</v>
      </c>
      <c r="J965" s="224"/>
      <c r="K965" s="180">
        <f>K966</f>
        <v>7748976.86</v>
      </c>
      <c r="L965" s="148"/>
      <c r="M965" s="180">
        <f>M966</f>
        <v>8213256.86</v>
      </c>
      <c r="N965" s="148"/>
      <c r="O965" s="180">
        <f>O966</f>
        <v>8145316.86</v>
      </c>
      <c r="P965" s="148"/>
      <c r="Q965" s="180">
        <f>Q966</f>
        <v>7929109.86</v>
      </c>
    </row>
    <row r="966" spans="1:17" ht="18" customHeight="1">
      <c r="A966" s="41" t="s">
        <v>320</v>
      </c>
      <c r="B966" s="62" t="s">
        <v>409</v>
      </c>
      <c r="C966" s="58" t="s">
        <v>249</v>
      </c>
      <c r="D966" s="62"/>
      <c r="E966" s="99">
        <f>E967</f>
        <v>7822000</v>
      </c>
      <c r="F966" s="148"/>
      <c r="G966" s="183">
        <f>G967</f>
        <v>7822000</v>
      </c>
      <c r="H966" s="148"/>
      <c r="I966" s="183">
        <f>I967</f>
        <v>7822000</v>
      </c>
      <c r="J966" s="224"/>
      <c r="K966" s="183">
        <f>K967</f>
        <v>7748976.86</v>
      </c>
      <c r="L966" s="148"/>
      <c r="M966" s="183">
        <f>M967</f>
        <v>8213256.86</v>
      </c>
      <c r="N966" s="148"/>
      <c r="O966" s="183">
        <f>O967</f>
        <v>8145316.86</v>
      </c>
      <c r="P966" s="148"/>
      <c r="Q966" s="183">
        <f>Q967</f>
        <v>7929109.86</v>
      </c>
    </row>
    <row r="967" spans="1:17" ht="30.75" customHeight="1">
      <c r="A967" s="21" t="s">
        <v>113</v>
      </c>
      <c r="B967" s="62" t="s">
        <v>409</v>
      </c>
      <c r="C967" s="58" t="s">
        <v>112</v>
      </c>
      <c r="D967" s="62"/>
      <c r="E967" s="99">
        <f>E968</f>
        <v>7822000</v>
      </c>
      <c r="F967" s="148"/>
      <c r="G967" s="183">
        <f>G968</f>
        <v>7822000</v>
      </c>
      <c r="H967" s="148"/>
      <c r="I967" s="183">
        <f>I968</f>
        <v>7822000</v>
      </c>
      <c r="J967" s="224"/>
      <c r="K967" s="183">
        <f>K968</f>
        <v>7748976.86</v>
      </c>
      <c r="L967" s="148"/>
      <c r="M967" s="183">
        <f>M968</f>
        <v>8213256.86</v>
      </c>
      <c r="N967" s="148"/>
      <c r="O967" s="183">
        <f>O968</f>
        <v>8145316.86</v>
      </c>
      <c r="P967" s="148"/>
      <c r="Q967" s="183">
        <f>Q968</f>
        <v>7929109.86</v>
      </c>
    </row>
    <row r="968" spans="1:17" ht="30.75" customHeight="1">
      <c r="A968" s="41" t="s">
        <v>182</v>
      </c>
      <c r="B968" s="62" t="s">
        <v>409</v>
      </c>
      <c r="C968" s="58" t="s">
        <v>112</v>
      </c>
      <c r="D968" s="58" t="s">
        <v>183</v>
      </c>
      <c r="E968" s="99">
        <f>134900+279300+107500+609300+6547900+143100</f>
        <v>7822000</v>
      </c>
      <c r="F968" s="148"/>
      <c r="G968" s="183">
        <f>E968+F968</f>
        <v>7822000</v>
      </c>
      <c r="H968" s="148"/>
      <c r="I968" s="183">
        <f>G968+H968</f>
        <v>7822000</v>
      </c>
      <c r="J968" s="224">
        <f>-70023.14-3000</f>
        <v>-73023.14</v>
      </c>
      <c r="K968" s="183">
        <f>I968+J968</f>
        <v>7748976.86</v>
      </c>
      <c r="L968" s="148">
        <v>464280</v>
      </c>
      <c r="M968" s="183">
        <f>K968+L968</f>
        <v>8213256.86</v>
      </c>
      <c r="N968" s="148">
        <v>-67940</v>
      </c>
      <c r="O968" s="183">
        <f>M968+N968</f>
        <v>8145316.86</v>
      </c>
      <c r="P968" s="148">
        <f>-15300-142012-58900+5</f>
        <v>-216207</v>
      </c>
      <c r="Q968" s="183">
        <f>O968+P968</f>
        <v>7929109.86</v>
      </c>
    </row>
    <row r="969" spans="1:17" ht="20.25" customHeight="1">
      <c r="A969" s="41" t="s">
        <v>406</v>
      </c>
      <c r="B969" s="62" t="s">
        <v>407</v>
      </c>
      <c r="C969" s="62"/>
      <c r="D969" s="62"/>
      <c r="E969" s="99">
        <f>E970+E976+E982</f>
        <v>3617400</v>
      </c>
      <c r="F969" s="148"/>
      <c r="G969" s="183">
        <f>G970+G976+G982</f>
        <v>3717400</v>
      </c>
      <c r="H969" s="148"/>
      <c r="I969" s="183">
        <f>I970+I976+I982</f>
        <v>3717400</v>
      </c>
      <c r="J969" s="224"/>
      <c r="K969" s="183">
        <f>K970+K976+K982</f>
        <v>8432400</v>
      </c>
      <c r="L969" s="148"/>
      <c r="M969" s="183">
        <f>M970+M976+M982</f>
        <v>8677927.3</v>
      </c>
      <c r="N969" s="148"/>
      <c r="O969" s="183">
        <f>O970+O976+O982</f>
        <v>7875797.51</v>
      </c>
      <c r="P969" s="148"/>
      <c r="Q969" s="183">
        <f>Q970+Q976+Q982</f>
        <v>5408860.25</v>
      </c>
    </row>
    <row r="970" spans="1:17" ht="20.25" customHeight="1">
      <c r="A970" s="21" t="s">
        <v>320</v>
      </c>
      <c r="B970" s="58" t="s">
        <v>407</v>
      </c>
      <c r="C970" s="58" t="s">
        <v>249</v>
      </c>
      <c r="D970" s="57"/>
      <c r="E970" s="102">
        <f>E973</f>
        <v>2529900</v>
      </c>
      <c r="F970" s="148"/>
      <c r="G970" s="147">
        <f>G973+G971</f>
        <v>2629900</v>
      </c>
      <c r="H970" s="148"/>
      <c r="I970" s="147">
        <f>I973+I971</f>
        <v>2629900</v>
      </c>
      <c r="J970" s="224"/>
      <c r="K970" s="147">
        <f>K973+K971</f>
        <v>4129900</v>
      </c>
      <c r="L970" s="148"/>
      <c r="M970" s="147">
        <f>M973+M971</f>
        <v>4329427.3</v>
      </c>
      <c r="N970" s="148"/>
      <c r="O970" s="147">
        <f>O973+O971</f>
        <v>2909797.51</v>
      </c>
      <c r="P970" s="148"/>
      <c r="Q970" s="147">
        <f>Q973+Q971</f>
        <v>673360.2499999998</v>
      </c>
    </row>
    <row r="971" spans="1:17" ht="20.25" customHeight="1">
      <c r="A971" s="214" t="s">
        <v>507</v>
      </c>
      <c r="B971" s="58" t="s">
        <v>407</v>
      </c>
      <c r="C971" s="58" t="s">
        <v>264</v>
      </c>
      <c r="D971" s="57"/>
      <c r="E971" s="102"/>
      <c r="F971" s="148"/>
      <c r="G971" s="147">
        <f>G972</f>
        <v>100000</v>
      </c>
      <c r="H971" s="148"/>
      <c r="I971" s="147">
        <f>I972</f>
        <v>100000</v>
      </c>
      <c r="J971" s="224"/>
      <c r="K971" s="147">
        <f>K972</f>
        <v>100000</v>
      </c>
      <c r="L971" s="148"/>
      <c r="M971" s="147">
        <f>M972</f>
        <v>100000</v>
      </c>
      <c r="N971" s="148"/>
      <c r="O971" s="147">
        <f>O972</f>
        <v>100000</v>
      </c>
      <c r="P971" s="148"/>
      <c r="Q971" s="147">
        <f>Q972</f>
        <v>100000</v>
      </c>
    </row>
    <row r="972" spans="1:17" ht="33" customHeight="1">
      <c r="A972" s="110" t="s">
        <v>189</v>
      </c>
      <c r="B972" s="58" t="s">
        <v>407</v>
      </c>
      <c r="C972" s="58" t="s">
        <v>264</v>
      </c>
      <c r="D972" s="57" t="s">
        <v>184</v>
      </c>
      <c r="E972" s="102"/>
      <c r="F972" s="148">
        <v>100000</v>
      </c>
      <c r="G972" s="183">
        <f>E972+F972</f>
        <v>100000</v>
      </c>
      <c r="H972" s="148"/>
      <c r="I972" s="183">
        <f>G972+H972</f>
        <v>100000</v>
      </c>
      <c r="J972" s="224"/>
      <c r="K972" s="183">
        <f>I972+J972</f>
        <v>100000</v>
      </c>
      <c r="L972" s="148"/>
      <c r="M972" s="183">
        <f>K972+L972</f>
        <v>100000</v>
      </c>
      <c r="N972" s="148"/>
      <c r="O972" s="183">
        <f>M972+N972</f>
        <v>100000</v>
      </c>
      <c r="P972" s="148"/>
      <c r="Q972" s="183">
        <f>O972+P972</f>
        <v>100000</v>
      </c>
    </row>
    <row r="973" spans="1:17" ht="64.5" customHeight="1">
      <c r="A973" s="158" t="s">
        <v>564</v>
      </c>
      <c r="B973" s="57" t="s">
        <v>407</v>
      </c>
      <c r="C973" s="57" t="s">
        <v>35</v>
      </c>
      <c r="D973" s="57"/>
      <c r="E973" s="102">
        <f>E974</f>
        <v>2529900</v>
      </c>
      <c r="F973" s="148"/>
      <c r="G973" s="147">
        <f>G974</f>
        <v>2529900</v>
      </c>
      <c r="H973" s="148"/>
      <c r="I973" s="147">
        <f>I974</f>
        <v>2529900</v>
      </c>
      <c r="J973" s="224"/>
      <c r="K973" s="147">
        <f>K974</f>
        <v>4029900</v>
      </c>
      <c r="L973" s="148"/>
      <c r="M973" s="147">
        <f>M974+M975</f>
        <v>4229427.3</v>
      </c>
      <c r="N973" s="148"/>
      <c r="O973" s="147">
        <f>O974+O975</f>
        <v>2809797.51</v>
      </c>
      <c r="P973" s="148"/>
      <c r="Q973" s="147">
        <f>Q974+Q975</f>
        <v>573360.2499999998</v>
      </c>
    </row>
    <row r="974" spans="1:17" ht="35.25" customHeight="1">
      <c r="A974" s="24" t="s">
        <v>169</v>
      </c>
      <c r="B974" s="57" t="s">
        <v>407</v>
      </c>
      <c r="C974" s="57" t="s">
        <v>35</v>
      </c>
      <c r="D974" s="57" t="s">
        <v>170</v>
      </c>
      <c r="E974" s="102">
        <v>2529900</v>
      </c>
      <c r="F974" s="148"/>
      <c r="G974" s="147">
        <f>E974+F974</f>
        <v>2529900</v>
      </c>
      <c r="H974" s="148"/>
      <c r="I974" s="147">
        <f>G974+H974</f>
        <v>2529900</v>
      </c>
      <c r="J974" s="224">
        <v>1500000</v>
      </c>
      <c r="K974" s="147">
        <f>I974+J974</f>
        <v>4029900</v>
      </c>
      <c r="L974" s="148">
        <f>-514322+22169.77+691679.53-2529900</f>
        <v>-2330372.7</v>
      </c>
      <c r="M974" s="147">
        <f>K974+L974</f>
        <v>1699527.2999999998</v>
      </c>
      <c r="N974" s="148">
        <f>-1035987.71+603357.92</f>
        <v>-432629.7899999999</v>
      </c>
      <c r="O974" s="147">
        <f>M974+N974</f>
        <v>1266897.5099999998</v>
      </c>
      <c r="P974" s="148">
        <f>0.74-1266898</f>
        <v>-1266897.26</v>
      </c>
      <c r="Q974" s="147">
        <f>O974+P974</f>
        <v>0.24999999976716936</v>
      </c>
    </row>
    <row r="975" spans="1:17" ht="35.25" customHeight="1">
      <c r="A975" s="41" t="s">
        <v>182</v>
      </c>
      <c r="B975" s="57" t="s">
        <v>407</v>
      </c>
      <c r="C975" s="57" t="s">
        <v>35</v>
      </c>
      <c r="D975" s="57" t="s">
        <v>183</v>
      </c>
      <c r="E975" s="102"/>
      <c r="F975" s="148"/>
      <c r="G975" s="147"/>
      <c r="H975" s="148"/>
      <c r="I975" s="147"/>
      <c r="J975" s="224"/>
      <c r="K975" s="147"/>
      <c r="L975" s="148">
        <v>2529900</v>
      </c>
      <c r="M975" s="147">
        <f>L975</f>
        <v>2529900</v>
      </c>
      <c r="N975" s="148">
        <v>-987000</v>
      </c>
      <c r="O975" s="147">
        <f>M975+N975</f>
        <v>1542900</v>
      </c>
      <c r="P975" s="148">
        <f>-952000-17540</f>
        <v>-969540</v>
      </c>
      <c r="Q975" s="147">
        <f>O975+P975</f>
        <v>573360</v>
      </c>
    </row>
    <row r="976" spans="1:17" ht="79.5" customHeight="1">
      <c r="A976" s="109" t="s">
        <v>3</v>
      </c>
      <c r="B976" s="57" t="s">
        <v>407</v>
      </c>
      <c r="C976" s="57" t="s">
        <v>239</v>
      </c>
      <c r="D976" s="57"/>
      <c r="E976" s="102">
        <f>E977</f>
        <v>437500</v>
      </c>
      <c r="F976" s="148"/>
      <c r="G976" s="147">
        <f>G977</f>
        <v>437500</v>
      </c>
      <c r="H976" s="148"/>
      <c r="I976" s="147">
        <f>I977</f>
        <v>437500</v>
      </c>
      <c r="J976" s="224"/>
      <c r="K976" s="147">
        <f>K977</f>
        <v>437500</v>
      </c>
      <c r="L976" s="148"/>
      <c r="M976" s="147">
        <f>M977</f>
        <v>483500</v>
      </c>
      <c r="N976" s="148"/>
      <c r="O976" s="147">
        <f>O977</f>
        <v>1101000</v>
      </c>
      <c r="P976" s="148"/>
      <c r="Q976" s="147">
        <f>Q977</f>
        <v>870500</v>
      </c>
    </row>
    <row r="977" spans="1:17" ht="48" customHeight="1">
      <c r="A977" s="110" t="s">
        <v>140</v>
      </c>
      <c r="B977" s="57" t="s">
        <v>407</v>
      </c>
      <c r="C977" s="58" t="s">
        <v>114</v>
      </c>
      <c r="D977" s="57"/>
      <c r="E977" s="102">
        <f>E978</f>
        <v>437500</v>
      </c>
      <c r="F977" s="148"/>
      <c r="G977" s="147">
        <f>G978</f>
        <v>437500</v>
      </c>
      <c r="H977" s="148"/>
      <c r="I977" s="147">
        <f>I978</f>
        <v>437500</v>
      </c>
      <c r="J977" s="224"/>
      <c r="K977" s="147">
        <f>K978</f>
        <v>437500</v>
      </c>
      <c r="L977" s="148"/>
      <c r="M977" s="147">
        <f>M978+M980</f>
        <v>483500</v>
      </c>
      <c r="N977" s="148"/>
      <c r="O977" s="147">
        <f>O978+O980</f>
        <v>1101000</v>
      </c>
      <c r="P977" s="148"/>
      <c r="Q977" s="147">
        <f>Q978+Q980</f>
        <v>870500</v>
      </c>
    </row>
    <row r="978" spans="1:17" ht="48.75" customHeight="1">
      <c r="A978" s="110" t="s">
        <v>9</v>
      </c>
      <c r="B978" s="57" t="s">
        <v>407</v>
      </c>
      <c r="C978" s="58" t="s">
        <v>115</v>
      </c>
      <c r="D978" s="57"/>
      <c r="E978" s="102">
        <f>E979</f>
        <v>437500</v>
      </c>
      <c r="F978" s="148"/>
      <c r="G978" s="147">
        <f>G979</f>
        <v>437500</v>
      </c>
      <c r="H978" s="148"/>
      <c r="I978" s="147">
        <f>I979</f>
        <v>437500</v>
      </c>
      <c r="J978" s="224"/>
      <c r="K978" s="147">
        <f>K979</f>
        <v>437500</v>
      </c>
      <c r="L978" s="148"/>
      <c r="M978" s="147">
        <f>M979</f>
        <v>437500</v>
      </c>
      <c r="N978" s="148"/>
      <c r="O978" s="147">
        <f>O979</f>
        <v>437500</v>
      </c>
      <c r="P978" s="148"/>
      <c r="Q978" s="147">
        <f>Q979</f>
        <v>207000</v>
      </c>
    </row>
    <row r="979" spans="1:17" ht="36" customHeight="1">
      <c r="A979" s="111" t="s">
        <v>189</v>
      </c>
      <c r="B979" s="57" t="s">
        <v>407</v>
      </c>
      <c r="C979" s="58" t="s">
        <v>115</v>
      </c>
      <c r="D979" s="57" t="s">
        <v>184</v>
      </c>
      <c r="E979" s="102">
        <v>437500</v>
      </c>
      <c r="F979" s="148"/>
      <c r="G979" s="147">
        <f>E979+F979</f>
        <v>437500</v>
      </c>
      <c r="H979" s="148"/>
      <c r="I979" s="147">
        <f>G979+H979</f>
        <v>437500</v>
      </c>
      <c r="J979" s="224"/>
      <c r="K979" s="147">
        <f>I979+J979</f>
        <v>437500</v>
      </c>
      <c r="L979" s="148"/>
      <c r="M979" s="147">
        <f>K979+L979</f>
        <v>437500</v>
      </c>
      <c r="N979" s="148"/>
      <c r="O979" s="147">
        <f>M979+N979</f>
        <v>437500</v>
      </c>
      <c r="P979" s="148">
        <f>-26999-246001+42500</f>
        <v>-230500</v>
      </c>
      <c r="Q979" s="147">
        <f>O979+P979</f>
        <v>207000</v>
      </c>
    </row>
    <row r="980" spans="1:17" ht="67.5" customHeight="1">
      <c r="A980" s="82" t="s">
        <v>563</v>
      </c>
      <c r="B980" s="57" t="s">
        <v>407</v>
      </c>
      <c r="C980" s="58" t="s">
        <v>628</v>
      </c>
      <c r="D980" s="57"/>
      <c r="E980" s="102"/>
      <c r="F980" s="148"/>
      <c r="G980" s="147"/>
      <c r="H980" s="148"/>
      <c r="I980" s="147"/>
      <c r="J980" s="224"/>
      <c r="K980" s="147"/>
      <c r="L980" s="233">
        <v>46000</v>
      </c>
      <c r="M980" s="147">
        <f>M981</f>
        <v>46000</v>
      </c>
      <c r="N980" s="148"/>
      <c r="O980" s="147">
        <f>O981</f>
        <v>663500</v>
      </c>
      <c r="P980" s="148"/>
      <c r="Q980" s="147">
        <f>Q981</f>
        <v>663500</v>
      </c>
    </row>
    <row r="981" spans="1:17" ht="36" customHeight="1">
      <c r="A981" s="82" t="s">
        <v>189</v>
      </c>
      <c r="B981" s="57" t="s">
        <v>407</v>
      </c>
      <c r="C981" s="58" t="s">
        <v>628</v>
      </c>
      <c r="D981" s="58" t="s">
        <v>184</v>
      </c>
      <c r="E981" s="102"/>
      <c r="F981" s="148"/>
      <c r="G981" s="147"/>
      <c r="H981" s="148"/>
      <c r="I981" s="147"/>
      <c r="J981" s="224"/>
      <c r="K981" s="147"/>
      <c r="L981" s="233">
        <v>46000</v>
      </c>
      <c r="M981" s="147">
        <f>L981</f>
        <v>46000</v>
      </c>
      <c r="N981" s="148">
        <v>617500</v>
      </c>
      <c r="O981" s="147">
        <f>M981+N981</f>
        <v>663500</v>
      </c>
      <c r="P981" s="148"/>
      <c r="Q981" s="147">
        <f>O981+P981</f>
        <v>663500</v>
      </c>
    </row>
    <row r="982" spans="1:17" ht="81" customHeight="1">
      <c r="A982" s="40" t="s">
        <v>324</v>
      </c>
      <c r="B982" s="61" t="s">
        <v>407</v>
      </c>
      <c r="C982" s="57" t="s">
        <v>101</v>
      </c>
      <c r="D982" s="62"/>
      <c r="E982" s="99">
        <f>E983</f>
        <v>650000</v>
      </c>
      <c r="F982" s="148"/>
      <c r="G982" s="183">
        <f>G983</f>
        <v>650000</v>
      </c>
      <c r="H982" s="148"/>
      <c r="I982" s="183">
        <f>I983</f>
        <v>650000</v>
      </c>
      <c r="J982" s="224"/>
      <c r="K982" s="183">
        <f>K983</f>
        <v>3865000</v>
      </c>
      <c r="L982" s="148"/>
      <c r="M982" s="183">
        <f>M983</f>
        <v>3865000</v>
      </c>
      <c r="N982" s="148"/>
      <c r="O982" s="183">
        <f>O983</f>
        <v>3865000</v>
      </c>
      <c r="P982" s="148"/>
      <c r="Q982" s="183">
        <f>Q983</f>
        <v>3865000</v>
      </c>
    </row>
    <row r="983" spans="1:17" ht="82.5" customHeight="1">
      <c r="A983" s="44" t="s">
        <v>480</v>
      </c>
      <c r="B983" s="61" t="s">
        <v>407</v>
      </c>
      <c r="C983" s="57" t="s">
        <v>119</v>
      </c>
      <c r="D983" s="61"/>
      <c r="E983" s="100">
        <f>E984</f>
        <v>650000</v>
      </c>
      <c r="F983" s="148"/>
      <c r="G983" s="180">
        <f>G984</f>
        <v>650000</v>
      </c>
      <c r="H983" s="148"/>
      <c r="I983" s="180">
        <f>I984</f>
        <v>650000</v>
      </c>
      <c r="J983" s="224"/>
      <c r="K983" s="180">
        <f>K984+K986</f>
        <v>3865000</v>
      </c>
      <c r="L983" s="148"/>
      <c r="M983" s="180">
        <f>M984+M986</f>
        <v>3865000</v>
      </c>
      <c r="N983" s="148"/>
      <c r="O983" s="180">
        <f>O984+O986</f>
        <v>3865000</v>
      </c>
      <c r="P983" s="148"/>
      <c r="Q983" s="180">
        <f>Q984+Q986</f>
        <v>3865000</v>
      </c>
    </row>
    <row r="984" spans="1:17" ht="61.5" customHeight="1">
      <c r="A984" s="17" t="s">
        <v>481</v>
      </c>
      <c r="B984" s="57" t="s">
        <v>407</v>
      </c>
      <c r="C984" s="57" t="s">
        <v>120</v>
      </c>
      <c r="D984" s="57"/>
      <c r="E984" s="99">
        <f>E985</f>
        <v>650000</v>
      </c>
      <c r="F984" s="148"/>
      <c r="G984" s="183">
        <f>G985</f>
        <v>650000</v>
      </c>
      <c r="H984" s="148"/>
      <c r="I984" s="183">
        <f>I985</f>
        <v>650000</v>
      </c>
      <c r="J984" s="224"/>
      <c r="K984" s="183">
        <f>K985</f>
        <v>650000</v>
      </c>
      <c r="L984" s="148"/>
      <c r="M984" s="183">
        <f>M985</f>
        <v>650000</v>
      </c>
      <c r="N984" s="148"/>
      <c r="O984" s="183">
        <f>O985</f>
        <v>650000</v>
      </c>
      <c r="P984" s="148"/>
      <c r="Q984" s="183">
        <f>Q985</f>
        <v>650000</v>
      </c>
    </row>
    <row r="985" spans="1:17" ht="32.25" customHeight="1">
      <c r="A985" s="44" t="s">
        <v>189</v>
      </c>
      <c r="B985" s="61" t="s">
        <v>407</v>
      </c>
      <c r="C985" s="57" t="s">
        <v>120</v>
      </c>
      <c r="D985" s="57" t="s">
        <v>184</v>
      </c>
      <c r="E985" s="100">
        <v>650000</v>
      </c>
      <c r="F985" s="148"/>
      <c r="G985" s="180">
        <f>E985+F985</f>
        <v>650000</v>
      </c>
      <c r="H985" s="148"/>
      <c r="I985" s="180">
        <f>G985+H985</f>
        <v>650000</v>
      </c>
      <c r="J985" s="224"/>
      <c r="K985" s="180">
        <f>I985+J985</f>
        <v>650000</v>
      </c>
      <c r="L985" s="148"/>
      <c r="M985" s="180">
        <f>K985+L985</f>
        <v>650000</v>
      </c>
      <c r="N985" s="148"/>
      <c r="O985" s="180">
        <f>M985+N985</f>
        <v>650000</v>
      </c>
      <c r="P985" s="148"/>
      <c r="Q985" s="180">
        <f>O985+P985</f>
        <v>650000</v>
      </c>
    </row>
    <row r="986" spans="1:17" ht="49.5" customHeight="1">
      <c r="A986" s="17" t="s">
        <v>545</v>
      </c>
      <c r="B986" s="58" t="s">
        <v>407</v>
      </c>
      <c r="C986" s="58" t="s">
        <v>546</v>
      </c>
      <c r="D986" s="57"/>
      <c r="E986" s="100"/>
      <c r="F986" s="148"/>
      <c r="G986" s="180"/>
      <c r="H986" s="148"/>
      <c r="I986" s="180"/>
      <c r="J986" s="224"/>
      <c r="K986" s="180">
        <f>K987</f>
        <v>3215000</v>
      </c>
      <c r="L986" s="148"/>
      <c r="M986" s="180">
        <f>M987</f>
        <v>3215000</v>
      </c>
      <c r="N986" s="148"/>
      <c r="O986" s="180">
        <f>O987</f>
        <v>3215000</v>
      </c>
      <c r="P986" s="148"/>
      <c r="Q986" s="180">
        <f>Q987</f>
        <v>3215000</v>
      </c>
    </row>
    <row r="987" spans="1:17" ht="33" customHeight="1">
      <c r="A987" s="17" t="s">
        <v>186</v>
      </c>
      <c r="B987" s="58" t="s">
        <v>407</v>
      </c>
      <c r="C987" s="58" t="s">
        <v>546</v>
      </c>
      <c r="D987" s="57" t="s">
        <v>184</v>
      </c>
      <c r="E987" s="100"/>
      <c r="F987" s="148"/>
      <c r="G987" s="180"/>
      <c r="H987" s="148"/>
      <c r="I987" s="180"/>
      <c r="J987" s="224">
        <v>3215000</v>
      </c>
      <c r="K987" s="180">
        <f>I987+J987</f>
        <v>3215000</v>
      </c>
      <c r="L987" s="148"/>
      <c r="M987" s="180">
        <f>K987+L987</f>
        <v>3215000</v>
      </c>
      <c r="N987" s="148"/>
      <c r="O987" s="180">
        <f>M987+N987</f>
        <v>3215000</v>
      </c>
      <c r="P987" s="148"/>
      <c r="Q987" s="180">
        <f>O987+P987</f>
        <v>3215000</v>
      </c>
    </row>
    <row r="988" spans="1:17" ht="31.5" customHeight="1">
      <c r="A988" s="13" t="s">
        <v>133</v>
      </c>
      <c r="B988" s="58" t="s">
        <v>443</v>
      </c>
      <c r="C988" s="58"/>
      <c r="D988" s="58"/>
      <c r="E988" s="100">
        <f>E989</f>
        <v>350000</v>
      </c>
      <c r="F988" s="148"/>
      <c r="G988" s="180">
        <f>G989</f>
        <v>399800</v>
      </c>
      <c r="H988" s="148"/>
      <c r="I988" s="180">
        <f>I989</f>
        <v>399800</v>
      </c>
      <c r="J988" s="224"/>
      <c r="K988" s="180">
        <f>K989</f>
        <v>399800</v>
      </c>
      <c r="L988" s="148"/>
      <c r="M988" s="180">
        <f>M989</f>
        <v>399800</v>
      </c>
      <c r="N988" s="148"/>
      <c r="O988" s="180">
        <f>O989</f>
        <v>399800</v>
      </c>
      <c r="P988" s="148"/>
      <c r="Q988" s="180">
        <f>Q989</f>
        <v>399800</v>
      </c>
    </row>
    <row r="989" spans="1:17" ht="129" customHeight="1">
      <c r="A989" s="15" t="s">
        <v>144</v>
      </c>
      <c r="B989" s="58" t="s">
        <v>443</v>
      </c>
      <c r="C989" s="58" t="s">
        <v>272</v>
      </c>
      <c r="D989" s="58"/>
      <c r="E989" s="100">
        <f>E990</f>
        <v>350000</v>
      </c>
      <c r="F989" s="148"/>
      <c r="G989" s="180">
        <f>G990</f>
        <v>399800</v>
      </c>
      <c r="H989" s="148"/>
      <c r="I989" s="180">
        <f>I990</f>
        <v>399800</v>
      </c>
      <c r="J989" s="224"/>
      <c r="K989" s="180">
        <f>K990</f>
        <v>399800</v>
      </c>
      <c r="L989" s="148"/>
      <c r="M989" s="180">
        <f>M990</f>
        <v>399800</v>
      </c>
      <c r="N989" s="148"/>
      <c r="O989" s="180">
        <f>O990</f>
        <v>399800</v>
      </c>
      <c r="P989" s="148"/>
      <c r="Q989" s="180">
        <f>Q990</f>
        <v>399800</v>
      </c>
    </row>
    <row r="990" spans="1:17" ht="66" customHeight="1">
      <c r="A990" s="12" t="s">
        <v>145</v>
      </c>
      <c r="B990" s="58" t="s">
        <v>443</v>
      </c>
      <c r="C990" s="58" t="s">
        <v>121</v>
      </c>
      <c r="D990" s="58"/>
      <c r="E990" s="100">
        <f>E991</f>
        <v>350000</v>
      </c>
      <c r="F990" s="148"/>
      <c r="G990" s="180">
        <f>G991</f>
        <v>399800</v>
      </c>
      <c r="H990" s="148"/>
      <c r="I990" s="180">
        <f>I991</f>
        <v>399800</v>
      </c>
      <c r="J990" s="224"/>
      <c r="K990" s="180">
        <f>K991</f>
        <v>399800</v>
      </c>
      <c r="L990" s="148"/>
      <c r="M990" s="180">
        <f>M991</f>
        <v>399800</v>
      </c>
      <c r="N990" s="148"/>
      <c r="O990" s="180">
        <f>O991</f>
        <v>399800</v>
      </c>
      <c r="P990" s="148"/>
      <c r="Q990" s="180">
        <f>Q991</f>
        <v>399800</v>
      </c>
    </row>
    <row r="991" spans="1:17" ht="44.25" customHeight="1">
      <c r="A991" s="12" t="s">
        <v>338</v>
      </c>
      <c r="B991" s="58" t="s">
        <v>443</v>
      </c>
      <c r="C991" s="58" t="s">
        <v>122</v>
      </c>
      <c r="D991" s="58" t="s">
        <v>337</v>
      </c>
      <c r="E991" s="100">
        <v>350000</v>
      </c>
      <c r="F991" s="148">
        <v>49800</v>
      </c>
      <c r="G991" s="180">
        <f>E991+F991</f>
        <v>399800</v>
      </c>
      <c r="H991" s="148"/>
      <c r="I991" s="180">
        <f>G991+H991</f>
        <v>399800</v>
      </c>
      <c r="J991" s="224"/>
      <c r="K991" s="180">
        <f>I991+J991</f>
        <v>399800</v>
      </c>
      <c r="L991" s="148"/>
      <c r="M991" s="180">
        <f>K991+L991</f>
        <v>399800</v>
      </c>
      <c r="N991" s="148"/>
      <c r="O991" s="180">
        <f>M991+N991</f>
        <v>399800</v>
      </c>
      <c r="P991" s="148"/>
      <c r="Q991" s="180">
        <f>O991+P991</f>
        <v>399800</v>
      </c>
    </row>
    <row r="992" spans="1:17" ht="18" customHeight="1">
      <c r="A992" s="114" t="s">
        <v>6</v>
      </c>
      <c r="B992" s="80" t="s">
        <v>7</v>
      </c>
      <c r="C992" s="58"/>
      <c r="D992" s="58"/>
      <c r="E992" s="100">
        <f>E993</f>
        <v>1135400</v>
      </c>
      <c r="F992" s="148"/>
      <c r="G992" s="180">
        <f>G993</f>
        <v>1135400</v>
      </c>
      <c r="H992" s="148"/>
      <c r="I992" s="180">
        <f>I993</f>
        <v>1121012</v>
      </c>
      <c r="J992" s="224"/>
      <c r="K992" s="180">
        <f>K993</f>
        <v>952561</v>
      </c>
      <c r="L992" s="148"/>
      <c r="M992" s="180">
        <f>M993</f>
        <v>902391.23</v>
      </c>
      <c r="N992" s="148"/>
      <c r="O992" s="180">
        <f>O993</f>
        <v>870391.23</v>
      </c>
      <c r="P992" s="148"/>
      <c r="Q992" s="180">
        <f>Q993</f>
        <v>862022.23</v>
      </c>
    </row>
    <row r="993" spans="1:17" ht="19.5" customHeight="1">
      <c r="A993" s="17" t="s">
        <v>441</v>
      </c>
      <c r="B993" s="57" t="s">
        <v>442</v>
      </c>
      <c r="C993" s="58"/>
      <c r="D993" s="58"/>
      <c r="E993" s="100">
        <f>E994</f>
        <v>1135400</v>
      </c>
      <c r="F993" s="148"/>
      <c r="G993" s="180">
        <f>G994</f>
        <v>1135400</v>
      </c>
      <c r="H993" s="148"/>
      <c r="I993" s="180">
        <f>I994</f>
        <v>1121012</v>
      </c>
      <c r="J993" s="224"/>
      <c r="K993" s="180">
        <f>K994</f>
        <v>952561</v>
      </c>
      <c r="L993" s="148"/>
      <c r="M993" s="180">
        <f>M994</f>
        <v>902391.23</v>
      </c>
      <c r="N993" s="148"/>
      <c r="O993" s="180">
        <f>O994</f>
        <v>870391.23</v>
      </c>
      <c r="P993" s="148"/>
      <c r="Q993" s="180">
        <f>Q994</f>
        <v>862022.23</v>
      </c>
    </row>
    <row r="994" spans="1:17" ht="81.75" customHeight="1">
      <c r="A994" s="38" t="s">
        <v>482</v>
      </c>
      <c r="B994" s="58" t="s">
        <v>442</v>
      </c>
      <c r="C994" s="58" t="s">
        <v>125</v>
      </c>
      <c r="D994" s="58"/>
      <c r="E994" s="100">
        <f>E995</f>
        <v>1135400</v>
      </c>
      <c r="F994" s="148"/>
      <c r="G994" s="180">
        <f>G995</f>
        <v>1135400</v>
      </c>
      <c r="H994" s="148"/>
      <c r="I994" s="180">
        <f>I995</f>
        <v>1121012</v>
      </c>
      <c r="J994" s="224"/>
      <c r="K994" s="180">
        <f>K995</f>
        <v>952561</v>
      </c>
      <c r="L994" s="148"/>
      <c r="M994" s="180">
        <f>M995</f>
        <v>902391.23</v>
      </c>
      <c r="N994" s="148"/>
      <c r="O994" s="180">
        <f>O995</f>
        <v>870391.23</v>
      </c>
      <c r="P994" s="148"/>
      <c r="Q994" s="180">
        <f>Q995</f>
        <v>862022.23</v>
      </c>
    </row>
    <row r="995" spans="1:17" ht="68.25" customHeight="1">
      <c r="A995" s="13" t="s">
        <v>611</v>
      </c>
      <c r="B995" s="58" t="s">
        <v>442</v>
      </c>
      <c r="C995" s="57" t="s">
        <v>124</v>
      </c>
      <c r="D995" s="58"/>
      <c r="E995" s="100">
        <f>E996</f>
        <v>1135400</v>
      </c>
      <c r="F995" s="148"/>
      <c r="G995" s="180">
        <f>G996</f>
        <v>1135400</v>
      </c>
      <c r="H995" s="148"/>
      <c r="I995" s="180">
        <f>I996</f>
        <v>1121012</v>
      </c>
      <c r="J995" s="224"/>
      <c r="K995" s="180">
        <f>K996</f>
        <v>952561</v>
      </c>
      <c r="L995" s="148"/>
      <c r="M995" s="180">
        <f>M996+M999</f>
        <v>902391.23</v>
      </c>
      <c r="N995" s="148"/>
      <c r="O995" s="180">
        <f>O996+O999</f>
        <v>870391.23</v>
      </c>
      <c r="P995" s="148"/>
      <c r="Q995" s="180">
        <f>Q996+Q999</f>
        <v>862022.23</v>
      </c>
    </row>
    <row r="996" spans="1:17" ht="36.75" customHeight="1">
      <c r="A996" s="13" t="s">
        <v>4</v>
      </c>
      <c r="B996" s="58" t="s">
        <v>442</v>
      </c>
      <c r="C996" s="57" t="s">
        <v>326</v>
      </c>
      <c r="D996" s="58"/>
      <c r="E996" s="100">
        <f>E997</f>
        <v>1135400</v>
      </c>
      <c r="F996" s="148"/>
      <c r="G996" s="180">
        <f>G997</f>
        <v>1135400</v>
      </c>
      <c r="H996" s="148"/>
      <c r="I996" s="180">
        <f>I997+I998</f>
        <v>1121012</v>
      </c>
      <c r="J996" s="224"/>
      <c r="K996" s="180">
        <f>K997+K998</f>
        <v>952561</v>
      </c>
      <c r="L996" s="148"/>
      <c r="M996" s="180">
        <f>M997+M998</f>
        <v>872391.23</v>
      </c>
      <c r="N996" s="148"/>
      <c r="O996" s="180">
        <f>O997+O998</f>
        <v>840391.23</v>
      </c>
      <c r="P996" s="148"/>
      <c r="Q996" s="180">
        <f>Q997+Q998</f>
        <v>832022.23</v>
      </c>
    </row>
    <row r="997" spans="1:17" ht="33" customHeight="1">
      <c r="A997" s="167" t="s">
        <v>169</v>
      </c>
      <c r="B997" s="58" t="s">
        <v>442</v>
      </c>
      <c r="C997" s="57" t="s">
        <v>326</v>
      </c>
      <c r="D997" s="58" t="s">
        <v>170</v>
      </c>
      <c r="E997" s="100">
        <v>1135400</v>
      </c>
      <c r="F997" s="148"/>
      <c r="G997" s="180">
        <f>E997+F997</f>
        <v>1135400</v>
      </c>
      <c r="H997" s="148">
        <v>-39388</v>
      </c>
      <c r="I997" s="180">
        <f>G997+H997</f>
        <v>1096012</v>
      </c>
      <c r="J997" s="224">
        <v>-168451</v>
      </c>
      <c r="K997" s="180">
        <f>I997+J997</f>
        <v>927561</v>
      </c>
      <c r="L997" s="148">
        <f>-58000-22169.77</f>
        <v>-80169.77</v>
      </c>
      <c r="M997" s="180">
        <f>K997+L997</f>
        <v>847391.23</v>
      </c>
      <c r="N997" s="148">
        <v>-32000</v>
      </c>
      <c r="O997" s="180">
        <f>M997+N997</f>
        <v>815391.23</v>
      </c>
      <c r="P997" s="148">
        <v>-8369</v>
      </c>
      <c r="Q997" s="180">
        <f>O997+P997</f>
        <v>807022.23</v>
      </c>
    </row>
    <row r="998" spans="1:17" ht="20.25" customHeight="1">
      <c r="A998" s="151" t="s">
        <v>172</v>
      </c>
      <c r="B998" s="58" t="s">
        <v>442</v>
      </c>
      <c r="C998" s="57" t="s">
        <v>326</v>
      </c>
      <c r="D998" s="58" t="s">
        <v>171</v>
      </c>
      <c r="E998" s="100"/>
      <c r="F998" s="148"/>
      <c r="G998" s="180"/>
      <c r="H998" s="148">
        <v>25000</v>
      </c>
      <c r="I998" s="180">
        <f>G998+H998</f>
        <v>25000</v>
      </c>
      <c r="J998" s="224"/>
      <c r="K998" s="180">
        <f>I998+J998</f>
        <v>25000</v>
      </c>
      <c r="L998" s="148"/>
      <c r="M998" s="180">
        <f>K998+L998</f>
        <v>25000</v>
      </c>
      <c r="N998" s="148"/>
      <c r="O998" s="180">
        <f>M998+N998</f>
        <v>25000</v>
      </c>
      <c r="P998" s="148"/>
      <c r="Q998" s="180">
        <f>O998+P998</f>
        <v>25000</v>
      </c>
    </row>
    <row r="999" spans="1:17" ht="38.25" customHeight="1">
      <c r="A999" s="151" t="s">
        <v>569</v>
      </c>
      <c r="B999" s="58" t="s">
        <v>442</v>
      </c>
      <c r="C999" s="57" t="s">
        <v>570</v>
      </c>
      <c r="D999" s="58"/>
      <c r="E999" s="100"/>
      <c r="F999" s="148"/>
      <c r="G999" s="180"/>
      <c r="H999" s="148"/>
      <c r="I999" s="180"/>
      <c r="J999" s="224"/>
      <c r="K999" s="180"/>
      <c r="L999" s="148"/>
      <c r="M999" s="180">
        <f>M1000</f>
        <v>30000</v>
      </c>
      <c r="N999" s="148"/>
      <c r="O999" s="180">
        <f>O1000</f>
        <v>30000</v>
      </c>
      <c r="P999" s="148"/>
      <c r="Q999" s="180">
        <f>Q1000</f>
        <v>30000</v>
      </c>
    </row>
    <row r="1000" spans="1:17" ht="35.25" customHeight="1">
      <c r="A1000" s="167" t="s">
        <v>169</v>
      </c>
      <c r="B1000" s="58" t="s">
        <v>442</v>
      </c>
      <c r="C1000" s="57" t="s">
        <v>570</v>
      </c>
      <c r="D1000" s="58" t="s">
        <v>170</v>
      </c>
      <c r="E1000" s="100"/>
      <c r="F1000" s="148"/>
      <c r="G1000" s="180"/>
      <c r="H1000" s="148"/>
      <c r="I1000" s="180"/>
      <c r="J1000" s="224"/>
      <c r="K1000" s="180"/>
      <c r="L1000" s="148">
        <v>30000</v>
      </c>
      <c r="M1000" s="180">
        <f>K1000+L1000</f>
        <v>30000</v>
      </c>
      <c r="N1000" s="148"/>
      <c r="O1000" s="180">
        <f>M1000+N1000</f>
        <v>30000</v>
      </c>
      <c r="P1000" s="148"/>
      <c r="Q1000" s="180">
        <f>O1000+P1000</f>
        <v>30000</v>
      </c>
    </row>
    <row r="1001" spans="1:17" ht="29.25" customHeight="1">
      <c r="A1001" s="167" t="s">
        <v>520</v>
      </c>
      <c r="B1001" s="58" t="s">
        <v>517</v>
      </c>
      <c r="C1001" s="57"/>
      <c r="D1001" s="58"/>
      <c r="E1001" s="100"/>
      <c r="F1001" s="148"/>
      <c r="G1001" s="180">
        <f>G1002</f>
        <v>940000</v>
      </c>
      <c r="H1001" s="148"/>
      <c r="I1001" s="180">
        <f>I1002</f>
        <v>940000</v>
      </c>
      <c r="J1001" s="224"/>
      <c r="K1001" s="180">
        <f>K1002</f>
        <v>940000</v>
      </c>
      <c r="L1001" s="148"/>
      <c r="M1001" s="180">
        <f>M1002</f>
        <v>1140000</v>
      </c>
      <c r="N1001" s="148"/>
      <c r="O1001" s="180">
        <f>O1002</f>
        <v>1103000</v>
      </c>
      <c r="P1001" s="148"/>
      <c r="Q1001" s="180">
        <f>Q1002</f>
        <v>834430</v>
      </c>
    </row>
    <row r="1002" spans="1:17" ht="18" customHeight="1">
      <c r="A1002" s="21" t="s">
        <v>320</v>
      </c>
      <c r="B1002" s="58" t="s">
        <v>518</v>
      </c>
      <c r="C1002" s="57" t="s">
        <v>249</v>
      </c>
      <c r="D1002" s="58"/>
      <c r="E1002" s="100"/>
      <c r="F1002" s="148"/>
      <c r="G1002" s="180">
        <f>G1003</f>
        <v>940000</v>
      </c>
      <c r="H1002" s="148"/>
      <c r="I1002" s="180">
        <f>I1003</f>
        <v>940000</v>
      </c>
      <c r="J1002" s="224"/>
      <c r="K1002" s="180">
        <f>K1003</f>
        <v>940000</v>
      </c>
      <c r="L1002" s="148"/>
      <c r="M1002" s="180">
        <f>M1003</f>
        <v>1140000</v>
      </c>
      <c r="N1002" s="148"/>
      <c r="O1002" s="180">
        <f>O1003</f>
        <v>1103000</v>
      </c>
      <c r="P1002" s="148"/>
      <c r="Q1002" s="180">
        <f>Q1003</f>
        <v>834430</v>
      </c>
    </row>
    <row r="1003" spans="1:17" ht="63" customHeight="1">
      <c r="A1003" s="215" t="s">
        <v>516</v>
      </c>
      <c r="B1003" s="58" t="s">
        <v>518</v>
      </c>
      <c r="C1003" s="57" t="s">
        <v>519</v>
      </c>
      <c r="D1003" s="58"/>
      <c r="E1003" s="100"/>
      <c r="F1003" s="148"/>
      <c r="G1003" s="180">
        <f>G1004</f>
        <v>940000</v>
      </c>
      <c r="H1003" s="148"/>
      <c r="I1003" s="180">
        <f>I1004</f>
        <v>940000</v>
      </c>
      <c r="J1003" s="224"/>
      <c r="K1003" s="180">
        <f>K1004</f>
        <v>940000</v>
      </c>
      <c r="L1003" s="148"/>
      <c r="M1003" s="180">
        <f>M1004</f>
        <v>1140000</v>
      </c>
      <c r="N1003" s="148"/>
      <c r="O1003" s="180">
        <f>O1004</f>
        <v>1103000</v>
      </c>
      <c r="P1003" s="148"/>
      <c r="Q1003" s="180">
        <f>Q1004</f>
        <v>834430</v>
      </c>
    </row>
    <row r="1004" spans="1:17" ht="40.5" customHeight="1">
      <c r="A1004" s="127" t="s">
        <v>169</v>
      </c>
      <c r="B1004" s="58" t="s">
        <v>518</v>
      </c>
      <c r="C1004" s="57" t="s">
        <v>519</v>
      </c>
      <c r="D1004" s="58" t="s">
        <v>170</v>
      </c>
      <c r="E1004" s="100"/>
      <c r="F1004" s="148">
        <v>940000</v>
      </c>
      <c r="G1004" s="180">
        <f>E1004+F1004</f>
        <v>940000</v>
      </c>
      <c r="H1004" s="148"/>
      <c r="I1004" s="180">
        <f>G1004+H1004</f>
        <v>940000</v>
      </c>
      <c r="J1004" s="224"/>
      <c r="K1004" s="180">
        <f>I1004+J1004</f>
        <v>940000</v>
      </c>
      <c r="L1004" s="148">
        <v>200000</v>
      </c>
      <c r="M1004" s="180">
        <f>K1004+L1004</f>
        <v>1140000</v>
      </c>
      <c r="N1004" s="148">
        <v>-37000</v>
      </c>
      <c r="O1004" s="180">
        <f>M1004+N1004</f>
        <v>1103000</v>
      </c>
      <c r="P1004" s="148">
        <f>-70172-170000-5100-23298</f>
        <v>-268570</v>
      </c>
      <c r="Q1004" s="180">
        <f>O1004+P1004</f>
        <v>834430</v>
      </c>
    </row>
    <row r="1005" spans="1:17" ht="63" customHeight="1">
      <c r="A1005" s="14" t="s">
        <v>158</v>
      </c>
      <c r="B1005" s="58" t="s">
        <v>439</v>
      </c>
      <c r="C1005" s="58" t="s">
        <v>259</v>
      </c>
      <c r="D1005" s="58"/>
      <c r="E1005" s="101">
        <f>E1006</f>
        <v>2000</v>
      </c>
      <c r="F1005" s="148"/>
      <c r="G1005" s="182">
        <f>G1006</f>
        <v>2000</v>
      </c>
      <c r="H1005" s="148"/>
      <c r="I1005" s="182">
        <f>I1006</f>
        <v>2000</v>
      </c>
      <c r="J1005" s="224"/>
      <c r="K1005" s="182">
        <f>K1006</f>
        <v>2000</v>
      </c>
      <c r="L1005" s="148"/>
      <c r="M1005" s="182">
        <f>M1006</f>
        <v>2000</v>
      </c>
      <c r="N1005" s="148"/>
      <c r="O1005" s="182">
        <f>O1006</f>
        <v>2000</v>
      </c>
      <c r="P1005" s="148"/>
      <c r="Q1005" s="182">
        <f>Q1006</f>
        <v>1000</v>
      </c>
    </row>
    <row r="1006" spans="1:17" ht="29.25" customHeight="1">
      <c r="A1006" s="45" t="s">
        <v>468</v>
      </c>
      <c r="B1006" s="62" t="s">
        <v>440</v>
      </c>
      <c r="C1006" s="57" t="s">
        <v>294</v>
      </c>
      <c r="D1006" s="62"/>
      <c r="E1006" s="102">
        <f>E1007</f>
        <v>2000</v>
      </c>
      <c r="F1006" s="148"/>
      <c r="G1006" s="147">
        <f>G1007</f>
        <v>2000</v>
      </c>
      <c r="H1006" s="148"/>
      <c r="I1006" s="147">
        <f>I1007</f>
        <v>2000</v>
      </c>
      <c r="J1006" s="224"/>
      <c r="K1006" s="147">
        <f>K1007</f>
        <v>2000</v>
      </c>
      <c r="L1006" s="148"/>
      <c r="M1006" s="147">
        <f>M1007</f>
        <v>2000</v>
      </c>
      <c r="N1006" s="148"/>
      <c r="O1006" s="147">
        <f>O1007</f>
        <v>2000</v>
      </c>
      <c r="P1006" s="148"/>
      <c r="Q1006" s="147">
        <f>Q1007</f>
        <v>1000</v>
      </c>
    </row>
    <row r="1007" spans="1:17" ht="33" customHeight="1">
      <c r="A1007" s="13" t="s">
        <v>444</v>
      </c>
      <c r="B1007" s="58" t="s">
        <v>440</v>
      </c>
      <c r="C1007" s="57" t="s">
        <v>294</v>
      </c>
      <c r="D1007" s="58" t="s">
        <v>456</v>
      </c>
      <c r="E1007" s="99">
        <v>2000</v>
      </c>
      <c r="F1007" s="148"/>
      <c r="G1007" s="183">
        <f>E1007+F1007</f>
        <v>2000</v>
      </c>
      <c r="H1007" s="148"/>
      <c r="I1007" s="183">
        <f>G1007+H1007</f>
        <v>2000</v>
      </c>
      <c r="J1007" s="224"/>
      <c r="K1007" s="183">
        <f>I1007+J1007</f>
        <v>2000</v>
      </c>
      <c r="L1007" s="148"/>
      <c r="M1007" s="183">
        <f>K1007+L1007</f>
        <v>2000</v>
      </c>
      <c r="N1007" s="148"/>
      <c r="O1007" s="183">
        <f>M1007+N1007</f>
        <v>2000</v>
      </c>
      <c r="P1007" s="148">
        <v>-1000</v>
      </c>
      <c r="Q1007" s="183">
        <f>O1007+P1007</f>
        <v>1000</v>
      </c>
    </row>
    <row r="1008" spans="1:17" ht="20.25" customHeight="1">
      <c r="A1008" s="20" t="s">
        <v>344</v>
      </c>
      <c r="B1008" s="80"/>
      <c r="C1008" s="80"/>
      <c r="D1008" s="80"/>
      <c r="E1008" s="103" t="e">
        <f>E538+E632+E660+E720+E783+E789+E933+E964+E1005+E993</f>
        <v>#REF!</v>
      </c>
      <c r="F1008" s="148"/>
      <c r="G1008" s="179" t="e">
        <f>G538+G632+G660+G720+G783+G789+G933+G964+G1005+G993+G1001</f>
        <v>#REF!</v>
      </c>
      <c r="H1008" s="148"/>
      <c r="I1008" s="179" t="e">
        <f>I538+I632+I660+I720+I783+I789+I933+I964+I1005+I993+I1001</f>
        <v>#REF!</v>
      </c>
      <c r="J1008" s="224"/>
      <c r="K1008" s="179" t="e">
        <f>K538+K632+K660+K720+K783+K789+K933+K964+K1005+K993+K1001</f>
        <v>#REF!</v>
      </c>
      <c r="L1008" s="148"/>
      <c r="M1008" s="179">
        <f>M538+M632+M660+M720+M783+M789+M933+M964+M1005+M993+M1001</f>
        <v>608554674.9999999</v>
      </c>
      <c r="N1008" s="148"/>
      <c r="O1008" s="179">
        <f>O538+O632+O660+O720+O783+O789+O933+O964+O1005+O993+O1001</f>
        <v>635058155.9999999</v>
      </c>
      <c r="P1008" s="148"/>
      <c r="Q1008" s="179">
        <f>Q538+Q632+Q660+Q720+Q783+Q789+Q933+Q964+Q1005+Q993+Q1001</f>
        <v>656053402.9999999</v>
      </c>
    </row>
    <row r="1009" spans="1:17" ht="66" customHeight="1">
      <c r="A1009" s="257" t="s">
        <v>78</v>
      </c>
      <c r="B1009" s="258"/>
      <c r="C1009" s="258"/>
      <c r="D1009" s="258"/>
      <c r="E1009" s="258"/>
      <c r="F1009" s="259"/>
      <c r="G1009" s="256"/>
      <c r="H1009" s="148"/>
      <c r="I1009" s="216"/>
      <c r="J1009" s="224"/>
      <c r="K1009" s="216"/>
      <c r="L1009" s="148"/>
      <c r="M1009" s="216"/>
      <c r="N1009" s="148"/>
      <c r="O1009" s="216"/>
      <c r="P1009" s="148"/>
      <c r="Q1009" s="216"/>
    </row>
    <row r="1010" spans="1:17" ht="64.5" customHeight="1">
      <c r="A1010" s="10" t="s">
        <v>362</v>
      </c>
      <c r="B1010" s="10" t="s">
        <v>424</v>
      </c>
      <c r="C1010" s="10" t="s">
        <v>247</v>
      </c>
      <c r="D1010" s="10" t="s">
        <v>426</v>
      </c>
      <c r="E1010" s="156" t="s">
        <v>427</v>
      </c>
      <c r="F1010" s="213" t="s">
        <v>500</v>
      </c>
      <c r="G1010" s="156" t="s">
        <v>427</v>
      </c>
      <c r="H1010" s="148"/>
      <c r="I1010" s="156" t="s">
        <v>427</v>
      </c>
      <c r="J1010" s="224"/>
      <c r="K1010" s="156" t="s">
        <v>427</v>
      </c>
      <c r="L1010" s="148"/>
      <c r="M1010" s="156" t="s">
        <v>427</v>
      </c>
      <c r="N1010" s="148"/>
      <c r="O1010" s="156" t="s">
        <v>427</v>
      </c>
      <c r="P1010" s="148"/>
      <c r="Q1010" s="156" t="s">
        <v>427</v>
      </c>
    </row>
    <row r="1011" spans="1:17" ht="21.75" customHeight="1">
      <c r="A1011" s="37" t="s">
        <v>363</v>
      </c>
      <c r="B1011" s="92" t="s">
        <v>364</v>
      </c>
      <c r="C1011" s="92"/>
      <c r="D1011" s="92"/>
      <c r="E1011" s="103">
        <f>E1012</f>
        <v>346400</v>
      </c>
      <c r="F1011" s="148"/>
      <c r="G1011" s="179">
        <f>G1012</f>
        <v>346400</v>
      </c>
      <c r="H1011" s="148"/>
      <c r="I1011" s="179">
        <f>I1012</f>
        <v>346400</v>
      </c>
      <c r="J1011" s="224"/>
      <c r="K1011" s="179">
        <f>K1012</f>
        <v>346400</v>
      </c>
      <c r="L1011" s="148"/>
      <c r="M1011" s="179">
        <f>M1012</f>
        <v>346400</v>
      </c>
      <c r="N1011" s="148"/>
      <c r="O1011" s="179">
        <f>O1012</f>
        <v>346400</v>
      </c>
      <c r="P1011" s="148"/>
      <c r="Q1011" s="179">
        <f>Q1012</f>
        <v>346400</v>
      </c>
    </row>
    <row r="1012" spans="1:17" ht="66" customHeight="1">
      <c r="A1012" s="45" t="s">
        <v>149</v>
      </c>
      <c r="B1012" s="61" t="s">
        <v>434</v>
      </c>
      <c r="C1012" s="57" t="s">
        <v>252</v>
      </c>
      <c r="D1012" s="61"/>
      <c r="E1012" s="99">
        <f>E1013+E1015+E1018</f>
        <v>346400</v>
      </c>
      <c r="F1012" s="148"/>
      <c r="G1012" s="183">
        <f>G1013+G1015+G1018</f>
        <v>346400</v>
      </c>
      <c r="H1012" s="148"/>
      <c r="I1012" s="183">
        <f>I1013+I1015+I1018</f>
        <v>346400</v>
      </c>
      <c r="J1012" s="224"/>
      <c r="K1012" s="183">
        <f>K1013+K1015+K1018</f>
        <v>346400</v>
      </c>
      <c r="L1012" s="148"/>
      <c r="M1012" s="183">
        <f>M1013+M1015+M1018</f>
        <v>346400</v>
      </c>
      <c r="N1012" s="148"/>
      <c r="O1012" s="183">
        <f>O1013+O1015+O1018</f>
        <v>346400</v>
      </c>
      <c r="P1012" s="148"/>
      <c r="Q1012" s="183">
        <f>Q1013+Q1015+Q1018</f>
        <v>346400</v>
      </c>
    </row>
    <row r="1013" spans="1:17" ht="93" customHeight="1">
      <c r="A1013" s="40" t="s">
        <v>447</v>
      </c>
      <c r="B1013" s="61" t="s">
        <v>434</v>
      </c>
      <c r="C1013" s="57" t="s">
        <v>278</v>
      </c>
      <c r="D1013" s="61"/>
      <c r="E1013" s="99">
        <f>E1014</f>
        <v>100</v>
      </c>
      <c r="F1013" s="148"/>
      <c r="G1013" s="183">
        <f>G1014</f>
        <v>100</v>
      </c>
      <c r="H1013" s="148"/>
      <c r="I1013" s="183">
        <f>I1014</f>
        <v>100</v>
      </c>
      <c r="J1013" s="224"/>
      <c r="K1013" s="183">
        <f>K1014</f>
        <v>100</v>
      </c>
      <c r="L1013" s="148"/>
      <c r="M1013" s="183">
        <f>M1014</f>
        <v>100</v>
      </c>
      <c r="N1013" s="148"/>
      <c r="O1013" s="183">
        <f>O1014</f>
        <v>100</v>
      </c>
      <c r="P1013" s="148"/>
      <c r="Q1013" s="183">
        <f>Q1014</f>
        <v>100</v>
      </c>
    </row>
    <row r="1014" spans="1:17" ht="31.5" customHeight="1">
      <c r="A1014" s="17" t="s">
        <v>168</v>
      </c>
      <c r="B1014" s="61" t="s">
        <v>434</v>
      </c>
      <c r="C1014" s="57" t="s">
        <v>278</v>
      </c>
      <c r="D1014" s="57" t="s">
        <v>170</v>
      </c>
      <c r="E1014" s="99">
        <v>100</v>
      </c>
      <c r="F1014" s="148"/>
      <c r="G1014" s="183">
        <f>E1014+F1014</f>
        <v>100</v>
      </c>
      <c r="H1014" s="148"/>
      <c r="I1014" s="183">
        <f>G1014+H1014</f>
        <v>100</v>
      </c>
      <c r="J1014" s="224"/>
      <c r="K1014" s="183">
        <f>I1014+J1014</f>
        <v>100</v>
      </c>
      <c r="L1014" s="148"/>
      <c r="M1014" s="183">
        <f>K1014+L1014</f>
        <v>100</v>
      </c>
      <c r="N1014" s="148"/>
      <c r="O1014" s="183">
        <f>M1014+N1014</f>
        <v>100</v>
      </c>
      <c r="P1014" s="148"/>
      <c r="Q1014" s="183">
        <f>O1014+P1014</f>
        <v>100</v>
      </c>
    </row>
    <row r="1015" spans="1:17" ht="51" customHeight="1">
      <c r="A1015" s="13" t="s">
        <v>446</v>
      </c>
      <c r="B1015" s="57" t="s">
        <v>434</v>
      </c>
      <c r="C1015" s="57" t="s">
        <v>279</v>
      </c>
      <c r="D1015" s="57"/>
      <c r="E1015" s="99">
        <f>E1016+E1017</f>
        <v>102300</v>
      </c>
      <c r="F1015" s="148"/>
      <c r="G1015" s="183">
        <f>G1016+G1017</f>
        <v>102300</v>
      </c>
      <c r="H1015" s="148"/>
      <c r="I1015" s="183">
        <f>I1016+I1017</f>
        <v>102300</v>
      </c>
      <c r="J1015" s="224"/>
      <c r="K1015" s="183">
        <f>K1016+K1017</f>
        <v>102300</v>
      </c>
      <c r="L1015" s="148"/>
      <c r="M1015" s="183">
        <f>M1016+M1017</f>
        <v>102300</v>
      </c>
      <c r="N1015" s="148"/>
      <c r="O1015" s="183">
        <f>O1016+O1017</f>
        <v>102300</v>
      </c>
      <c r="P1015" s="148"/>
      <c r="Q1015" s="183">
        <f>Q1016+Q1017</f>
        <v>102300</v>
      </c>
    </row>
    <row r="1016" spans="1:17" ht="33" customHeight="1">
      <c r="A1016" s="17" t="s">
        <v>168</v>
      </c>
      <c r="B1016" s="57" t="s">
        <v>434</v>
      </c>
      <c r="C1016" s="57" t="s">
        <v>279</v>
      </c>
      <c r="D1016" s="57" t="s">
        <v>167</v>
      </c>
      <c r="E1016" s="99">
        <v>89610</v>
      </c>
      <c r="F1016" s="148"/>
      <c r="G1016" s="183">
        <f>E1016+F1016</f>
        <v>89610</v>
      </c>
      <c r="H1016" s="148"/>
      <c r="I1016" s="183">
        <f>G1016+H1016</f>
        <v>89610</v>
      </c>
      <c r="J1016" s="224"/>
      <c r="K1016" s="183">
        <f>I1016+J1016</f>
        <v>89610</v>
      </c>
      <c r="L1016" s="148"/>
      <c r="M1016" s="183">
        <f>K1016+L1016</f>
        <v>89610</v>
      </c>
      <c r="N1016" s="148"/>
      <c r="O1016" s="183">
        <f>M1016+N1016</f>
        <v>89610</v>
      </c>
      <c r="P1016" s="148"/>
      <c r="Q1016" s="183">
        <f>O1016+P1016</f>
        <v>89610</v>
      </c>
    </row>
    <row r="1017" spans="1:17" ht="30.75" customHeight="1">
      <c r="A1017" s="17" t="s">
        <v>168</v>
      </c>
      <c r="B1017" s="57" t="s">
        <v>434</v>
      </c>
      <c r="C1017" s="57" t="s">
        <v>279</v>
      </c>
      <c r="D1017" s="57" t="s">
        <v>170</v>
      </c>
      <c r="E1017" s="100">
        <v>12690</v>
      </c>
      <c r="F1017" s="148"/>
      <c r="G1017" s="180">
        <f>E1017+F1017</f>
        <v>12690</v>
      </c>
      <c r="H1017" s="148"/>
      <c r="I1017" s="180">
        <f>G1017+H1017</f>
        <v>12690</v>
      </c>
      <c r="J1017" s="224"/>
      <c r="K1017" s="180">
        <f>I1017+J1017</f>
        <v>12690</v>
      </c>
      <c r="L1017" s="148"/>
      <c r="M1017" s="180">
        <f>K1017+L1017</f>
        <v>12690</v>
      </c>
      <c r="N1017" s="148"/>
      <c r="O1017" s="180">
        <f>M1017+N1017</f>
        <v>12690</v>
      </c>
      <c r="P1017" s="148"/>
      <c r="Q1017" s="180">
        <f>O1017+P1017</f>
        <v>12690</v>
      </c>
    </row>
    <row r="1018" spans="1:17" ht="93" customHeight="1">
      <c r="A1018" s="45" t="s">
        <v>157</v>
      </c>
      <c r="B1018" s="61" t="s">
        <v>434</v>
      </c>
      <c r="C1018" s="57" t="s">
        <v>166</v>
      </c>
      <c r="D1018" s="61"/>
      <c r="E1018" s="99">
        <f>E1019</f>
        <v>244000</v>
      </c>
      <c r="F1018" s="148"/>
      <c r="G1018" s="183">
        <f>G1019</f>
        <v>244000</v>
      </c>
      <c r="H1018" s="148"/>
      <c r="I1018" s="183">
        <f>I1019</f>
        <v>244000</v>
      </c>
      <c r="J1018" s="224"/>
      <c r="K1018" s="183">
        <f>K1019</f>
        <v>244000</v>
      </c>
      <c r="L1018" s="148"/>
      <c r="M1018" s="183">
        <f>M1019</f>
        <v>244000</v>
      </c>
      <c r="N1018" s="148"/>
      <c r="O1018" s="183">
        <f>O1019</f>
        <v>244000</v>
      </c>
      <c r="P1018" s="148"/>
      <c r="Q1018" s="183">
        <f>Q1019</f>
        <v>244000</v>
      </c>
    </row>
    <row r="1019" spans="1:17" ht="77.25" customHeight="1">
      <c r="A1019" s="44" t="s">
        <v>431</v>
      </c>
      <c r="B1019" s="61" t="s">
        <v>434</v>
      </c>
      <c r="C1019" s="57" t="s">
        <v>280</v>
      </c>
      <c r="D1019" s="61"/>
      <c r="E1019" s="99">
        <f>E1020</f>
        <v>244000</v>
      </c>
      <c r="F1019" s="148"/>
      <c r="G1019" s="183">
        <f>G1020</f>
        <v>244000</v>
      </c>
      <c r="H1019" s="148"/>
      <c r="I1019" s="183">
        <f>I1020</f>
        <v>244000</v>
      </c>
      <c r="J1019" s="224"/>
      <c r="K1019" s="183">
        <f>K1020</f>
        <v>244000</v>
      </c>
      <c r="L1019" s="148"/>
      <c r="M1019" s="183">
        <f>M1020</f>
        <v>244000</v>
      </c>
      <c r="N1019" s="148"/>
      <c r="O1019" s="183">
        <f>O1020</f>
        <v>244000</v>
      </c>
      <c r="P1019" s="148"/>
      <c r="Q1019" s="183">
        <f>Q1020</f>
        <v>244000</v>
      </c>
    </row>
    <row r="1020" spans="1:17" ht="31.5" customHeight="1">
      <c r="A1020" s="17" t="s">
        <v>168</v>
      </c>
      <c r="B1020" s="61" t="s">
        <v>434</v>
      </c>
      <c r="C1020" s="57" t="s">
        <v>280</v>
      </c>
      <c r="D1020" s="57" t="s">
        <v>170</v>
      </c>
      <c r="E1020" s="99">
        <v>244000</v>
      </c>
      <c r="F1020" s="148"/>
      <c r="G1020" s="183">
        <f>E1020+F1020</f>
        <v>244000</v>
      </c>
      <c r="H1020" s="148"/>
      <c r="I1020" s="183">
        <f>G1020+H1020</f>
        <v>244000</v>
      </c>
      <c r="J1020" s="224"/>
      <c r="K1020" s="183">
        <f>I1020+J1020</f>
        <v>244000</v>
      </c>
      <c r="L1020" s="148"/>
      <c r="M1020" s="183">
        <f>K1020+L1020</f>
        <v>244000</v>
      </c>
      <c r="N1020" s="148"/>
      <c r="O1020" s="183">
        <f>M1020+N1020</f>
        <v>244000</v>
      </c>
      <c r="P1020" s="148"/>
      <c r="Q1020" s="183">
        <f>O1020+P1020</f>
        <v>244000</v>
      </c>
    </row>
    <row r="1021" spans="1:17" ht="20.25" customHeight="1">
      <c r="A1021" s="22" t="s">
        <v>370</v>
      </c>
      <c r="B1021" s="55" t="s">
        <v>371</v>
      </c>
      <c r="C1021" s="55"/>
      <c r="D1021" s="55"/>
      <c r="E1021" s="103">
        <f>E1022</f>
        <v>1378900</v>
      </c>
      <c r="F1021" s="148"/>
      <c r="G1021" s="179">
        <f>G1022</f>
        <v>1378900</v>
      </c>
      <c r="H1021" s="148"/>
      <c r="I1021" s="179">
        <f>I1022</f>
        <v>1378900</v>
      </c>
      <c r="J1021" s="224"/>
      <c r="K1021" s="179">
        <f>K1022</f>
        <v>1378900</v>
      </c>
      <c r="L1021" s="148"/>
      <c r="M1021" s="179">
        <f>M1022</f>
        <v>1378900</v>
      </c>
      <c r="N1021" s="148"/>
      <c r="O1021" s="179">
        <f>O1022</f>
        <v>1378900</v>
      </c>
      <c r="P1021" s="148"/>
      <c r="Q1021" s="179">
        <f>Q1022</f>
        <v>1378900</v>
      </c>
    </row>
    <row r="1022" spans="1:17" ht="64.5" customHeight="1">
      <c r="A1022" s="45" t="s">
        <v>322</v>
      </c>
      <c r="B1022" s="61" t="s">
        <v>418</v>
      </c>
      <c r="C1022" s="122" t="s">
        <v>297</v>
      </c>
      <c r="D1022" s="61"/>
      <c r="E1022" s="99">
        <f>E1023</f>
        <v>1378900</v>
      </c>
      <c r="F1022" s="148"/>
      <c r="G1022" s="183">
        <f>G1023</f>
        <v>1378900</v>
      </c>
      <c r="H1022" s="148"/>
      <c r="I1022" s="183">
        <f>I1023</f>
        <v>1378900</v>
      </c>
      <c r="J1022" s="224"/>
      <c r="K1022" s="183">
        <f>K1023</f>
        <v>1378900</v>
      </c>
      <c r="L1022" s="148"/>
      <c r="M1022" s="183">
        <f>M1023</f>
        <v>1378900</v>
      </c>
      <c r="N1022" s="148"/>
      <c r="O1022" s="183">
        <f>O1023</f>
        <v>1378900</v>
      </c>
      <c r="P1022" s="148"/>
      <c r="Q1022" s="183">
        <f>Q1023</f>
        <v>1378900</v>
      </c>
    </row>
    <row r="1023" spans="1:17" ht="81" customHeight="1">
      <c r="A1023" s="42" t="s">
        <v>495</v>
      </c>
      <c r="B1023" s="67" t="s">
        <v>418</v>
      </c>
      <c r="C1023" s="113" t="s">
        <v>60</v>
      </c>
      <c r="D1023" s="61"/>
      <c r="E1023" s="99">
        <f>E1024</f>
        <v>1378900</v>
      </c>
      <c r="F1023" s="148"/>
      <c r="G1023" s="183">
        <f>G1024</f>
        <v>1378900</v>
      </c>
      <c r="H1023" s="148"/>
      <c r="I1023" s="183">
        <f>I1024</f>
        <v>1378900</v>
      </c>
      <c r="J1023" s="224"/>
      <c r="K1023" s="183">
        <f>K1024</f>
        <v>1378900</v>
      </c>
      <c r="L1023" s="148"/>
      <c r="M1023" s="183">
        <f>M1024</f>
        <v>1378900</v>
      </c>
      <c r="N1023" s="148"/>
      <c r="O1023" s="183">
        <f>O1024</f>
        <v>1378900</v>
      </c>
      <c r="P1023" s="148"/>
      <c r="Q1023" s="183">
        <f>Q1024</f>
        <v>1378900</v>
      </c>
    </row>
    <row r="1024" spans="1:17" ht="48.75" customHeight="1">
      <c r="A1024" s="44" t="s">
        <v>419</v>
      </c>
      <c r="B1024" s="61" t="s">
        <v>418</v>
      </c>
      <c r="C1024" s="113" t="s">
        <v>61</v>
      </c>
      <c r="D1024" s="61"/>
      <c r="E1024" s="99">
        <f>E1026+E1025</f>
        <v>1378900</v>
      </c>
      <c r="F1024" s="148"/>
      <c r="G1024" s="183">
        <f>G1026+G1025</f>
        <v>1378900</v>
      </c>
      <c r="H1024" s="148"/>
      <c r="I1024" s="183">
        <f>I1026+I1025</f>
        <v>1378900</v>
      </c>
      <c r="J1024" s="224"/>
      <c r="K1024" s="183">
        <f>K1026+K1025</f>
        <v>1378900</v>
      </c>
      <c r="L1024" s="148"/>
      <c r="M1024" s="183">
        <f>M1026+M1025</f>
        <v>1378900</v>
      </c>
      <c r="N1024" s="148"/>
      <c r="O1024" s="183">
        <f>O1026+O1025</f>
        <v>1378900</v>
      </c>
      <c r="P1024" s="148"/>
      <c r="Q1024" s="183">
        <f>Q1026+Q1025</f>
        <v>1378900</v>
      </c>
    </row>
    <row r="1025" spans="1:17" ht="16.5" customHeight="1">
      <c r="A1025" s="17" t="s">
        <v>168</v>
      </c>
      <c r="B1025" s="61" t="s">
        <v>418</v>
      </c>
      <c r="C1025" s="113" t="s">
        <v>61</v>
      </c>
      <c r="D1025" s="57" t="s">
        <v>167</v>
      </c>
      <c r="E1025" s="99">
        <v>1251341</v>
      </c>
      <c r="F1025" s="148"/>
      <c r="G1025" s="183">
        <f>E1025+F1025</f>
        <v>1251341</v>
      </c>
      <c r="H1025" s="148"/>
      <c r="I1025" s="183">
        <f>G1025+H1025</f>
        <v>1251341</v>
      </c>
      <c r="J1025" s="224"/>
      <c r="K1025" s="183">
        <f>I1025+J1025</f>
        <v>1251341</v>
      </c>
      <c r="L1025" s="148"/>
      <c r="M1025" s="183">
        <f>K1025+L1025</f>
        <v>1251341</v>
      </c>
      <c r="N1025" s="148"/>
      <c r="O1025" s="183">
        <f>M1025+N1025</f>
        <v>1251341</v>
      </c>
      <c r="P1025" s="148">
        <f>-6848-2.55</f>
        <v>-6850.55</v>
      </c>
      <c r="Q1025" s="183">
        <f>O1025+P1025</f>
        <v>1244490.45</v>
      </c>
    </row>
    <row r="1026" spans="1:17" ht="35.25" customHeight="1">
      <c r="A1026" s="111" t="s">
        <v>169</v>
      </c>
      <c r="B1026" s="61" t="s">
        <v>418</v>
      </c>
      <c r="C1026" s="113" t="s">
        <v>61</v>
      </c>
      <c r="D1026" s="57" t="s">
        <v>170</v>
      </c>
      <c r="E1026" s="99">
        <v>127559</v>
      </c>
      <c r="F1026" s="148"/>
      <c r="G1026" s="183">
        <f>E1026+F1026</f>
        <v>127559</v>
      </c>
      <c r="H1026" s="148"/>
      <c r="I1026" s="183">
        <f>G1026+H1026</f>
        <v>127559</v>
      </c>
      <c r="J1026" s="224"/>
      <c r="K1026" s="183">
        <f>I1026+J1026</f>
        <v>127559</v>
      </c>
      <c r="L1026" s="148"/>
      <c r="M1026" s="183">
        <f>K1026+L1026</f>
        <v>127559</v>
      </c>
      <c r="N1026" s="148"/>
      <c r="O1026" s="183">
        <f>M1026+N1026</f>
        <v>127559</v>
      </c>
      <c r="P1026" s="148">
        <f>6848+2.55</f>
        <v>6850.55</v>
      </c>
      <c r="Q1026" s="183">
        <f>O1026+P1026</f>
        <v>134409.55</v>
      </c>
    </row>
    <row r="1027" spans="1:17" ht="20.25" customHeight="1">
      <c r="A1027" s="124" t="s">
        <v>375</v>
      </c>
      <c r="B1027" s="55" t="s">
        <v>376</v>
      </c>
      <c r="C1027" s="125"/>
      <c r="D1027" s="65"/>
      <c r="E1027" s="103">
        <f>E1028</f>
        <v>611400</v>
      </c>
      <c r="F1027" s="148"/>
      <c r="G1027" s="179">
        <f>G1028</f>
        <v>611400</v>
      </c>
      <c r="H1027" s="148"/>
      <c r="I1027" s="179">
        <f>I1028</f>
        <v>611400</v>
      </c>
      <c r="J1027" s="224"/>
      <c r="K1027" s="179">
        <f>K1028</f>
        <v>611400</v>
      </c>
      <c r="L1027" s="148"/>
      <c r="M1027" s="179">
        <f>M1028</f>
        <v>611400</v>
      </c>
      <c r="N1027" s="148"/>
      <c r="O1027" s="179">
        <f>O1028</f>
        <v>611400</v>
      </c>
      <c r="P1027" s="148"/>
      <c r="Q1027" s="179">
        <f>Q1028</f>
        <v>611400</v>
      </c>
    </row>
    <row r="1028" spans="1:17" ht="18.75" customHeight="1">
      <c r="A1028" s="111" t="s">
        <v>377</v>
      </c>
      <c r="B1028" s="57" t="s">
        <v>378</v>
      </c>
      <c r="C1028" s="121"/>
      <c r="D1028" s="71"/>
      <c r="E1028" s="99">
        <f>E1029</f>
        <v>611400</v>
      </c>
      <c r="F1028" s="148"/>
      <c r="G1028" s="183">
        <f>G1029</f>
        <v>611400</v>
      </c>
      <c r="H1028" s="148"/>
      <c r="I1028" s="183">
        <f>I1029</f>
        <v>611400</v>
      </c>
      <c r="J1028" s="224"/>
      <c r="K1028" s="183">
        <f>K1029</f>
        <v>611400</v>
      </c>
      <c r="L1028" s="148"/>
      <c r="M1028" s="183">
        <f>M1029</f>
        <v>611400</v>
      </c>
      <c r="N1028" s="148"/>
      <c r="O1028" s="183">
        <f>O1029</f>
        <v>611400</v>
      </c>
      <c r="P1028" s="148"/>
      <c r="Q1028" s="183">
        <f>Q1029</f>
        <v>611400</v>
      </c>
    </row>
    <row r="1029" spans="1:17" ht="66" customHeight="1">
      <c r="A1029" s="120" t="s">
        <v>190</v>
      </c>
      <c r="B1029" s="71" t="s">
        <v>378</v>
      </c>
      <c r="C1029" s="57" t="s">
        <v>297</v>
      </c>
      <c r="D1029" s="57"/>
      <c r="E1029" s="99">
        <f>E1030</f>
        <v>611400</v>
      </c>
      <c r="F1029" s="148"/>
      <c r="G1029" s="183">
        <f>G1030</f>
        <v>611400</v>
      </c>
      <c r="H1029" s="148"/>
      <c r="I1029" s="183">
        <f>I1030</f>
        <v>611400</v>
      </c>
      <c r="J1029" s="224"/>
      <c r="K1029" s="183">
        <f>K1030</f>
        <v>611400</v>
      </c>
      <c r="L1029" s="148"/>
      <c r="M1029" s="183">
        <f>M1030</f>
        <v>611400</v>
      </c>
      <c r="N1029" s="148"/>
      <c r="O1029" s="183">
        <f>O1030</f>
        <v>611400</v>
      </c>
      <c r="P1029" s="148"/>
      <c r="Q1029" s="183">
        <f>Q1030</f>
        <v>611400</v>
      </c>
    </row>
    <row r="1030" spans="1:17" ht="79.5" customHeight="1">
      <c r="A1030" s="111" t="s">
        <v>295</v>
      </c>
      <c r="B1030" s="71" t="s">
        <v>378</v>
      </c>
      <c r="C1030" s="57" t="s">
        <v>298</v>
      </c>
      <c r="D1030" s="57"/>
      <c r="E1030" s="99">
        <f>E1031</f>
        <v>611400</v>
      </c>
      <c r="F1030" s="148"/>
      <c r="G1030" s="183">
        <f>G1031</f>
        <v>611400</v>
      </c>
      <c r="H1030" s="148"/>
      <c r="I1030" s="183">
        <f>I1031</f>
        <v>611400</v>
      </c>
      <c r="J1030" s="224"/>
      <c r="K1030" s="183">
        <f>K1031</f>
        <v>611400</v>
      </c>
      <c r="L1030" s="148"/>
      <c r="M1030" s="183">
        <f>M1031</f>
        <v>611400</v>
      </c>
      <c r="N1030" s="148"/>
      <c r="O1030" s="183">
        <f>O1031</f>
        <v>611400</v>
      </c>
      <c r="P1030" s="148"/>
      <c r="Q1030" s="183">
        <f>Q1031</f>
        <v>611400</v>
      </c>
    </row>
    <row r="1031" spans="1:17" ht="66.75" customHeight="1">
      <c r="A1031" s="111" t="s">
        <v>296</v>
      </c>
      <c r="B1031" s="57" t="s">
        <v>378</v>
      </c>
      <c r="C1031" s="57" t="s">
        <v>299</v>
      </c>
      <c r="D1031" s="57"/>
      <c r="E1031" s="99">
        <f>E1032</f>
        <v>611400</v>
      </c>
      <c r="F1031" s="148"/>
      <c r="G1031" s="183">
        <f>G1032</f>
        <v>611400</v>
      </c>
      <c r="H1031" s="148"/>
      <c r="I1031" s="183">
        <f>I1032</f>
        <v>611400</v>
      </c>
      <c r="J1031" s="224"/>
      <c r="K1031" s="183">
        <f>K1032</f>
        <v>611400</v>
      </c>
      <c r="L1031" s="148"/>
      <c r="M1031" s="183">
        <f>M1032</f>
        <v>611400</v>
      </c>
      <c r="N1031" s="148"/>
      <c r="O1031" s="183">
        <f>O1032</f>
        <v>611400</v>
      </c>
      <c r="P1031" s="148"/>
      <c r="Q1031" s="183">
        <f>Q1032</f>
        <v>611400</v>
      </c>
    </row>
    <row r="1032" spans="1:17" ht="36" customHeight="1">
      <c r="A1032" s="111" t="s">
        <v>169</v>
      </c>
      <c r="B1032" s="57" t="s">
        <v>378</v>
      </c>
      <c r="C1032" s="116" t="s">
        <v>299</v>
      </c>
      <c r="D1032" s="57" t="s">
        <v>170</v>
      </c>
      <c r="E1032" s="99">
        <v>611400</v>
      </c>
      <c r="F1032" s="148"/>
      <c r="G1032" s="183">
        <f>E1032+F1032</f>
        <v>611400</v>
      </c>
      <c r="H1032" s="148"/>
      <c r="I1032" s="183">
        <f>G1032+H1032</f>
        <v>611400</v>
      </c>
      <c r="J1032" s="224"/>
      <c r="K1032" s="183">
        <f>I1032+J1032</f>
        <v>611400</v>
      </c>
      <c r="L1032" s="148"/>
      <c r="M1032" s="183">
        <f>K1032+L1032</f>
        <v>611400</v>
      </c>
      <c r="N1032" s="148"/>
      <c r="O1032" s="183">
        <f>M1032+N1032</f>
        <v>611400</v>
      </c>
      <c r="P1032" s="148"/>
      <c r="Q1032" s="183">
        <f>O1032+P1032</f>
        <v>611400</v>
      </c>
    </row>
    <row r="1033" spans="1:17" ht="19.5" customHeight="1">
      <c r="A1033" s="36" t="s">
        <v>382</v>
      </c>
      <c r="B1033" s="55" t="s">
        <v>383</v>
      </c>
      <c r="C1033" s="64"/>
      <c r="D1033" s="61"/>
      <c r="E1033" s="103">
        <f aca="true" t="shared" si="0" ref="E1033:E1038">E1034</f>
        <v>21000</v>
      </c>
      <c r="F1033" s="148"/>
      <c r="G1033" s="179">
        <f aca="true" t="shared" si="1" ref="G1033:Q1038">G1034</f>
        <v>21000</v>
      </c>
      <c r="H1033" s="148"/>
      <c r="I1033" s="179">
        <f t="shared" si="1"/>
        <v>21000</v>
      </c>
      <c r="J1033" s="224"/>
      <c r="K1033" s="179">
        <f t="shared" si="1"/>
        <v>21000</v>
      </c>
      <c r="L1033" s="148"/>
      <c r="M1033" s="179">
        <f t="shared" si="1"/>
        <v>0</v>
      </c>
      <c r="N1033" s="148"/>
      <c r="O1033" s="179">
        <f t="shared" si="1"/>
        <v>0</v>
      </c>
      <c r="P1033" s="148"/>
      <c r="Q1033" s="179">
        <f t="shared" si="1"/>
        <v>0</v>
      </c>
    </row>
    <row r="1034" spans="1:17" ht="35.25" customHeight="1">
      <c r="A1034" s="40" t="s">
        <v>390</v>
      </c>
      <c r="B1034" s="57" t="s">
        <v>391</v>
      </c>
      <c r="C1034" s="64"/>
      <c r="D1034" s="61"/>
      <c r="E1034" s="99">
        <f t="shared" si="0"/>
        <v>21000</v>
      </c>
      <c r="F1034" s="148"/>
      <c r="G1034" s="183">
        <f t="shared" si="1"/>
        <v>21000</v>
      </c>
      <c r="H1034" s="148"/>
      <c r="I1034" s="183">
        <f t="shared" si="1"/>
        <v>21000</v>
      </c>
      <c r="J1034" s="224"/>
      <c r="K1034" s="183">
        <f t="shared" si="1"/>
        <v>21000</v>
      </c>
      <c r="L1034" s="148"/>
      <c r="M1034" s="183">
        <f t="shared" si="1"/>
        <v>0</v>
      </c>
      <c r="N1034" s="148"/>
      <c r="O1034" s="183">
        <f t="shared" si="1"/>
        <v>0</v>
      </c>
      <c r="P1034" s="148"/>
      <c r="Q1034" s="183">
        <f t="shared" si="1"/>
        <v>0</v>
      </c>
    </row>
    <row r="1035" spans="1:17" ht="35.25" customHeight="1">
      <c r="A1035" s="40" t="s">
        <v>390</v>
      </c>
      <c r="B1035" s="61" t="s">
        <v>391</v>
      </c>
      <c r="C1035" s="61"/>
      <c r="D1035" s="61"/>
      <c r="E1035" s="99">
        <f t="shared" si="0"/>
        <v>21000</v>
      </c>
      <c r="F1035" s="148"/>
      <c r="G1035" s="183">
        <f t="shared" si="1"/>
        <v>21000</v>
      </c>
      <c r="H1035" s="148"/>
      <c r="I1035" s="183">
        <f t="shared" si="1"/>
        <v>21000</v>
      </c>
      <c r="J1035" s="224"/>
      <c r="K1035" s="183">
        <f t="shared" si="1"/>
        <v>21000</v>
      </c>
      <c r="L1035" s="148"/>
      <c r="M1035" s="183">
        <f t="shared" si="1"/>
        <v>0</v>
      </c>
      <c r="N1035" s="148"/>
      <c r="O1035" s="183">
        <f t="shared" si="1"/>
        <v>0</v>
      </c>
      <c r="P1035" s="148"/>
      <c r="Q1035" s="183">
        <f t="shared" si="1"/>
        <v>0</v>
      </c>
    </row>
    <row r="1036" spans="1:17" ht="96.75" customHeight="1">
      <c r="A1036" s="40" t="s">
        <v>12</v>
      </c>
      <c r="B1036" s="61" t="s">
        <v>391</v>
      </c>
      <c r="C1036" s="57" t="s">
        <v>283</v>
      </c>
      <c r="D1036" s="61"/>
      <c r="E1036" s="99">
        <f t="shared" si="0"/>
        <v>21000</v>
      </c>
      <c r="F1036" s="148"/>
      <c r="G1036" s="183">
        <f t="shared" si="1"/>
        <v>21000</v>
      </c>
      <c r="H1036" s="148"/>
      <c r="I1036" s="183">
        <f t="shared" si="1"/>
        <v>21000</v>
      </c>
      <c r="J1036" s="224"/>
      <c r="K1036" s="183">
        <f t="shared" si="1"/>
        <v>21000</v>
      </c>
      <c r="L1036" s="148"/>
      <c r="M1036" s="183">
        <f t="shared" si="1"/>
        <v>0</v>
      </c>
      <c r="N1036" s="148"/>
      <c r="O1036" s="183">
        <f t="shared" si="1"/>
        <v>0</v>
      </c>
      <c r="P1036" s="148"/>
      <c r="Q1036" s="183">
        <f t="shared" si="1"/>
        <v>0</v>
      </c>
    </row>
    <row r="1037" spans="1:17" ht="83.25" customHeight="1">
      <c r="A1037" s="19" t="s">
        <v>612</v>
      </c>
      <c r="B1037" s="61" t="s">
        <v>391</v>
      </c>
      <c r="C1037" s="57" t="s">
        <v>109</v>
      </c>
      <c r="D1037" s="61"/>
      <c r="E1037" s="99">
        <f t="shared" si="0"/>
        <v>21000</v>
      </c>
      <c r="F1037" s="148"/>
      <c r="G1037" s="183">
        <f t="shared" si="1"/>
        <v>21000</v>
      </c>
      <c r="H1037" s="148"/>
      <c r="I1037" s="183">
        <f t="shared" si="1"/>
        <v>21000</v>
      </c>
      <c r="J1037" s="224"/>
      <c r="K1037" s="183">
        <f t="shared" si="1"/>
        <v>21000</v>
      </c>
      <c r="L1037" s="148"/>
      <c r="M1037" s="183">
        <f t="shared" si="1"/>
        <v>0</v>
      </c>
      <c r="N1037" s="148"/>
      <c r="O1037" s="183">
        <f t="shared" si="1"/>
        <v>0</v>
      </c>
      <c r="P1037" s="148"/>
      <c r="Q1037" s="183">
        <f t="shared" si="1"/>
        <v>0</v>
      </c>
    </row>
    <row r="1038" spans="1:17" ht="128.25" customHeight="1">
      <c r="A1038" s="19" t="s">
        <v>350</v>
      </c>
      <c r="B1038" s="57" t="s">
        <v>391</v>
      </c>
      <c r="C1038" s="57" t="s">
        <v>111</v>
      </c>
      <c r="D1038" s="57"/>
      <c r="E1038" s="99">
        <f t="shared" si="0"/>
        <v>21000</v>
      </c>
      <c r="F1038" s="148"/>
      <c r="G1038" s="183">
        <f t="shared" si="1"/>
        <v>21000</v>
      </c>
      <c r="H1038" s="148"/>
      <c r="I1038" s="183">
        <f t="shared" si="1"/>
        <v>21000</v>
      </c>
      <c r="J1038" s="224"/>
      <c r="K1038" s="183">
        <f t="shared" si="1"/>
        <v>21000</v>
      </c>
      <c r="L1038" s="148"/>
      <c r="M1038" s="180">
        <f>O1038-N1038</f>
        <v>0</v>
      </c>
      <c r="N1038" s="148"/>
      <c r="O1038" s="183">
        <f t="shared" si="1"/>
        <v>0</v>
      </c>
      <c r="P1038" s="148"/>
      <c r="Q1038" s="183">
        <f t="shared" si="1"/>
        <v>0</v>
      </c>
    </row>
    <row r="1039" spans="1:18" ht="78" customHeight="1">
      <c r="A1039" s="13" t="s">
        <v>187</v>
      </c>
      <c r="B1039" s="57" t="s">
        <v>391</v>
      </c>
      <c r="C1039" s="57" t="s">
        <v>111</v>
      </c>
      <c r="D1039" s="57" t="s">
        <v>455</v>
      </c>
      <c r="E1039" s="99">
        <v>21000</v>
      </c>
      <c r="F1039" s="148"/>
      <c r="G1039" s="183">
        <f>E1039+F1039</f>
        <v>21000</v>
      </c>
      <c r="H1039" s="148"/>
      <c r="I1039" s="183">
        <f>G1039+H1039</f>
        <v>21000</v>
      </c>
      <c r="J1039" s="224"/>
      <c r="K1039" s="183">
        <f>I1039+J1039</f>
        <v>21000</v>
      </c>
      <c r="L1039" s="148">
        <v>-21000</v>
      </c>
      <c r="M1039" s="183">
        <f>K1039+L1039</f>
        <v>0</v>
      </c>
      <c r="N1039" s="148"/>
      <c r="O1039" s="183">
        <f>M1039+N1039</f>
        <v>0</v>
      </c>
      <c r="P1039" s="148"/>
      <c r="Q1039" s="99">
        <f>O1039+P1039</f>
        <v>0</v>
      </c>
      <c r="R1039" s="247"/>
    </row>
    <row r="1040" spans="1:18" ht="21.75" customHeight="1">
      <c r="A1040" s="20" t="s">
        <v>396</v>
      </c>
      <c r="B1040" s="80" t="s">
        <v>397</v>
      </c>
      <c r="C1040" s="80"/>
      <c r="D1040" s="80"/>
      <c r="E1040" s="66">
        <f>E1041+E1057</f>
        <v>357237000</v>
      </c>
      <c r="F1040" s="148"/>
      <c r="G1040" s="184">
        <f>G1041+G1057</f>
        <v>357237000</v>
      </c>
      <c r="H1040" s="148"/>
      <c r="I1040" s="184">
        <f>I1041+I1057</f>
        <v>357237000</v>
      </c>
      <c r="J1040" s="224"/>
      <c r="K1040" s="184">
        <f>K1041+K1057</f>
        <v>357237000</v>
      </c>
      <c r="L1040" s="148"/>
      <c r="M1040" s="184">
        <f>M1041+M1057</f>
        <v>354667000</v>
      </c>
      <c r="N1040" s="148"/>
      <c r="O1040" s="184">
        <f>O1041+O1057</f>
        <v>354667000</v>
      </c>
      <c r="P1040" s="148"/>
      <c r="Q1040" s="66">
        <f>Q1041+Q1057</f>
        <v>354895000</v>
      </c>
      <c r="R1040" s="250"/>
    </row>
    <row r="1041" spans="1:18" ht="15.75">
      <c r="A1041" s="46" t="s">
        <v>410</v>
      </c>
      <c r="B1041" s="77" t="s">
        <v>411</v>
      </c>
      <c r="C1041" s="77"/>
      <c r="D1041" s="93"/>
      <c r="E1041" s="72">
        <f>E1042</f>
        <v>107609321</v>
      </c>
      <c r="F1041" s="148"/>
      <c r="G1041" s="187">
        <f>G1042</f>
        <v>107609321</v>
      </c>
      <c r="H1041" s="148"/>
      <c r="I1041" s="187">
        <f>I1042</f>
        <v>107609321</v>
      </c>
      <c r="J1041" s="224"/>
      <c r="K1041" s="187">
        <f>K1042</f>
        <v>107609321</v>
      </c>
      <c r="L1041" s="148"/>
      <c r="M1041" s="187">
        <f>M1042</f>
        <v>106150500</v>
      </c>
      <c r="N1041" s="148"/>
      <c r="O1041" s="187">
        <f>O1042</f>
        <v>106150500</v>
      </c>
      <c r="P1041" s="148"/>
      <c r="Q1041" s="72">
        <f>Q1042</f>
        <v>106119673.1</v>
      </c>
      <c r="R1041" s="248"/>
    </row>
    <row r="1042" spans="1:17" ht="37.5" customHeight="1">
      <c r="A1042" s="13" t="s">
        <v>205</v>
      </c>
      <c r="B1042" s="57" t="s">
        <v>411</v>
      </c>
      <c r="C1042" s="57" t="s">
        <v>209</v>
      </c>
      <c r="D1042" s="94"/>
      <c r="E1042" s="78">
        <f>E1043+E1050</f>
        <v>107609321</v>
      </c>
      <c r="F1042" s="148"/>
      <c r="G1042" s="192">
        <f>G1043+G1050</f>
        <v>107609321</v>
      </c>
      <c r="H1042" s="148"/>
      <c r="I1042" s="192">
        <f>I1043+I1050</f>
        <v>107609321</v>
      </c>
      <c r="J1042" s="224"/>
      <c r="K1042" s="192">
        <f>K1043+K1050</f>
        <v>107609321</v>
      </c>
      <c r="L1042" s="148"/>
      <c r="M1042" s="192">
        <f>M1043+M1050</f>
        <v>106150500</v>
      </c>
      <c r="N1042" s="148"/>
      <c r="O1042" s="192">
        <f>O1043+O1050</f>
        <v>106150500</v>
      </c>
      <c r="P1042" s="148"/>
      <c r="Q1042" s="192">
        <f>Q1043+Q1050</f>
        <v>106119673.1</v>
      </c>
    </row>
    <row r="1043" spans="1:17" ht="68.25" customHeight="1">
      <c r="A1043" s="47" t="s">
        <v>347</v>
      </c>
      <c r="B1043" s="77" t="s">
        <v>411</v>
      </c>
      <c r="C1043" s="57" t="s">
        <v>208</v>
      </c>
      <c r="D1043" s="93"/>
      <c r="E1043" s="72">
        <f>E1044+E1047</f>
        <v>81505000</v>
      </c>
      <c r="F1043" s="148"/>
      <c r="G1043" s="187">
        <f>G1044+G1047</f>
        <v>81505000</v>
      </c>
      <c r="H1043" s="148"/>
      <c r="I1043" s="187">
        <f>I1044+I1047</f>
        <v>81505000</v>
      </c>
      <c r="J1043" s="224"/>
      <c r="K1043" s="187">
        <f>K1044+K1047</f>
        <v>81505000</v>
      </c>
      <c r="L1043" s="148"/>
      <c r="M1043" s="187">
        <f>M1044+M1047</f>
        <v>80235000</v>
      </c>
      <c r="N1043" s="148"/>
      <c r="O1043" s="187">
        <f>O1044+O1047</f>
        <v>80235000</v>
      </c>
      <c r="P1043" s="148"/>
      <c r="Q1043" s="187">
        <f>Q1044+Q1047</f>
        <v>80235000</v>
      </c>
    </row>
    <row r="1044" spans="1:17" ht="81" customHeight="1">
      <c r="A1044" s="12" t="s">
        <v>346</v>
      </c>
      <c r="B1044" s="71" t="s">
        <v>411</v>
      </c>
      <c r="C1044" s="71" t="s">
        <v>214</v>
      </c>
      <c r="D1044" s="71"/>
      <c r="E1044" s="78">
        <f>E1045+E1046</f>
        <v>80164000</v>
      </c>
      <c r="F1044" s="148"/>
      <c r="G1044" s="192">
        <f>G1045+G1046</f>
        <v>80164000</v>
      </c>
      <c r="H1044" s="148"/>
      <c r="I1044" s="192">
        <f>I1045+I1046</f>
        <v>80164000</v>
      </c>
      <c r="J1044" s="224"/>
      <c r="K1044" s="192">
        <f>K1045+K1046</f>
        <v>80164000</v>
      </c>
      <c r="L1044" s="148"/>
      <c r="M1044" s="192">
        <f>M1045+M1046</f>
        <v>78894000</v>
      </c>
      <c r="N1044" s="148"/>
      <c r="O1044" s="192">
        <f>O1045+O1046</f>
        <v>78894000</v>
      </c>
      <c r="P1044" s="148"/>
      <c r="Q1044" s="192">
        <f>Q1045+Q1046</f>
        <v>78894000</v>
      </c>
    </row>
    <row r="1045" spans="1:17" ht="39" customHeight="1">
      <c r="A1045" s="130" t="s">
        <v>174</v>
      </c>
      <c r="B1045" s="106" t="s">
        <v>411</v>
      </c>
      <c r="C1045" s="71" t="s">
        <v>214</v>
      </c>
      <c r="D1045" s="71" t="s">
        <v>173</v>
      </c>
      <c r="E1045" s="78">
        <v>32526067</v>
      </c>
      <c r="F1045" s="148"/>
      <c r="G1045" s="192">
        <f>E1045+F1045</f>
        <v>32526067</v>
      </c>
      <c r="H1045" s="148"/>
      <c r="I1045" s="192">
        <f>G1045+H1045</f>
        <v>32526067</v>
      </c>
      <c r="J1045" s="224"/>
      <c r="K1045" s="192">
        <f>I1045+J1045</f>
        <v>32526067</v>
      </c>
      <c r="L1045" s="148">
        <v>-1270000</v>
      </c>
      <c r="M1045" s="192">
        <f>K1045+L1045</f>
        <v>31256067</v>
      </c>
      <c r="N1045" s="148"/>
      <c r="O1045" s="192">
        <f>M1045+N1045</f>
        <v>31256067</v>
      </c>
      <c r="P1045" s="148"/>
      <c r="Q1045" s="192">
        <f>O1045+P1045</f>
        <v>31256067</v>
      </c>
    </row>
    <row r="1046" spans="1:17" ht="20.25" customHeight="1">
      <c r="A1046" s="131" t="s">
        <v>176</v>
      </c>
      <c r="B1046" s="71" t="s">
        <v>411</v>
      </c>
      <c r="C1046" s="71" t="s">
        <v>214</v>
      </c>
      <c r="D1046" s="71" t="s">
        <v>175</v>
      </c>
      <c r="E1046" s="78">
        <v>47637933</v>
      </c>
      <c r="F1046" s="148"/>
      <c r="G1046" s="192">
        <f>E1046+F1046</f>
        <v>47637933</v>
      </c>
      <c r="H1046" s="148"/>
      <c r="I1046" s="192">
        <f>G1046+H1046</f>
        <v>47637933</v>
      </c>
      <c r="J1046" s="224"/>
      <c r="K1046" s="192">
        <f>I1046+J1046</f>
        <v>47637933</v>
      </c>
      <c r="L1046" s="148"/>
      <c r="M1046" s="192">
        <f>K1046+L1046</f>
        <v>47637933</v>
      </c>
      <c r="N1046" s="148"/>
      <c r="O1046" s="192">
        <f>M1046+N1046</f>
        <v>47637933</v>
      </c>
      <c r="P1046" s="148"/>
      <c r="Q1046" s="192">
        <f>O1046+P1046</f>
        <v>47637933</v>
      </c>
    </row>
    <row r="1047" spans="1:17" ht="129" customHeight="1">
      <c r="A1047" s="12" t="s">
        <v>132</v>
      </c>
      <c r="B1047" s="106" t="s">
        <v>411</v>
      </c>
      <c r="C1047" s="71" t="s">
        <v>215</v>
      </c>
      <c r="D1047" s="106"/>
      <c r="E1047" s="72">
        <f>E1048+E1049</f>
        <v>1341000</v>
      </c>
      <c r="F1047" s="148"/>
      <c r="G1047" s="187">
        <f>G1048+G1049</f>
        <v>1341000</v>
      </c>
      <c r="H1047" s="148"/>
      <c r="I1047" s="187">
        <f>I1048+I1049</f>
        <v>1341000</v>
      </c>
      <c r="J1047" s="224"/>
      <c r="K1047" s="187">
        <f>K1048+K1049</f>
        <v>1341000</v>
      </c>
      <c r="L1047" s="148"/>
      <c r="M1047" s="187">
        <f>M1048+M1049</f>
        <v>1341000</v>
      </c>
      <c r="N1047" s="148"/>
      <c r="O1047" s="187">
        <f>O1048+O1049</f>
        <v>1341000</v>
      </c>
      <c r="P1047" s="148"/>
      <c r="Q1047" s="187">
        <f>Q1048+Q1049</f>
        <v>1341000</v>
      </c>
    </row>
    <row r="1048" spans="1:17" ht="33.75" customHeight="1">
      <c r="A1048" s="130" t="s">
        <v>169</v>
      </c>
      <c r="B1048" s="106" t="s">
        <v>411</v>
      </c>
      <c r="C1048" s="71" t="s">
        <v>215</v>
      </c>
      <c r="D1048" s="71" t="s">
        <v>170</v>
      </c>
      <c r="E1048" s="72">
        <v>584755</v>
      </c>
      <c r="F1048" s="148"/>
      <c r="G1048" s="187">
        <f>E1048+F1048</f>
        <v>584755</v>
      </c>
      <c r="H1048" s="148"/>
      <c r="I1048" s="187">
        <f>G1048+H1048</f>
        <v>584755</v>
      </c>
      <c r="J1048" s="224"/>
      <c r="K1048" s="187">
        <f>I1048+J1048</f>
        <v>584755</v>
      </c>
      <c r="L1048" s="148"/>
      <c r="M1048" s="187">
        <f>K1048+L1048</f>
        <v>584755</v>
      </c>
      <c r="N1048" s="148"/>
      <c r="O1048" s="187">
        <f>M1048+N1048</f>
        <v>584755</v>
      </c>
      <c r="P1048" s="148"/>
      <c r="Q1048" s="187">
        <f>O1048+P1048</f>
        <v>584755</v>
      </c>
    </row>
    <row r="1049" spans="1:17" ht="19.5" customHeight="1">
      <c r="A1049" s="131" t="s">
        <v>176</v>
      </c>
      <c r="B1049" s="71" t="s">
        <v>411</v>
      </c>
      <c r="C1049" s="71" t="s">
        <v>215</v>
      </c>
      <c r="D1049" s="71" t="s">
        <v>175</v>
      </c>
      <c r="E1049" s="72">
        <v>756245</v>
      </c>
      <c r="F1049" s="148"/>
      <c r="G1049" s="187">
        <f>E1049+F1049</f>
        <v>756245</v>
      </c>
      <c r="H1049" s="148"/>
      <c r="I1049" s="187">
        <f>G1049+H1049</f>
        <v>756245</v>
      </c>
      <c r="J1049" s="224"/>
      <c r="K1049" s="187">
        <f>I1049+J1049</f>
        <v>756245</v>
      </c>
      <c r="L1049" s="148"/>
      <c r="M1049" s="187">
        <f>K1049+L1049</f>
        <v>756245</v>
      </c>
      <c r="N1049" s="148"/>
      <c r="O1049" s="187">
        <f>M1049+N1049</f>
        <v>756245</v>
      </c>
      <c r="P1049" s="148"/>
      <c r="Q1049" s="187">
        <f>O1049+P1049</f>
        <v>756245</v>
      </c>
    </row>
    <row r="1050" spans="1:17" ht="47.25" customHeight="1">
      <c r="A1050" s="47" t="s">
        <v>343</v>
      </c>
      <c r="B1050" s="77" t="s">
        <v>411</v>
      </c>
      <c r="C1050" s="57" t="s">
        <v>216</v>
      </c>
      <c r="D1050" s="77"/>
      <c r="E1050" s="72">
        <f>E1051+E1054</f>
        <v>26104321</v>
      </c>
      <c r="F1050" s="148"/>
      <c r="G1050" s="187">
        <f>G1051+G1054</f>
        <v>26104321</v>
      </c>
      <c r="H1050" s="148"/>
      <c r="I1050" s="187">
        <f>I1051+I1054</f>
        <v>26104321</v>
      </c>
      <c r="J1050" s="224"/>
      <c r="K1050" s="187">
        <f>K1051+K1054</f>
        <v>26104321</v>
      </c>
      <c r="L1050" s="148"/>
      <c r="M1050" s="187">
        <f>M1051+M1054</f>
        <v>25915500</v>
      </c>
      <c r="N1050" s="148"/>
      <c r="O1050" s="187">
        <f>O1051+O1054</f>
        <v>25915500</v>
      </c>
      <c r="P1050" s="148"/>
      <c r="Q1050" s="187">
        <f>Q1051+Q1054</f>
        <v>25884673.1</v>
      </c>
    </row>
    <row r="1051" spans="1:17" ht="189.75" customHeight="1">
      <c r="A1051" s="11" t="s">
        <v>348</v>
      </c>
      <c r="B1051" s="57" t="s">
        <v>411</v>
      </c>
      <c r="C1051" s="57" t="s">
        <v>217</v>
      </c>
      <c r="D1051" s="57"/>
      <c r="E1051" s="78">
        <f>E1052+E1053</f>
        <v>25717321</v>
      </c>
      <c r="F1051" s="148"/>
      <c r="G1051" s="192">
        <f>G1052+G1053</f>
        <v>25717321</v>
      </c>
      <c r="H1051" s="148"/>
      <c r="I1051" s="192">
        <f>I1052+I1053</f>
        <v>25717321</v>
      </c>
      <c r="J1051" s="224"/>
      <c r="K1051" s="192">
        <f>K1052+K1053</f>
        <v>25717321</v>
      </c>
      <c r="L1051" s="148"/>
      <c r="M1051" s="192">
        <f>M1052+M1053</f>
        <v>25528500</v>
      </c>
      <c r="N1051" s="148"/>
      <c r="O1051" s="192">
        <f>O1052+O1053</f>
        <v>25528500</v>
      </c>
      <c r="P1051" s="148"/>
      <c r="Q1051" s="192">
        <f>Q1052+Q1053</f>
        <v>25528500</v>
      </c>
    </row>
    <row r="1052" spans="1:17" ht="31.5" customHeight="1">
      <c r="A1052" s="130" t="s">
        <v>174</v>
      </c>
      <c r="B1052" s="106" t="s">
        <v>411</v>
      </c>
      <c r="C1052" s="71" t="s">
        <v>217</v>
      </c>
      <c r="D1052" s="71" t="s">
        <v>173</v>
      </c>
      <c r="E1052" s="78">
        <v>24413676</v>
      </c>
      <c r="F1052" s="148"/>
      <c r="G1052" s="192">
        <f>E1052+F1052</f>
        <v>24413676</v>
      </c>
      <c r="H1052" s="148"/>
      <c r="I1052" s="192">
        <f>G1052+H1052</f>
        <v>24413676</v>
      </c>
      <c r="J1052" s="224"/>
      <c r="K1052" s="192">
        <f>I1052+J1052</f>
        <v>24413676</v>
      </c>
      <c r="L1052" s="148">
        <v>-188821</v>
      </c>
      <c r="M1052" s="192">
        <f>K1052+L1052</f>
        <v>24224855</v>
      </c>
      <c r="N1052" s="148">
        <v>-58590</v>
      </c>
      <c r="O1052" s="192">
        <f>M1052+N1052</f>
        <v>24166265</v>
      </c>
      <c r="P1052" s="148"/>
      <c r="Q1052" s="192">
        <f>O1052+P1052</f>
        <v>24166265</v>
      </c>
    </row>
    <row r="1053" spans="1:17" ht="17.25" customHeight="1">
      <c r="A1053" s="131" t="s">
        <v>178</v>
      </c>
      <c r="B1053" s="71" t="s">
        <v>411</v>
      </c>
      <c r="C1053" s="71" t="s">
        <v>217</v>
      </c>
      <c r="D1053" s="71" t="s">
        <v>177</v>
      </c>
      <c r="E1053" s="78">
        <v>1303645</v>
      </c>
      <c r="F1053" s="148"/>
      <c r="G1053" s="192">
        <f>E1053+F1053</f>
        <v>1303645</v>
      </c>
      <c r="H1053" s="148"/>
      <c r="I1053" s="192">
        <f>G1053+H1053</f>
        <v>1303645</v>
      </c>
      <c r="J1053" s="224"/>
      <c r="K1053" s="192">
        <f>I1053+J1053</f>
        <v>1303645</v>
      </c>
      <c r="L1053" s="148"/>
      <c r="M1053" s="192">
        <f>K1053+L1053</f>
        <v>1303645</v>
      </c>
      <c r="N1053" s="148">
        <v>58590</v>
      </c>
      <c r="O1053" s="192">
        <f>M1053+N1053</f>
        <v>1362235</v>
      </c>
      <c r="P1053" s="148"/>
      <c r="Q1053" s="192">
        <f>O1053+P1053</f>
        <v>1362235</v>
      </c>
    </row>
    <row r="1054" spans="1:17" ht="208.5" customHeight="1">
      <c r="A1054" s="48" t="s">
        <v>349</v>
      </c>
      <c r="B1054" s="106" t="s">
        <v>411</v>
      </c>
      <c r="C1054" s="71" t="s">
        <v>218</v>
      </c>
      <c r="D1054" s="106"/>
      <c r="E1054" s="72">
        <f>E1055+E1056</f>
        <v>387000</v>
      </c>
      <c r="F1054" s="148"/>
      <c r="G1054" s="187">
        <f>G1055+G1056</f>
        <v>387000</v>
      </c>
      <c r="H1054" s="148"/>
      <c r="I1054" s="187">
        <f>I1055+I1056</f>
        <v>387000</v>
      </c>
      <c r="J1054" s="224"/>
      <c r="K1054" s="187">
        <f>K1055+K1056</f>
        <v>387000</v>
      </c>
      <c r="L1054" s="148"/>
      <c r="M1054" s="187">
        <f>M1055+M1056</f>
        <v>387000</v>
      </c>
      <c r="N1054" s="148"/>
      <c r="O1054" s="187">
        <f>O1055+O1056</f>
        <v>387000</v>
      </c>
      <c r="P1054" s="148"/>
      <c r="Q1054" s="187">
        <f>Q1055+Q1056</f>
        <v>356173.1</v>
      </c>
    </row>
    <row r="1055" spans="1:17" ht="33.75" customHeight="1">
      <c r="A1055" s="130" t="s">
        <v>169</v>
      </c>
      <c r="B1055" s="71" t="s">
        <v>411</v>
      </c>
      <c r="C1055" s="71" t="s">
        <v>218</v>
      </c>
      <c r="D1055" s="71" t="s">
        <v>170</v>
      </c>
      <c r="E1055" s="72">
        <v>362404</v>
      </c>
      <c r="F1055" s="148"/>
      <c r="G1055" s="187">
        <f>E1055+F1055</f>
        <v>362404</v>
      </c>
      <c r="H1055" s="148"/>
      <c r="I1055" s="187">
        <f>G1055+H1055</f>
        <v>362404</v>
      </c>
      <c r="J1055" s="224"/>
      <c r="K1055" s="187">
        <f>I1055+J1055</f>
        <v>362404</v>
      </c>
      <c r="L1055" s="148"/>
      <c r="M1055" s="187">
        <f>K1055+L1055</f>
        <v>362404</v>
      </c>
      <c r="N1055" s="148"/>
      <c r="O1055" s="187">
        <f>M1055+N1055</f>
        <v>362404</v>
      </c>
      <c r="P1055" s="148">
        <v>-30826.9</v>
      </c>
      <c r="Q1055" s="187">
        <f>O1055+P1055</f>
        <v>331577.1</v>
      </c>
    </row>
    <row r="1056" spans="1:17" ht="20.25" customHeight="1">
      <c r="A1056" s="131" t="s">
        <v>178</v>
      </c>
      <c r="B1056" s="106" t="s">
        <v>411</v>
      </c>
      <c r="C1056" s="71" t="s">
        <v>218</v>
      </c>
      <c r="D1056" s="71" t="s">
        <v>177</v>
      </c>
      <c r="E1056" s="72">
        <v>24596</v>
      </c>
      <c r="F1056" s="148"/>
      <c r="G1056" s="187">
        <f>E1056+F1056</f>
        <v>24596</v>
      </c>
      <c r="H1056" s="148"/>
      <c r="I1056" s="187">
        <f>G1056+H1056</f>
        <v>24596</v>
      </c>
      <c r="J1056" s="224"/>
      <c r="K1056" s="187">
        <f>I1056+J1056</f>
        <v>24596</v>
      </c>
      <c r="L1056" s="148"/>
      <c r="M1056" s="187">
        <f>K1056+L1056</f>
        <v>24596</v>
      </c>
      <c r="N1056" s="148"/>
      <c r="O1056" s="187">
        <f>M1056+N1056</f>
        <v>24596</v>
      </c>
      <c r="P1056" s="148"/>
      <c r="Q1056" s="187">
        <f>O1056+P1056</f>
        <v>24596</v>
      </c>
    </row>
    <row r="1057" spans="1:17" ht="15.75" customHeight="1">
      <c r="A1057" s="12" t="s">
        <v>398</v>
      </c>
      <c r="B1057" s="71" t="s">
        <v>399</v>
      </c>
      <c r="C1057" s="71"/>
      <c r="D1057" s="71"/>
      <c r="E1057" s="73">
        <f>E1058</f>
        <v>249627679</v>
      </c>
      <c r="F1057" s="148"/>
      <c r="G1057" s="188">
        <f>G1058</f>
        <v>249627679</v>
      </c>
      <c r="H1057" s="148"/>
      <c r="I1057" s="188">
        <f>I1058</f>
        <v>249627679</v>
      </c>
      <c r="J1057" s="224"/>
      <c r="K1057" s="188">
        <f>K1058</f>
        <v>249627679</v>
      </c>
      <c r="L1057" s="148"/>
      <c r="M1057" s="188">
        <f>M1058</f>
        <v>248516500</v>
      </c>
      <c r="N1057" s="148"/>
      <c r="O1057" s="188">
        <f>O1058</f>
        <v>248516500</v>
      </c>
      <c r="P1057" s="148"/>
      <c r="Q1057" s="188">
        <f>Q1058</f>
        <v>248775326.9</v>
      </c>
    </row>
    <row r="1058" spans="1:17" ht="35.25" customHeight="1">
      <c r="A1058" s="12" t="s">
        <v>205</v>
      </c>
      <c r="B1058" s="71" t="s">
        <v>399</v>
      </c>
      <c r="C1058" s="71" t="s">
        <v>209</v>
      </c>
      <c r="D1058" s="71"/>
      <c r="E1058" s="73">
        <f>E1059</f>
        <v>249627679</v>
      </c>
      <c r="F1058" s="148"/>
      <c r="G1058" s="188">
        <f>G1059</f>
        <v>249627679</v>
      </c>
      <c r="H1058" s="148"/>
      <c r="I1058" s="188">
        <f>I1059</f>
        <v>249627679</v>
      </c>
      <c r="J1058" s="224"/>
      <c r="K1058" s="188">
        <f>K1059</f>
        <v>249627679</v>
      </c>
      <c r="L1058" s="148"/>
      <c r="M1058" s="188">
        <f>M1059</f>
        <v>248516500</v>
      </c>
      <c r="N1058" s="148"/>
      <c r="O1058" s="188">
        <f>O1059</f>
        <v>248516500</v>
      </c>
      <c r="P1058" s="148"/>
      <c r="Q1058" s="188">
        <f>Q1059</f>
        <v>248775326.9</v>
      </c>
    </row>
    <row r="1059" spans="1:17" ht="48" customHeight="1">
      <c r="A1059" s="12" t="s">
        <v>343</v>
      </c>
      <c r="B1059" s="71" t="s">
        <v>399</v>
      </c>
      <c r="C1059" s="71" t="s">
        <v>216</v>
      </c>
      <c r="D1059" s="71"/>
      <c r="E1059" s="72">
        <f>E1060+E1063</f>
        <v>249627679</v>
      </c>
      <c r="F1059" s="148"/>
      <c r="G1059" s="187">
        <f>G1060+G1063</f>
        <v>249627679</v>
      </c>
      <c r="H1059" s="148"/>
      <c r="I1059" s="187">
        <f>I1060+I1063</f>
        <v>249627679</v>
      </c>
      <c r="J1059" s="224"/>
      <c r="K1059" s="187">
        <f>K1060+K1063</f>
        <v>249627679</v>
      </c>
      <c r="L1059" s="148"/>
      <c r="M1059" s="187">
        <f>M1060+M1063</f>
        <v>248516500</v>
      </c>
      <c r="N1059" s="148"/>
      <c r="O1059" s="187">
        <f>O1060+O1063</f>
        <v>248516500</v>
      </c>
      <c r="P1059" s="148"/>
      <c r="Q1059" s="187">
        <f>Q1060+Q1063</f>
        <v>248775326.9</v>
      </c>
    </row>
    <row r="1060" spans="1:17" ht="18.75" customHeight="1">
      <c r="A1060" s="48" t="s">
        <v>348</v>
      </c>
      <c r="B1060" s="106" t="s">
        <v>399</v>
      </c>
      <c r="C1060" s="71" t="s">
        <v>217</v>
      </c>
      <c r="D1060" s="106"/>
      <c r="E1060" s="78">
        <f>E1061+E1062</f>
        <v>244265679</v>
      </c>
      <c r="F1060" s="148"/>
      <c r="G1060" s="192">
        <f>G1061+G1062</f>
        <v>244265679</v>
      </c>
      <c r="H1060" s="148"/>
      <c r="I1060" s="192">
        <f>I1061+I1062</f>
        <v>244265679</v>
      </c>
      <c r="J1060" s="224"/>
      <c r="K1060" s="192">
        <f>K1061+K1062</f>
        <v>244265679</v>
      </c>
      <c r="L1060" s="148"/>
      <c r="M1060" s="192">
        <f>M1061+M1062</f>
        <v>243154500</v>
      </c>
      <c r="N1060" s="148"/>
      <c r="O1060" s="192">
        <f>O1061+O1062</f>
        <v>243154500</v>
      </c>
      <c r="P1060" s="148"/>
      <c r="Q1060" s="192">
        <f>Q1061+Q1062</f>
        <v>243382500</v>
      </c>
    </row>
    <row r="1061" spans="1:17" ht="36" customHeight="1">
      <c r="A1061" s="151" t="s">
        <v>174</v>
      </c>
      <c r="B1061" s="106" t="s">
        <v>399</v>
      </c>
      <c r="C1061" s="71" t="s">
        <v>217</v>
      </c>
      <c r="D1061" s="71" t="s">
        <v>173</v>
      </c>
      <c r="E1061" s="78">
        <v>134836919</v>
      </c>
      <c r="F1061" s="148"/>
      <c r="G1061" s="192">
        <f>E1061+F1061</f>
        <v>134836919</v>
      </c>
      <c r="H1061" s="148"/>
      <c r="I1061" s="192">
        <f>G1061+H1061</f>
        <v>134836919</v>
      </c>
      <c r="J1061" s="224"/>
      <c r="K1061" s="192">
        <f>I1061+J1061</f>
        <v>134836919</v>
      </c>
      <c r="L1061" s="148">
        <v>-1111179</v>
      </c>
      <c r="M1061" s="192">
        <f>K1061+L1061</f>
        <v>133725740</v>
      </c>
      <c r="N1061" s="148">
        <v>137500</v>
      </c>
      <c r="O1061" s="192">
        <f>M1061+N1061</f>
        <v>133863240</v>
      </c>
      <c r="P1061" s="148"/>
      <c r="Q1061" s="192">
        <f>O1061+P1061</f>
        <v>133863240</v>
      </c>
    </row>
    <row r="1062" spans="1:17" ht="21" customHeight="1">
      <c r="A1062" s="131" t="s">
        <v>178</v>
      </c>
      <c r="B1062" s="71" t="s">
        <v>399</v>
      </c>
      <c r="C1062" s="71" t="s">
        <v>217</v>
      </c>
      <c r="D1062" s="71" t="s">
        <v>177</v>
      </c>
      <c r="E1062" s="72">
        <v>109428760</v>
      </c>
      <c r="F1062" s="148"/>
      <c r="G1062" s="187">
        <f>E1062+F1062</f>
        <v>109428760</v>
      </c>
      <c r="H1062" s="148"/>
      <c r="I1062" s="187">
        <f>G1062+H1062</f>
        <v>109428760</v>
      </c>
      <c r="J1062" s="224"/>
      <c r="K1062" s="187">
        <f>I1062+J1062</f>
        <v>109428760</v>
      </c>
      <c r="L1062" s="148"/>
      <c r="M1062" s="187">
        <f>K1062+L1062</f>
        <v>109428760</v>
      </c>
      <c r="N1062" s="148">
        <v>-137500</v>
      </c>
      <c r="O1062" s="187">
        <f>M1062+N1062</f>
        <v>109291260</v>
      </c>
      <c r="P1062" s="148">
        <v>228000</v>
      </c>
      <c r="Q1062" s="187">
        <f>O1062+P1062</f>
        <v>109519260</v>
      </c>
    </row>
    <row r="1063" spans="1:17" ht="127.5" customHeight="1">
      <c r="A1063" s="48" t="s">
        <v>349</v>
      </c>
      <c r="B1063" s="106" t="s">
        <v>399</v>
      </c>
      <c r="C1063" s="71" t="s">
        <v>218</v>
      </c>
      <c r="D1063" s="106"/>
      <c r="E1063" s="78">
        <f>E1064+E1065</f>
        <v>5362000</v>
      </c>
      <c r="F1063" s="148"/>
      <c r="G1063" s="192">
        <f>G1064+G1065</f>
        <v>5362000</v>
      </c>
      <c r="H1063" s="148"/>
      <c r="I1063" s="192">
        <f>I1064+I1065</f>
        <v>5362000</v>
      </c>
      <c r="J1063" s="224"/>
      <c r="K1063" s="192">
        <f>K1064+K1065</f>
        <v>5362000</v>
      </c>
      <c r="L1063" s="148"/>
      <c r="M1063" s="192">
        <f>M1064+M1065</f>
        <v>5362000</v>
      </c>
      <c r="N1063" s="148"/>
      <c r="O1063" s="192">
        <f>O1064+O1065</f>
        <v>5362000</v>
      </c>
      <c r="P1063" s="148"/>
      <c r="Q1063" s="192">
        <f>Q1064+Q1065</f>
        <v>5392826.9</v>
      </c>
    </row>
    <row r="1064" spans="1:17" ht="33.75" customHeight="1">
      <c r="A1064" s="130" t="s">
        <v>169</v>
      </c>
      <c r="B1064" s="106" t="s">
        <v>399</v>
      </c>
      <c r="C1064" s="71" t="s">
        <v>218</v>
      </c>
      <c r="D1064" s="71" t="s">
        <v>170</v>
      </c>
      <c r="E1064" s="78">
        <v>2615200</v>
      </c>
      <c r="F1064" s="148"/>
      <c r="G1064" s="192">
        <f>E1064+F1064</f>
        <v>2615200</v>
      </c>
      <c r="H1064" s="148"/>
      <c r="I1064" s="192">
        <f>G1064+H1064</f>
        <v>2615200</v>
      </c>
      <c r="J1064" s="224"/>
      <c r="K1064" s="192">
        <f>I1064+J1064</f>
        <v>2615200</v>
      </c>
      <c r="L1064" s="148"/>
      <c r="M1064" s="192">
        <f>K1064+L1064</f>
        <v>2615200</v>
      </c>
      <c r="N1064" s="148"/>
      <c r="O1064" s="192">
        <f>M1064+N1064</f>
        <v>2615200</v>
      </c>
      <c r="P1064" s="148">
        <v>-7378.1</v>
      </c>
      <c r="Q1064" s="192">
        <f>O1064+P1064</f>
        <v>2607821.9</v>
      </c>
    </row>
    <row r="1065" spans="1:17" ht="18" customHeight="1">
      <c r="A1065" s="131" t="s">
        <v>178</v>
      </c>
      <c r="B1065" s="106" t="s">
        <v>399</v>
      </c>
      <c r="C1065" s="71" t="s">
        <v>218</v>
      </c>
      <c r="D1065" s="71" t="s">
        <v>177</v>
      </c>
      <c r="E1065" s="78">
        <v>2746800</v>
      </c>
      <c r="F1065" s="148"/>
      <c r="G1065" s="192">
        <f>E1065+F1065</f>
        <v>2746800</v>
      </c>
      <c r="H1065" s="148"/>
      <c r="I1065" s="192">
        <f>G1065+H1065</f>
        <v>2746800</v>
      </c>
      <c r="J1065" s="224"/>
      <c r="K1065" s="192">
        <f>I1065+J1065</f>
        <v>2746800</v>
      </c>
      <c r="L1065" s="148"/>
      <c r="M1065" s="192">
        <f>K1065+L1065</f>
        <v>2746800</v>
      </c>
      <c r="N1065" s="148"/>
      <c r="O1065" s="192">
        <f>M1065+N1065</f>
        <v>2746800</v>
      </c>
      <c r="P1065" s="148">
        <v>38205</v>
      </c>
      <c r="Q1065" s="192">
        <f>O1065+P1065</f>
        <v>2785005</v>
      </c>
    </row>
    <row r="1066" spans="1:17" ht="21" customHeight="1">
      <c r="A1066" s="20" t="s">
        <v>405</v>
      </c>
      <c r="B1066" s="80" t="s">
        <v>428</v>
      </c>
      <c r="C1066" s="80"/>
      <c r="D1066" s="80"/>
      <c r="E1066" s="103">
        <f>E1067+E1082</f>
        <v>105853000</v>
      </c>
      <c r="F1066" s="148"/>
      <c r="G1066" s="179">
        <f>G1067+G1082</f>
        <v>105853000</v>
      </c>
      <c r="H1066" s="148"/>
      <c r="I1066" s="179">
        <f>I1067+I1082</f>
        <v>105853000</v>
      </c>
      <c r="J1066" s="224"/>
      <c r="K1066" s="179">
        <f>K1067+K1082</f>
        <v>105923900</v>
      </c>
      <c r="L1066" s="148"/>
      <c r="M1066" s="179">
        <f>M1067+M1082</f>
        <v>105923900</v>
      </c>
      <c r="N1066" s="148"/>
      <c r="O1066" s="179">
        <f>O1067+O1082</f>
        <v>105923900</v>
      </c>
      <c r="P1066" s="148"/>
      <c r="Q1066" s="179">
        <f>Q1067+Q1082</f>
        <v>105923900</v>
      </c>
    </row>
    <row r="1067" spans="1:17" ht="17.25" customHeight="1">
      <c r="A1067" s="46" t="s">
        <v>406</v>
      </c>
      <c r="B1067" s="77">
        <v>1003</v>
      </c>
      <c r="C1067" s="77"/>
      <c r="D1067" s="77"/>
      <c r="E1067" s="102">
        <f>E1068</f>
        <v>102216394</v>
      </c>
      <c r="F1067" s="148"/>
      <c r="G1067" s="147">
        <f>G1068</f>
        <v>101473306.38</v>
      </c>
      <c r="H1067" s="148"/>
      <c r="I1067" s="147">
        <f>I1068</f>
        <v>101473306.38</v>
      </c>
      <c r="J1067" s="224"/>
      <c r="K1067" s="147">
        <f>K1068</f>
        <v>101544206.38</v>
      </c>
      <c r="L1067" s="148"/>
      <c r="M1067" s="147">
        <f>M1068</f>
        <v>101544206.38</v>
      </c>
      <c r="N1067" s="148"/>
      <c r="O1067" s="147">
        <f>O1068</f>
        <v>101544206.38</v>
      </c>
      <c r="P1067" s="148"/>
      <c r="Q1067" s="147">
        <f>Q1068</f>
        <v>101544206.38</v>
      </c>
    </row>
    <row r="1068" spans="1:17" ht="96" customHeight="1">
      <c r="A1068" s="13" t="s">
        <v>12</v>
      </c>
      <c r="B1068" s="57">
        <v>1003</v>
      </c>
      <c r="C1068" s="57" t="s">
        <v>283</v>
      </c>
      <c r="D1068" s="57"/>
      <c r="E1068" s="102">
        <f>E1069</f>
        <v>102216394</v>
      </c>
      <c r="F1068" s="148"/>
      <c r="G1068" s="147">
        <f>G1069</f>
        <v>101473306.38</v>
      </c>
      <c r="H1068" s="148"/>
      <c r="I1068" s="147">
        <f>I1069</f>
        <v>101473306.38</v>
      </c>
      <c r="J1068" s="224"/>
      <c r="K1068" s="147">
        <f>K1069</f>
        <v>101544206.38</v>
      </c>
      <c r="L1068" s="148"/>
      <c r="M1068" s="147">
        <f>M1069</f>
        <v>101544206.38</v>
      </c>
      <c r="N1068" s="148"/>
      <c r="O1068" s="147">
        <f>O1069</f>
        <v>101544206.38</v>
      </c>
      <c r="P1068" s="148"/>
      <c r="Q1068" s="147">
        <f>Q1069</f>
        <v>101544206.38</v>
      </c>
    </row>
    <row r="1069" spans="1:17" ht="96" customHeight="1">
      <c r="A1069" s="13" t="s">
        <v>612</v>
      </c>
      <c r="B1069" s="57" t="s">
        <v>407</v>
      </c>
      <c r="C1069" s="57" t="s">
        <v>109</v>
      </c>
      <c r="D1069" s="57"/>
      <c r="E1069" s="102">
        <f>E1070+E1073+E1079</f>
        <v>102216394</v>
      </c>
      <c r="F1069" s="148"/>
      <c r="G1069" s="147">
        <f>G1070+G1073+G1079</f>
        <v>101473306.38</v>
      </c>
      <c r="H1069" s="148"/>
      <c r="I1069" s="147">
        <f>I1070+I1073+I1079</f>
        <v>101473306.38</v>
      </c>
      <c r="J1069" s="224"/>
      <c r="K1069" s="147">
        <f>K1070+K1073+K1079+K1076</f>
        <v>101544206.38</v>
      </c>
      <c r="L1069" s="148"/>
      <c r="M1069" s="147">
        <f>M1070+M1073+M1079+M1076</f>
        <v>101544206.38</v>
      </c>
      <c r="N1069" s="148"/>
      <c r="O1069" s="147">
        <f>O1070+O1073+O1079+O1076</f>
        <v>101544206.38</v>
      </c>
      <c r="P1069" s="148"/>
      <c r="Q1069" s="147">
        <f>Q1070+Q1073+Q1079+Q1076</f>
        <v>101544206.38</v>
      </c>
    </row>
    <row r="1070" spans="1:17" ht="78" customHeight="1">
      <c r="A1070" s="126" t="s">
        <v>486</v>
      </c>
      <c r="B1070" s="57" t="s">
        <v>407</v>
      </c>
      <c r="C1070" s="57" t="s">
        <v>116</v>
      </c>
      <c r="D1070" s="57"/>
      <c r="E1070" s="102">
        <f>E1072</f>
        <v>13503000</v>
      </c>
      <c r="F1070" s="148"/>
      <c r="G1070" s="147">
        <f>G1072+G1071</f>
        <v>12759912.38</v>
      </c>
      <c r="H1070" s="148"/>
      <c r="I1070" s="147">
        <f>I1072+I1071</f>
        <v>12759912.38</v>
      </c>
      <c r="J1070" s="224"/>
      <c r="K1070" s="147">
        <f>K1072+K1071</f>
        <v>12759912.38</v>
      </c>
      <c r="L1070" s="148"/>
      <c r="M1070" s="147">
        <f>M1072+M1071</f>
        <v>12759912.38</v>
      </c>
      <c r="N1070" s="148"/>
      <c r="O1070" s="147">
        <f>O1072+O1071</f>
        <v>12759912.38</v>
      </c>
      <c r="P1070" s="148"/>
      <c r="Q1070" s="147">
        <f>Q1072+Q1071</f>
        <v>12759912.38</v>
      </c>
    </row>
    <row r="1071" spans="1:17" ht="33" customHeight="1">
      <c r="A1071" s="13" t="s">
        <v>169</v>
      </c>
      <c r="B1071" s="57" t="s">
        <v>407</v>
      </c>
      <c r="C1071" s="57" t="s">
        <v>116</v>
      </c>
      <c r="D1071" s="57" t="s">
        <v>170</v>
      </c>
      <c r="E1071" s="102"/>
      <c r="F1071" s="148">
        <v>188575</v>
      </c>
      <c r="G1071" s="183">
        <f>E1071+F1071</f>
        <v>188575</v>
      </c>
      <c r="H1071" s="148"/>
      <c r="I1071" s="183">
        <f>G1071+H1071</f>
        <v>188575</v>
      </c>
      <c r="J1071" s="224"/>
      <c r="K1071" s="183">
        <f>I1071+J1071</f>
        <v>188575</v>
      </c>
      <c r="L1071" s="148"/>
      <c r="M1071" s="183">
        <f>K1071+L1071</f>
        <v>188575</v>
      </c>
      <c r="N1071" s="148"/>
      <c r="O1071" s="183">
        <f>M1071+N1071</f>
        <v>188575</v>
      </c>
      <c r="P1071" s="148"/>
      <c r="Q1071" s="183">
        <f>O1071+P1071</f>
        <v>188575</v>
      </c>
    </row>
    <row r="1072" spans="1:17" ht="31.5" customHeight="1">
      <c r="A1072" s="24" t="s">
        <v>182</v>
      </c>
      <c r="B1072" s="57" t="s">
        <v>407</v>
      </c>
      <c r="C1072" s="57" t="s">
        <v>116</v>
      </c>
      <c r="D1072" s="57" t="s">
        <v>183</v>
      </c>
      <c r="E1072" s="99">
        <v>13503000</v>
      </c>
      <c r="F1072" s="148">
        <v>-931662.62</v>
      </c>
      <c r="G1072" s="183">
        <f>E1072+F1072</f>
        <v>12571337.38</v>
      </c>
      <c r="H1072" s="148"/>
      <c r="I1072" s="183">
        <f>G1072+H1072</f>
        <v>12571337.38</v>
      </c>
      <c r="J1072" s="224"/>
      <c r="K1072" s="183">
        <f>I1072+J1072</f>
        <v>12571337.38</v>
      </c>
      <c r="L1072" s="148"/>
      <c r="M1072" s="183">
        <f>K1072+L1072</f>
        <v>12571337.38</v>
      </c>
      <c r="N1072" s="148"/>
      <c r="O1072" s="183">
        <f>M1072+N1072</f>
        <v>12571337.38</v>
      </c>
      <c r="P1072" s="148"/>
      <c r="Q1072" s="183">
        <f>O1072+P1072</f>
        <v>12571337.38</v>
      </c>
    </row>
    <row r="1073" spans="1:17" ht="96.75" customHeight="1">
      <c r="A1073" s="126" t="s">
        <v>487</v>
      </c>
      <c r="B1073" s="61">
        <v>1003</v>
      </c>
      <c r="C1073" s="57" t="s">
        <v>117</v>
      </c>
      <c r="D1073" s="61"/>
      <c r="E1073" s="101">
        <f>E1074+E1075</f>
        <v>77456394</v>
      </c>
      <c r="F1073" s="148"/>
      <c r="G1073" s="182">
        <f>G1074+G1075</f>
        <v>77456394</v>
      </c>
      <c r="H1073" s="148"/>
      <c r="I1073" s="182">
        <f>I1074+I1075</f>
        <v>77456394</v>
      </c>
      <c r="J1073" s="224"/>
      <c r="K1073" s="182">
        <f>K1074+K1075</f>
        <v>77456394</v>
      </c>
      <c r="L1073" s="148"/>
      <c r="M1073" s="182">
        <f>M1074+M1075</f>
        <v>77456394</v>
      </c>
      <c r="N1073" s="148"/>
      <c r="O1073" s="182">
        <f>O1074+O1075</f>
        <v>77456394</v>
      </c>
      <c r="P1073" s="148"/>
      <c r="Q1073" s="182">
        <f>Q1074+Q1075</f>
        <v>77456394</v>
      </c>
    </row>
    <row r="1074" spans="1:17" ht="33.75" customHeight="1">
      <c r="A1074" s="13" t="s">
        <v>169</v>
      </c>
      <c r="B1074" s="61" t="s">
        <v>407</v>
      </c>
      <c r="C1074" s="57" t="s">
        <v>117</v>
      </c>
      <c r="D1074" s="57" t="s">
        <v>170</v>
      </c>
      <c r="E1074" s="100">
        <v>1161846</v>
      </c>
      <c r="F1074" s="148"/>
      <c r="G1074" s="180">
        <f>E1074+F1074</f>
        <v>1161846</v>
      </c>
      <c r="H1074" s="148"/>
      <c r="I1074" s="180">
        <f>G1074+H1074</f>
        <v>1161846</v>
      </c>
      <c r="J1074" s="224"/>
      <c r="K1074" s="180">
        <f>I1074+J1074</f>
        <v>1161846</v>
      </c>
      <c r="L1074" s="148"/>
      <c r="M1074" s="180">
        <f>K1074+L1074</f>
        <v>1161846</v>
      </c>
      <c r="N1074" s="148"/>
      <c r="O1074" s="180">
        <f>M1074+N1074</f>
        <v>1161846</v>
      </c>
      <c r="P1074" s="148"/>
      <c r="Q1074" s="180">
        <f>O1074+P1074</f>
        <v>1161846</v>
      </c>
    </row>
    <row r="1075" spans="1:17" ht="36.75" customHeight="1">
      <c r="A1075" s="49" t="s">
        <v>182</v>
      </c>
      <c r="B1075" s="61" t="s">
        <v>407</v>
      </c>
      <c r="C1075" s="57" t="s">
        <v>117</v>
      </c>
      <c r="D1075" s="57" t="s">
        <v>183</v>
      </c>
      <c r="E1075" s="100">
        <v>76294548</v>
      </c>
      <c r="F1075" s="148"/>
      <c r="G1075" s="180">
        <f>E1075+F1075</f>
        <v>76294548</v>
      </c>
      <c r="H1075" s="148"/>
      <c r="I1075" s="180">
        <f>G1075+H1075</f>
        <v>76294548</v>
      </c>
      <c r="J1075" s="224"/>
      <c r="K1075" s="180">
        <f>I1075+J1075</f>
        <v>76294548</v>
      </c>
      <c r="L1075" s="148"/>
      <c r="M1075" s="180">
        <f>K1075+L1075</f>
        <v>76294548</v>
      </c>
      <c r="N1075" s="148"/>
      <c r="O1075" s="180">
        <f>M1075+N1075</f>
        <v>76294548</v>
      </c>
      <c r="P1075" s="148"/>
      <c r="Q1075" s="180">
        <f>O1075+P1075</f>
        <v>76294548</v>
      </c>
    </row>
    <row r="1076" spans="1:17" ht="72.75" customHeight="1">
      <c r="A1076" s="167" t="s">
        <v>549</v>
      </c>
      <c r="B1076" s="57" t="s">
        <v>407</v>
      </c>
      <c r="C1076" s="57" t="s">
        <v>544</v>
      </c>
      <c r="D1076" s="57"/>
      <c r="E1076" s="100"/>
      <c r="F1076" s="148"/>
      <c r="G1076" s="180"/>
      <c r="H1076" s="148"/>
      <c r="I1076" s="180"/>
      <c r="J1076" s="224"/>
      <c r="K1076" s="180">
        <f>K1078</f>
        <v>70900</v>
      </c>
      <c r="L1076" s="148"/>
      <c r="M1076" s="180">
        <f>M1078+M1077</f>
        <v>70900</v>
      </c>
      <c r="N1076" s="148"/>
      <c r="O1076" s="180">
        <f>O1078+O1077</f>
        <v>70900</v>
      </c>
      <c r="P1076" s="148"/>
      <c r="Q1076" s="180">
        <f>Q1078+Q1077</f>
        <v>70900</v>
      </c>
    </row>
    <row r="1077" spans="1:17" ht="55.5" customHeight="1">
      <c r="A1077" s="13" t="s">
        <v>169</v>
      </c>
      <c r="B1077" s="57" t="s">
        <v>407</v>
      </c>
      <c r="C1077" s="57" t="s">
        <v>544</v>
      </c>
      <c r="D1077" s="57" t="s">
        <v>170</v>
      </c>
      <c r="E1077" s="100"/>
      <c r="F1077" s="148"/>
      <c r="G1077" s="180"/>
      <c r="H1077" s="148"/>
      <c r="I1077" s="180"/>
      <c r="J1077" s="224"/>
      <c r="K1077" s="180"/>
      <c r="L1077" s="148">
        <v>1048</v>
      </c>
      <c r="M1077" s="180">
        <f>L1077</f>
        <v>1048</v>
      </c>
      <c r="N1077" s="148"/>
      <c r="O1077" s="180">
        <f>M1077+N1077</f>
        <v>1048</v>
      </c>
      <c r="P1077" s="148"/>
      <c r="Q1077" s="180">
        <f>O1077+P1077</f>
        <v>1048</v>
      </c>
    </row>
    <row r="1078" spans="1:17" ht="36.75" customHeight="1">
      <c r="A1078" s="21" t="s">
        <v>543</v>
      </c>
      <c r="B1078" s="57" t="s">
        <v>407</v>
      </c>
      <c r="C1078" s="57" t="s">
        <v>544</v>
      </c>
      <c r="D1078" s="57" t="s">
        <v>183</v>
      </c>
      <c r="E1078" s="100"/>
      <c r="F1078" s="148"/>
      <c r="G1078" s="180"/>
      <c r="H1078" s="148"/>
      <c r="I1078" s="180"/>
      <c r="J1078" s="224">
        <v>70900</v>
      </c>
      <c r="K1078" s="183">
        <f>I1078+J1078</f>
        <v>70900</v>
      </c>
      <c r="L1078" s="148">
        <v>-1048</v>
      </c>
      <c r="M1078" s="183">
        <f>K1078+L1078</f>
        <v>69852</v>
      </c>
      <c r="N1078" s="148"/>
      <c r="O1078" s="183">
        <f>M1078+N1078</f>
        <v>69852</v>
      </c>
      <c r="P1078" s="148"/>
      <c r="Q1078" s="183">
        <f>O1078+P1078</f>
        <v>69852</v>
      </c>
    </row>
    <row r="1079" spans="1:17" ht="83.25" customHeight="1">
      <c r="A1079" s="83" t="s">
        <v>488</v>
      </c>
      <c r="B1079" s="61" t="s">
        <v>407</v>
      </c>
      <c r="C1079" s="57" t="s">
        <v>118</v>
      </c>
      <c r="D1079" s="61"/>
      <c r="E1079" s="101">
        <f>E1080+E1081</f>
        <v>11257000</v>
      </c>
      <c r="F1079" s="148"/>
      <c r="G1079" s="182">
        <f>G1080+G1081</f>
        <v>11257000</v>
      </c>
      <c r="H1079" s="148"/>
      <c r="I1079" s="182">
        <f>I1080+I1081</f>
        <v>11257000</v>
      </c>
      <c r="J1079" s="224"/>
      <c r="K1079" s="182">
        <f>K1080+K1081</f>
        <v>11257000</v>
      </c>
      <c r="L1079" s="148"/>
      <c r="M1079" s="182">
        <f>M1080+M1081</f>
        <v>11257000</v>
      </c>
      <c r="N1079" s="148"/>
      <c r="O1079" s="182">
        <f>O1080+O1081</f>
        <v>11257000</v>
      </c>
      <c r="P1079" s="148"/>
      <c r="Q1079" s="182">
        <f>Q1080+Q1081</f>
        <v>11257000</v>
      </c>
    </row>
    <row r="1080" spans="1:17" ht="36.75" customHeight="1">
      <c r="A1080" s="13" t="s">
        <v>169</v>
      </c>
      <c r="B1080" s="58" t="s">
        <v>407</v>
      </c>
      <c r="C1080" s="57" t="s">
        <v>118</v>
      </c>
      <c r="D1080" s="58" t="s">
        <v>170</v>
      </c>
      <c r="E1080" s="99">
        <v>168855</v>
      </c>
      <c r="F1080" s="148"/>
      <c r="G1080" s="183">
        <f>E1080+F1080</f>
        <v>168855</v>
      </c>
      <c r="H1080" s="148"/>
      <c r="I1080" s="183">
        <f>G1080+H1080</f>
        <v>168855</v>
      </c>
      <c r="J1080" s="224"/>
      <c r="K1080" s="183">
        <f>I1080+J1080</f>
        <v>168855</v>
      </c>
      <c r="L1080" s="148"/>
      <c r="M1080" s="183">
        <f>K1080+L1080</f>
        <v>168855</v>
      </c>
      <c r="N1080" s="148"/>
      <c r="O1080" s="183">
        <f>M1080+N1080</f>
        <v>168855</v>
      </c>
      <c r="P1080" s="148"/>
      <c r="Q1080" s="183">
        <f>O1080+P1080</f>
        <v>168855</v>
      </c>
    </row>
    <row r="1081" spans="1:17" ht="35.25" customHeight="1">
      <c r="A1081" s="49" t="s">
        <v>182</v>
      </c>
      <c r="B1081" s="58" t="s">
        <v>407</v>
      </c>
      <c r="C1081" s="57" t="s">
        <v>118</v>
      </c>
      <c r="D1081" s="58" t="s">
        <v>183</v>
      </c>
      <c r="E1081" s="99">
        <v>11088145</v>
      </c>
      <c r="F1081" s="148"/>
      <c r="G1081" s="183">
        <f>E1081+F1081</f>
        <v>11088145</v>
      </c>
      <c r="H1081" s="148"/>
      <c r="I1081" s="183">
        <f>G1081+H1081</f>
        <v>11088145</v>
      </c>
      <c r="J1081" s="224"/>
      <c r="K1081" s="183">
        <f>I1081+J1081</f>
        <v>11088145</v>
      </c>
      <c r="L1081" s="148"/>
      <c r="M1081" s="183">
        <f>K1081+L1081</f>
        <v>11088145</v>
      </c>
      <c r="N1081" s="148"/>
      <c r="O1081" s="183">
        <f>M1081+N1081</f>
        <v>11088145</v>
      </c>
      <c r="P1081" s="148"/>
      <c r="Q1081" s="183">
        <f>O1081+P1081</f>
        <v>11088145</v>
      </c>
    </row>
    <row r="1082" spans="1:17" ht="36.75" customHeight="1">
      <c r="A1082" s="40" t="s">
        <v>133</v>
      </c>
      <c r="B1082" s="62" t="s">
        <v>443</v>
      </c>
      <c r="C1082" s="62"/>
      <c r="D1082" s="62"/>
      <c r="E1082" s="99">
        <f>E1083</f>
        <v>3636606</v>
      </c>
      <c r="F1082" s="148"/>
      <c r="G1082" s="183">
        <f>G1083</f>
        <v>4379693.62</v>
      </c>
      <c r="H1082" s="148"/>
      <c r="I1082" s="183">
        <f>I1083</f>
        <v>4379693.62</v>
      </c>
      <c r="J1082" s="224"/>
      <c r="K1082" s="183">
        <f>K1083</f>
        <v>4379693.62</v>
      </c>
      <c r="L1082" s="148"/>
      <c r="M1082" s="183">
        <f>M1083</f>
        <v>4379693.62</v>
      </c>
      <c r="N1082" s="148"/>
      <c r="O1082" s="183">
        <f>O1083</f>
        <v>4379693.62</v>
      </c>
      <c r="P1082" s="148"/>
      <c r="Q1082" s="183">
        <f>Q1083</f>
        <v>4379693.62</v>
      </c>
    </row>
    <row r="1083" spans="1:17" ht="99" customHeight="1">
      <c r="A1083" s="19" t="s">
        <v>433</v>
      </c>
      <c r="B1083" s="62" t="s">
        <v>443</v>
      </c>
      <c r="C1083" s="58" t="s">
        <v>284</v>
      </c>
      <c r="D1083" s="62"/>
      <c r="E1083" s="99">
        <f>E1087</f>
        <v>3636606</v>
      </c>
      <c r="F1083" s="148"/>
      <c r="G1083" s="183">
        <f>G1087+G1084</f>
        <v>4379693.62</v>
      </c>
      <c r="H1083" s="148"/>
      <c r="I1083" s="183">
        <f>I1087+I1084</f>
        <v>4379693.62</v>
      </c>
      <c r="J1083" s="224"/>
      <c r="K1083" s="183">
        <f>K1087+K1084</f>
        <v>4379693.62</v>
      </c>
      <c r="L1083" s="148"/>
      <c r="M1083" s="183">
        <f>M1087+M1084</f>
        <v>4379693.62</v>
      </c>
      <c r="N1083" s="148"/>
      <c r="O1083" s="183">
        <f>O1087+O1084</f>
        <v>4379693.62</v>
      </c>
      <c r="P1083" s="148"/>
      <c r="Q1083" s="183">
        <f>Q1087+Q1084</f>
        <v>4379693.62</v>
      </c>
    </row>
    <row r="1084" spans="1:17" ht="18" customHeight="1">
      <c r="A1084" s="126" t="s">
        <v>509</v>
      </c>
      <c r="B1084" s="58" t="s">
        <v>443</v>
      </c>
      <c r="C1084" s="58" t="s">
        <v>510</v>
      </c>
      <c r="D1084" s="58"/>
      <c r="E1084" s="99"/>
      <c r="F1084" s="148"/>
      <c r="G1084" s="183">
        <f>G1085+G1086</f>
        <v>743087.62</v>
      </c>
      <c r="H1084" s="148"/>
      <c r="I1084" s="183">
        <f>I1085+I1086</f>
        <v>743087.62</v>
      </c>
      <c r="J1084" s="224"/>
      <c r="K1084" s="183">
        <f>K1085+K1086</f>
        <v>743087.62</v>
      </c>
      <c r="L1084" s="148"/>
      <c r="M1084" s="183">
        <f>M1085+M1086</f>
        <v>743087.62</v>
      </c>
      <c r="N1084" s="148"/>
      <c r="O1084" s="183">
        <f>O1085+O1086</f>
        <v>743087.62</v>
      </c>
      <c r="P1084" s="148"/>
      <c r="Q1084" s="183">
        <f>Q1085+Q1086</f>
        <v>743087.62</v>
      </c>
    </row>
    <row r="1085" spans="1:17" ht="35.25" customHeight="1">
      <c r="A1085" s="126" t="s">
        <v>174</v>
      </c>
      <c r="B1085" s="58" t="s">
        <v>443</v>
      </c>
      <c r="C1085" s="58" t="s">
        <v>510</v>
      </c>
      <c r="D1085" s="58" t="s">
        <v>173</v>
      </c>
      <c r="E1085" s="99"/>
      <c r="F1085" s="148">
        <v>432148</v>
      </c>
      <c r="G1085" s="180">
        <f>E1085+F1085</f>
        <v>432148</v>
      </c>
      <c r="H1085" s="148"/>
      <c r="I1085" s="180">
        <f>G1085+H1085</f>
        <v>432148</v>
      </c>
      <c r="J1085" s="224"/>
      <c r="K1085" s="180">
        <f>I1085+J1085</f>
        <v>432148</v>
      </c>
      <c r="L1085" s="148"/>
      <c r="M1085" s="180">
        <f>K1085+L1085</f>
        <v>432148</v>
      </c>
      <c r="N1085" s="148"/>
      <c r="O1085" s="180">
        <f>M1085+N1085</f>
        <v>432148</v>
      </c>
      <c r="P1085" s="148"/>
      <c r="Q1085" s="180">
        <f>O1085+P1085</f>
        <v>432148</v>
      </c>
    </row>
    <row r="1086" spans="1:17" ht="35.25" customHeight="1">
      <c r="A1086" s="127" t="s">
        <v>169</v>
      </c>
      <c r="B1086" s="58" t="s">
        <v>443</v>
      </c>
      <c r="C1086" s="58" t="s">
        <v>510</v>
      </c>
      <c r="D1086" s="58" t="s">
        <v>170</v>
      </c>
      <c r="E1086" s="99"/>
      <c r="F1086" s="148">
        <v>310939.62</v>
      </c>
      <c r="G1086" s="180">
        <f>E1086+F1086</f>
        <v>310939.62</v>
      </c>
      <c r="H1086" s="148"/>
      <c r="I1086" s="180">
        <f>G1086+H1086</f>
        <v>310939.62</v>
      </c>
      <c r="J1086" s="224"/>
      <c r="K1086" s="180">
        <f>I1086+J1086</f>
        <v>310939.62</v>
      </c>
      <c r="L1086" s="148"/>
      <c r="M1086" s="180">
        <f>K1086+L1086</f>
        <v>310939.62</v>
      </c>
      <c r="N1086" s="148"/>
      <c r="O1086" s="180">
        <f>M1086+N1086</f>
        <v>310939.62</v>
      </c>
      <c r="P1086" s="148"/>
      <c r="Q1086" s="180">
        <f>O1086+P1086</f>
        <v>310939.62</v>
      </c>
    </row>
    <row r="1087" spans="1:17" s="32" customFormat="1" ht="15.75" customHeight="1">
      <c r="A1087" s="39" t="s">
        <v>134</v>
      </c>
      <c r="B1087" s="62" t="s">
        <v>443</v>
      </c>
      <c r="C1087" s="58" t="s">
        <v>123</v>
      </c>
      <c r="D1087" s="62"/>
      <c r="E1087" s="99">
        <f>E1088+E1089</f>
        <v>3636606</v>
      </c>
      <c r="F1087" s="150"/>
      <c r="G1087" s="183">
        <f>G1088+G1089</f>
        <v>3636606</v>
      </c>
      <c r="H1087" s="150"/>
      <c r="I1087" s="183">
        <f>I1088+I1089</f>
        <v>3636606</v>
      </c>
      <c r="J1087" s="227"/>
      <c r="K1087" s="183">
        <f>K1088+K1089</f>
        <v>3636606</v>
      </c>
      <c r="L1087" s="150"/>
      <c r="M1087" s="183">
        <f>M1088+M1089</f>
        <v>3636606</v>
      </c>
      <c r="N1087" s="150"/>
      <c r="O1087" s="183">
        <f>O1088+O1089</f>
        <v>3636606</v>
      </c>
      <c r="P1087" s="150"/>
      <c r="Q1087" s="183">
        <f>Q1088+Q1089</f>
        <v>3636606</v>
      </c>
    </row>
    <row r="1088" spans="1:17" s="32" customFormat="1" ht="21" customHeight="1">
      <c r="A1088" s="12" t="s">
        <v>246</v>
      </c>
      <c r="B1088" s="62" t="s">
        <v>443</v>
      </c>
      <c r="C1088" s="58" t="s">
        <v>123</v>
      </c>
      <c r="D1088" s="58" t="s">
        <v>173</v>
      </c>
      <c r="E1088" s="100">
        <v>2218446</v>
      </c>
      <c r="F1088" s="150"/>
      <c r="G1088" s="180">
        <f>E1088+F1088</f>
        <v>2218446</v>
      </c>
      <c r="H1088" s="150"/>
      <c r="I1088" s="180">
        <f>G1088+H1088</f>
        <v>2218446</v>
      </c>
      <c r="J1088" s="227"/>
      <c r="K1088" s="180">
        <f>I1088+J1088</f>
        <v>2218446</v>
      </c>
      <c r="L1088" s="150"/>
      <c r="M1088" s="180">
        <f>K1088+L1088</f>
        <v>2218446</v>
      </c>
      <c r="N1088" s="150"/>
      <c r="O1088" s="180">
        <f>M1088+N1088</f>
        <v>2218446</v>
      </c>
      <c r="P1088" s="150"/>
      <c r="Q1088" s="180">
        <f>O1088+P1088</f>
        <v>2218446</v>
      </c>
    </row>
    <row r="1089" spans="1:17" s="32" customFormat="1" ht="34.5" customHeight="1">
      <c r="A1089" s="13" t="s">
        <v>169</v>
      </c>
      <c r="B1089" s="58" t="s">
        <v>443</v>
      </c>
      <c r="C1089" s="58" t="s">
        <v>123</v>
      </c>
      <c r="D1089" s="58" t="s">
        <v>170</v>
      </c>
      <c r="E1089" s="100">
        <v>1418160</v>
      </c>
      <c r="F1089" s="150"/>
      <c r="G1089" s="180">
        <f>E1089+F1089</f>
        <v>1418160</v>
      </c>
      <c r="H1089" s="150"/>
      <c r="I1089" s="180">
        <f>G1089+H1089</f>
        <v>1418160</v>
      </c>
      <c r="J1089" s="227"/>
      <c r="K1089" s="180">
        <f>I1089+J1089</f>
        <v>1418160</v>
      </c>
      <c r="L1089" s="150"/>
      <c r="M1089" s="180">
        <f>K1089+L1089</f>
        <v>1418160</v>
      </c>
      <c r="N1089" s="150"/>
      <c r="O1089" s="180">
        <f>M1089+N1089</f>
        <v>1418160</v>
      </c>
      <c r="P1089" s="150"/>
      <c r="Q1089" s="180">
        <f>O1089+P1089</f>
        <v>1418160</v>
      </c>
    </row>
    <row r="1090" spans="1:17" s="32" customFormat="1" ht="18.75" customHeight="1">
      <c r="A1090" s="91" t="s">
        <v>319</v>
      </c>
      <c r="B1090" s="95"/>
      <c r="C1090" s="95"/>
      <c r="D1090" s="95"/>
      <c r="E1090" s="103">
        <f>E1011+E1021+E1066+E1033+E1040+E1027</f>
        <v>465447700</v>
      </c>
      <c r="F1090" s="150"/>
      <c r="G1090" s="179">
        <f>G1011+G1021+G1066+G1033+G1040+G1027</f>
        <v>465447700</v>
      </c>
      <c r="H1090" s="150"/>
      <c r="I1090" s="179">
        <f>I1011+I1021+I1066+I1033+I1040+I1027</f>
        <v>465447700</v>
      </c>
      <c r="J1090" s="227"/>
      <c r="K1090" s="179">
        <f>K1011+K1021+K1066+K1033+K1040+K1027</f>
        <v>465518600</v>
      </c>
      <c r="L1090" s="150"/>
      <c r="M1090" s="179">
        <f>M1011+M1021+M1066+M1033+M1040+M1027</f>
        <v>462927600</v>
      </c>
      <c r="N1090" s="150"/>
      <c r="O1090" s="179">
        <f>O1011+O1021+O1066+O1033+O1040+O1027</f>
        <v>462927600</v>
      </c>
      <c r="P1090" s="150"/>
      <c r="Q1090" s="179">
        <f>Q1011+Q1021+Q1066+Q1033+Q1040+Q1027</f>
        <v>463155600</v>
      </c>
    </row>
    <row r="1091" spans="1:16" s="32" customFormat="1" ht="21" customHeight="1">
      <c r="A1091" s="16"/>
      <c r="B1091" s="6"/>
      <c r="C1091" s="3"/>
      <c r="D1091" s="3"/>
      <c r="F1091" s="208"/>
      <c r="J1091" s="229"/>
      <c r="L1091" s="208"/>
      <c r="N1091" s="208"/>
      <c r="P1091" s="208"/>
    </row>
    <row r="1092" spans="1:32" s="31" customFormat="1" ht="17.25" customHeight="1">
      <c r="A1092" s="16"/>
      <c r="B1092" s="6"/>
      <c r="C1092" s="3"/>
      <c r="D1092" s="3"/>
      <c r="E1092" s="5"/>
      <c r="F1092" s="209"/>
      <c r="G1092" s="5"/>
      <c r="H1092" s="5"/>
      <c r="I1092" s="5"/>
      <c r="J1092" s="5"/>
      <c r="K1092" s="5"/>
      <c r="L1092" s="209"/>
      <c r="M1092" s="5"/>
      <c r="N1092" s="209"/>
      <c r="O1092" s="5"/>
      <c r="P1092" s="209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</row>
    <row r="1093" spans="1:4" ht="48" customHeight="1">
      <c r="A1093" s="16"/>
      <c r="B1093" s="6"/>
      <c r="C1093" s="3"/>
      <c r="D1093" s="3"/>
    </row>
    <row r="1094" spans="1:4" ht="15.75">
      <c r="A1094" s="16"/>
      <c r="B1094" s="6"/>
      <c r="C1094" s="3"/>
      <c r="D1094" s="3"/>
    </row>
    <row r="1095" spans="1:4" ht="96.75" customHeight="1">
      <c r="A1095" s="16"/>
      <c r="B1095" s="6"/>
      <c r="C1095" s="3"/>
      <c r="D1095" s="3"/>
    </row>
    <row r="1096" spans="1:4" ht="21" customHeight="1">
      <c r="A1096" s="16"/>
      <c r="B1096" s="6"/>
      <c r="C1096" s="3"/>
      <c r="D1096" s="3"/>
    </row>
    <row r="1097" spans="1:16" s="30" customFormat="1" ht="33.75" customHeight="1">
      <c r="A1097" s="16"/>
      <c r="B1097" s="6"/>
      <c r="C1097" s="3"/>
      <c r="D1097" s="3"/>
      <c r="F1097" s="210"/>
      <c r="J1097" s="230"/>
      <c r="L1097" s="210"/>
      <c r="N1097" s="210"/>
      <c r="P1097" s="210"/>
    </row>
    <row r="1098" spans="1:16" s="30" customFormat="1" ht="79.5" customHeight="1">
      <c r="A1098" s="16"/>
      <c r="B1098" s="6"/>
      <c r="C1098" s="3"/>
      <c r="D1098" s="3"/>
      <c r="F1098" s="210"/>
      <c r="J1098" s="230"/>
      <c r="L1098" s="210"/>
      <c r="N1098" s="210"/>
      <c r="P1098" s="210"/>
    </row>
    <row r="1099" spans="1:16" s="30" customFormat="1" ht="36" customHeight="1">
      <c r="A1099" s="16"/>
      <c r="B1099" s="7"/>
      <c r="C1099" s="4"/>
      <c r="D1099" s="4"/>
      <c r="F1099" s="210"/>
      <c r="J1099" s="230"/>
      <c r="L1099" s="210"/>
      <c r="N1099" s="210"/>
      <c r="P1099" s="210"/>
    </row>
    <row r="1100" spans="1:16" s="30" customFormat="1" ht="27.75" customHeight="1">
      <c r="A1100" s="16"/>
      <c r="B1100" s="7"/>
      <c r="C1100" s="4"/>
      <c r="D1100" s="4"/>
      <c r="F1100" s="210"/>
      <c r="J1100" s="230"/>
      <c r="L1100" s="210"/>
      <c r="N1100" s="210"/>
      <c r="P1100" s="210"/>
    </row>
    <row r="1101" spans="1:16" s="30" customFormat="1" ht="81" customHeight="1">
      <c r="A1101" s="16"/>
      <c r="B1101" s="7"/>
      <c r="C1101" s="4"/>
      <c r="D1101" s="4"/>
      <c r="F1101" s="210"/>
      <c r="J1101" s="230"/>
      <c r="L1101" s="210"/>
      <c r="N1101" s="210"/>
      <c r="P1101" s="210"/>
    </row>
    <row r="1102" spans="1:16" s="30" customFormat="1" ht="147" customHeight="1">
      <c r="A1102" s="16"/>
      <c r="B1102" s="7"/>
      <c r="C1102" s="4"/>
      <c r="D1102" s="4"/>
      <c r="F1102" s="210"/>
      <c r="J1102" s="230"/>
      <c r="L1102" s="210"/>
      <c r="N1102" s="210"/>
      <c r="P1102" s="210"/>
    </row>
    <row r="1103" spans="1:16" s="30" customFormat="1" ht="51" customHeight="1">
      <c r="A1103" s="16"/>
      <c r="B1103" s="7"/>
      <c r="C1103" s="4"/>
      <c r="D1103" s="4"/>
      <c r="F1103" s="210"/>
      <c r="J1103" s="230"/>
      <c r="L1103" s="210"/>
      <c r="N1103" s="210"/>
      <c r="P1103" s="210"/>
    </row>
    <row r="1104" spans="1:16" s="30" customFormat="1" ht="39" customHeight="1">
      <c r="A1104" s="16"/>
      <c r="B1104" s="7"/>
      <c r="C1104" s="4"/>
      <c r="D1104" s="4"/>
      <c r="F1104" s="210"/>
      <c r="J1104" s="230"/>
      <c r="L1104" s="210"/>
      <c r="N1104" s="210"/>
      <c r="P1104" s="210"/>
    </row>
    <row r="1105" spans="1:16" s="30" customFormat="1" ht="83.25" customHeight="1">
      <c r="A1105" s="16"/>
      <c r="B1105" s="7"/>
      <c r="C1105" s="4"/>
      <c r="D1105" s="4"/>
      <c r="F1105" s="210"/>
      <c r="J1105" s="230"/>
      <c r="L1105" s="210"/>
      <c r="N1105" s="210"/>
      <c r="P1105" s="210"/>
    </row>
    <row r="1106" spans="1:16" s="30" customFormat="1" ht="63.75" customHeight="1">
      <c r="A1106" s="16"/>
      <c r="B1106" s="7"/>
      <c r="C1106" s="4"/>
      <c r="D1106" s="4"/>
      <c r="F1106" s="210"/>
      <c r="J1106" s="230"/>
      <c r="L1106" s="210"/>
      <c r="N1106" s="210"/>
      <c r="P1106" s="210"/>
    </row>
    <row r="1107" spans="1:16" s="30" customFormat="1" ht="207" customHeight="1">
      <c r="A1107" s="16"/>
      <c r="B1107" s="7"/>
      <c r="C1107" s="4"/>
      <c r="D1107" s="4"/>
      <c r="F1107" s="210"/>
      <c r="J1107" s="230"/>
      <c r="L1107" s="210"/>
      <c r="N1107" s="210"/>
      <c r="P1107" s="210"/>
    </row>
    <row r="1108" spans="1:16" s="30" customFormat="1" ht="22.5" customHeight="1">
      <c r="A1108" s="16"/>
      <c r="B1108" s="7"/>
      <c r="C1108" s="4"/>
      <c r="D1108" s="4"/>
      <c r="F1108" s="210"/>
      <c r="J1108" s="230"/>
      <c r="L1108" s="210"/>
      <c r="N1108" s="210"/>
      <c r="P1108" s="210"/>
    </row>
    <row r="1109" spans="1:16" s="30" customFormat="1" ht="86.25" customHeight="1">
      <c r="A1109" s="16"/>
      <c r="B1109" s="7"/>
      <c r="C1109" s="4"/>
      <c r="D1109" s="4"/>
      <c r="F1109" s="210"/>
      <c r="J1109" s="230"/>
      <c r="L1109" s="210"/>
      <c r="N1109" s="210"/>
      <c r="P1109" s="210"/>
    </row>
    <row r="1110" spans="1:16" s="30" customFormat="1" ht="21.75" customHeight="1">
      <c r="A1110" s="16"/>
      <c r="B1110" s="7"/>
      <c r="C1110" s="4"/>
      <c r="D1110" s="4"/>
      <c r="F1110" s="210"/>
      <c r="J1110" s="230"/>
      <c r="L1110" s="210"/>
      <c r="N1110" s="210"/>
      <c r="P1110" s="210"/>
    </row>
    <row r="1111" spans="1:16" s="30" customFormat="1" ht="49.5" customHeight="1">
      <c r="A1111" s="16"/>
      <c r="B1111" s="7"/>
      <c r="C1111" s="4"/>
      <c r="D1111" s="4"/>
      <c r="F1111" s="210"/>
      <c r="J1111" s="230"/>
      <c r="L1111" s="210"/>
      <c r="N1111" s="210"/>
      <c r="P1111" s="210"/>
    </row>
    <row r="1112" spans="1:16" s="30" customFormat="1" ht="37.5" customHeight="1">
      <c r="A1112" s="16"/>
      <c r="B1112" s="7"/>
      <c r="C1112" s="4"/>
      <c r="D1112" s="4"/>
      <c r="F1112" s="210"/>
      <c r="J1112" s="230"/>
      <c r="L1112" s="210"/>
      <c r="N1112" s="210"/>
      <c r="P1112" s="210"/>
    </row>
    <row r="1113" spans="1:16" s="30" customFormat="1" ht="81.75" customHeight="1">
      <c r="A1113" s="16"/>
      <c r="B1113" s="7"/>
      <c r="C1113" s="4"/>
      <c r="D1113" s="4"/>
      <c r="F1113" s="210"/>
      <c r="J1113" s="230"/>
      <c r="L1113" s="210"/>
      <c r="N1113" s="210"/>
      <c r="P1113" s="210"/>
    </row>
    <row r="1114" spans="1:16" s="30" customFormat="1" ht="20.25" customHeight="1">
      <c r="A1114" s="16"/>
      <c r="B1114" s="7"/>
      <c r="C1114" s="4"/>
      <c r="D1114" s="4"/>
      <c r="F1114" s="210"/>
      <c r="J1114" s="230"/>
      <c r="L1114" s="210"/>
      <c r="N1114" s="210"/>
      <c r="P1114" s="210"/>
    </row>
    <row r="1115" spans="1:16" s="30" customFormat="1" ht="48.75" customHeight="1">
      <c r="A1115" s="16"/>
      <c r="B1115" s="7"/>
      <c r="C1115" s="4"/>
      <c r="D1115" s="4"/>
      <c r="F1115" s="210"/>
      <c r="J1115" s="230"/>
      <c r="L1115" s="210"/>
      <c r="N1115" s="210"/>
      <c r="P1115" s="210"/>
    </row>
    <row r="1116" spans="1:4" ht="62.25" customHeight="1">
      <c r="A1116" s="16"/>
      <c r="B1116" s="7"/>
      <c r="C1116" s="4"/>
      <c r="D1116" s="4"/>
    </row>
    <row r="1117" spans="1:4" ht="0.75" customHeight="1">
      <c r="A1117" s="16"/>
      <c r="B1117" s="7"/>
      <c r="C1117" s="4"/>
      <c r="D1117" s="4"/>
    </row>
    <row r="1118" spans="1:4" ht="22.5" customHeight="1" hidden="1">
      <c r="A1118" s="16"/>
      <c r="B1118" s="7"/>
      <c r="C1118" s="4"/>
      <c r="D1118" s="4"/>
    </row>
    <row r="1119" spans="1:4" ht="51.75" customHeight="1" hidden="1">
      <c r="A1119" s="16"/>
      <c r="B1119" s="7"/>
      <c r="C1119" s="4"/>
      <c r="D1119" s="4"/>
    </row>
    <row r="1120" spans="1:16" s="30" customFormat="1" ht="34.5" customHeight="1" hidden="1">
      <c r="A1120" s="16"/>
      <c r="B1120" s="7"/>
      <c r="C1120" s="4"/>
      <c r="D1120" s="4"/>
      <c r="F1120" s="210"/>
      <c r="J1120" s="230"/>
      <c r="L1120" s="210"/>
      <c r="N1120" s="210"/>
      <c r="P1120" s="210"/>
    </row>
    <row r="1121" spans="1:16" s="30" customFormat="1" ht="79.5" customHeight="1" hidden="1">
      <c r="A1121" s="16"/>
      <c r="B1121" s="7"/>
      <c r="C1121" s="4"/>
      <c r="D1121" s="4"/>
      <c r="F1121" s="210"/>
      <c r="J1121" s="230"/>
      <c r="L1121" s="210"/>
      <c r="N1121" s="210"/>
      <c r="P1121" s="210"/>
    </row>
    <row r="1122" spans="1:16" s="30" customFormat="1" ht="207" customHeight="1">
      <c r="A1122" s="16"/>
      <c r="B1122" s="7"/>
      <c r="C1122" s="4"/>
      <c r="D1122" s="4"/>
      <c r="F1122" s="210"/>
      <c r="J1122" s="230"/>
      <c r="L1122" s="210"/>
      <c r="N1122" s="210"/>
      <c r="P1122" s="210"/>
    </row>
    <row r="1123" spans="1:4" ht="23.25" customHeight="1">
      <c r="A1123" s="16"/>
      <c r="B1123" s="7"/>
      <c r="C1123" s="4"/>
      <c r="D1123" s="4"/>
    </row>
    <row r="1124" spans="1:4" ht="84.75" customHeight="1">
      <c r="A1124" s="16"/>
      <c r="B1124" s="7"/>
      <c r="C1124" s="4"/>
      <c r="D1124" s="4"/>
    </row>
    <row r="1125" spans="1:16" s="30" customFormat="1" ht="225" customHeight="1">
      <c r="A1125" s="16"/>
      <c r="B1125" s="7"/>
      <c r="C1125" s="4"/>
      <c r="D1125" s="4"/>
      <c r="F1125" s="210"/>
      <c r="J1125" s="230"/>
      <c r="L1125" s="210"/>
      <c r="N1125" s="210"/>
      <c r="P1125" s="210"/>
    </row>
    <row r="1126" spans="1:16" s="30" customFormat="1" ht="54" customHeight="1">
      <c r="A1126" s="16"/>
      <c r="B1126" s="7"/>
      <c r="C1126" s="4"/>
      <c r="D1126" s="4"/>
      <c r="F1126" s="210"/>
      <c r="J1126" s="230"/>
      <c r="L1126" s="210"/>
      <c r="N1126" s="210"/>
      <c r="P1126" s="210"/>
    </row>
    <row r="1127" spans="1:4" ht="33" customHeight="1">
      <c r="A1127" s="16"/>
      <c r="B1127" s="7"/>
      <c r="C1127" s="4"/>
      <c r="D1127" s="4"/>
    </row>
    <row r="1128" spans="1:4" ht="75.75" customHeight="1">
      <c r="A1128" s="16"/>
      <c r="B1128" s="7"/>
      <c r="C1128" s="4"/>
      <c r="D1128" s="4"/>
    </row>
    <row r="1129" spans="1:4" ht="21" customHeight="1">
      <c r="A1129" s="16"/>
      <c r="B1129" s="7"/>
      <c r="C1129" s="4"/>
      <c r="D1129" s="4"/>
    </row>
    <row r="1130" spans="1:4" ht="19.5" customHeight="1">
      <c r="A1130" s="16"/>
      <c r="B1130" s="7"/>
      <c r="C1130" s="4"/>
      <c r="D1130" s="4"/>
    </row>
    <row r="1131" spans="1:4" ht="97.5" customHeight="1">
      <c r="A1131" s="16"/>
      <c r="B1131" s="7"/>
      <c r="C1131" s="4"/>
      <c r="D1131" s="4"/>
    </row>
    <row r="1132" spans="1:16" ht="77.25" customHeight="1">
      <c r="A1132" s="16"/>
      <c r="B1132" s="7"/>
      <c r="C1132" s="4"/>
      <c r="D1132" s="4"/>
      <c r="F1132" s="211"/>
      <c r="J1132" s="117"/>
      <c r="L1132" s="211"/>
      <c r="N1132" s="211"/>
      <c r="P1132" s="211"/>
    </row>
    <row r="1133" spans="1:16" ht="238.5" customHeight="1">
      <c r="A1133" s="16"/>
      <c r="B1133" s="7"/>
      <c r="C1133" s="4"/>
      <c r="D1133" s="4"/>
      <c r="F1133" s="211"/>
      <c r="J1133" s="117"/>
      <c r="L1133" s="211"/>
      <c r="N1133" s="211"/>
      <c r="P1133" s="211"/>
    </row>
    <row r="1134" spans="1:16" ht="53.25" customHeight="1">
      <c r="A1134" s="16"/>
      <c r="B1134" s="7"/>
      <c r="C1134" s="4"/>
      <c r="D1134" s="4"/>
      <c r="F1134" s="211"/>
      <c r="J1134" s="117"/>
      <c r="L1134" s="211"/>
      <c r="N1134" s="211"/>
      <c r="P1134" s="211"/>
    </row>
    <row r="1135" spans="1:16" ht="35.25" customHeight="1">
      <c r="A1135" s="16"/>
      <c r="B1135" s="7"/>
      <c r="C1135" s="4"/>
      <c r="D1135" s="4"/>
      <c r="F1135" s="211"/>
      <c r="J1135" s="117"/>
      <c r="L1135" s="211"/>
      <c r="N1135" s="211"/>
      <c r="P1135" s="211"/>
    </row>
    <row r="1136" spans="1:16" ht="248.25" customHeight="1">
      <c r="A1136" s="16"/>
      <c r="B1136" s="7"/>
      <c r="C1136" s="4"/>
      <c r="D1136" s="4"/>
      <c r="F1136" s="211"/>
      <c r="J1136" s="117"/>
      <c r="L1136" s="211"/>
      <c r="N1136" s="211"/>
      <c r="P1136" s="211"/>
    </row>
    <row r="1137" spans="1:16" ht="47.25" customHeight="1">
      <c r="A1137" s="16"/>
      <c r="B1137" s="7"/>
      <c r="C1137" s="4"/>
      <c r="D1137" s="4"/>
      <c r="F1137" s="211"/>
      <c r="J1137" s="117"/>
      <c r="L1137" s="211"/>
      <c r="N1137" s="211"/>
      <c r="P1137" s="211"/>
    </row>
    <row r="1138" spans="1:16" ht="33.75" customHeight="1">
      <c r="A1138" s="16"/>
      <c r="B1138" s="7"/>
      <c r="C1138" s="4"/>
      <c r="D1138" s="4"/>
      <c r="F1138" s="211"/>
      <c r="J1138" s="117"/>
      <c r="L1138" s="211"/>
      <c r="N1138" s="211"/>
      <c r="P1138" s="211"/>
    </row>
    <row r="1139" spans="1:16" ht="222" customHeight="1">
      <c r="A1139" s="16"/>
      <c r="B1139" s="7"/>
      <c r="C1139" s="4"/>
      <c r="D1139" s="4"/>
      <c r="F1139" s="211"/>
      <c r="J1139" s="117"/>
      <c r="L1139" s="211"/>
      <c r="N1139" s="211"/>
      <c r="P1139" s="211"/>
    </row>
    <row r="1140" spans="1:16" ht="48" customHeight="1">
      <c r="A1140" s="16"/>
      <c r="B1140" s="7"/>
      <c r="C1140" s="4"/>
      <c r="D1140" s="4"/>
      <c r="F1140" s="211"/>
      <c r="J1140" s="117"/>
      <c r="L1140" s="211"/>
      <c r="N1140" s="211"/>
      <c r="P1140" s="211"/>
    </row>
    <row r="1141" spans="1:16" ht="32.25" customHeight="1">
      <c r="A1141" s="16"/>
      <c r="B1141" s="7"/>
      <c r="C1141" s="4"/>
      <c r="D1141" s="4"/>
      <c r="F1141" s="211"/>
      <c r="J1141" s="117"/>
      <c r="L1141" s="211"/>
      <c r="N1141" s="211"/>
      <c r="P1141" s="211"/>
    </row>
    <row r="1142" spans="1:16" s="25" customFormat="1" ht="34.5" customHeight="1">
      <c r="A1142" s="16"/>
      <c r="B1142" s="7"/>
      <c r="C1142" s="4"/>
      <c r="D1142" s="4"/>
      <c r="F1142" s="212"/>
      <c r="J1142" s="117"/>
      <c r="L1142" s="212"/>
      <c r="N1142" s="212"/>
      <c r="P1142" s="212"/>
    </row>
    <row r="1143" spans="1:16" s="25" customFormat="1" ht="33" customHeight="1">
      <c r="A1143" s="16"/>
      <c r="B1143" s="7"/>
      <c r="C1143" s="4"/>
      <c r="D1143" s="4"/>
      <c r="F1143" s="212"/>
      <c r="J1143" s="117"/>
      <c r="L1143" s="212"/>
      <c r="N1143" s="212"/>
      <c r="P1143" s="212"/>
    </row>
    <row r="1144" spans="1:16" s="25" customFormat="1" ht="18.75" customHeight="1">
      <c r="A1144" s="16"/>
      <c r="B1144" s="7"/>
      <c r="C1144" s="4"/>
      <c r="D1144" s="4"/>
      <c r="F1144" s="212"/>
      <c r="J1144" s="117"/>
      <c r="L1144" s="212"/>
      <c r="N1144" s="212"/>
      <c r="P1144" s="212"/>
    </row>
    <row r="1145" spans="1:16" s="25" customFormat="1" ht="29.25" customHeight="1">
      <c r="A1145" s="16"/>
      <c r="B1145" s="7"/>
      <c r="C1145" s="4"/>
      <c r="D1145" s="4"/>
      <c r="F1145" s="212"/>
      <c r="J1145" s="117"/>
      <c r="L1145" s="212"/>
      <c r="N1145" s="212"/>
      <c r="P1145" s="212"/>
    </row>
    <row r="1146" spans="1:16" s="25" customFormat="1" ht="49.5" customHeight="1">
      <c r="A1146" s="16"/>
      <c r="B1146" s="7"/>
      <c r="C1146" s="4"/>
      <c r="D1146" s="4"/>
      <c r="F1146" s="212"/>
      <c r="J1146" s="117"/>
      <c r="L1146" s="212"/>
      <c r="N1146" s="212"/>
      <c r="P1146" s="212"/>
    </row>
    <row r="1147" spans="1:16" s="25" customFormat="1" ht="34.5" customHeight="1">
      <c r="A1147" s="16"/>
      <c r="B1147" s="7"/>
      <c r="C1147" s="4"/>
      <c r="D1147" s="4"/>
      <c r="F1147" s="212"/>
      <c r="J1147" s="117"/>
      <c r="L1147" s="212"/>
      <c r="N1147" s="212"/>
      <c r="P1147" s="212"/>
    </row>
    <row r="1148" spans="1:16" s="25" customFormat="1" ht="14.25" customHeight="1">
      <c r="A1148" s="16"/>
      <c r="B1148" s="7"/>
      <c r="C1148" s="4"/>
      <c r="D1148" s="4"/>
      <c r="F1148" s="212"/>
      <c r="J1148" s="117"/>
      <c r="L1148" s="212"/>
      <c r="N1148" s="212"/>
      <c r="P1148" s="212"/>
    </row>
    <row r="1149" spans="1:16" s="25" customFormat="1" ht="15" customHeight="1">
      <c r="A1149" s="16"/>
      <c r="B1149" s="7"/>
      <c r="C1149" s="4"/>
      <c r="D1149" s="4"/>
      <c r="F1149" s="212"/>
      <c r="J1149" s="117"/>
      <c r="L1149" s="212"/>
      <c r="N1149" s="212"/>
      <c r="P1149" s="212"/>
    </row>
    <row r="1150" spans="1:16" s="25" customFormat="1" ht="31.5" customHeight="1">
      <c r="A1150" s="16"/>
      <c r="B1150" s="7"/>
      <c r="C1150" s="4"/>
      <c r="D1150" s="4"/>
      <c r="F1150" s="212"/>
      <c r="J1150" s="117"/>
      <c r="L1150" s="212"/>
      <c r="N1150" s="212"/>
      <c r="P1150" s="212"/>
    </row>
    <row r="1151" spans="1:16" s="25" customFormat="1" ht="45" customHeight="1">
      <c r="A1151" s="16"/>
      <c r="B1151" s="7"/>
      <c r="C1151" s="4"/>
      <c r="D1151" s="4"/>
      <c r="F1151" s="212"/>
      <c r="J1151" s="117"/>
      <c r="L1151" s="212"/>
      <c r="N1151" s="212"/>
      <c r="P1151" s="212"/>
    </row>
    <row r="1152" spans="1:16" s="25" customFormat="1" ht="33" customHeight="1">
      <c r="A1152" s="16"/>
      <c r="B1152" s="7"/>
      <c r="C1152" s="4"/>
      <c r="D1152" s="4"/>
      <c r="F1152" s="212"/>
      <c r="J1152" s="117"/>
      <c r="L1152" s="212"/>
      <c r="N1152" s="212"/>
      <c r="P1152" s="212"/>
    </row>
    <row r="1153" spans="1:16" s="25" customFormat="1" ht="15.75" customHeight="1">
      <c r="A1153" s="16"/>
      <c r="B1153" s="7"/>
      <c r="C1153" s="4"/>
      <c r="D1153" s="4"/>
      <c r="F1153" s="212"/>
      <c r="J1153" s="117"/>
      <c r="L1153" s="212"/>
      <c r="N1153" s="212"/>
      <c r="P1153" s="212"/>
    </row>
    <row r="1154" spans="1:4" ht="15.75">
      <c r="A1154" s="16"/>
      <c r="B1154" s="7"/>
      <c r="C1154" s="4"/>
      <c r="D1154" s="4"/>
    </row>
    <row r="1155" spans="1:4" ht="15.75">
      <c r="A1155" s="16"/>
      <c r="B1155" s="7"/>
      <c r="C1155" s="4"/>
      <c r="D1155" s="4"/>
    </row>
    <row r="1156" spans="1:4" ht="15.75">
      <c r="A1156" s="16"/>
      <c r="B1156" s="7"/>
      <c r="C1156" s="4"/>
      <c r="D1156" s="4"/>
    </row>
    <row r="1157" spans="1:4" ht="15.75">
      <c r="A1157" s="16"/>
      <c r="B1157" s="7"/>
      <c r="C1157" s="4"/>
      <c r="D1157" s="4"/>
    </row>
    <row r="1158" spans="1:4" ht="15.75">
      <c r="A1158" s="16"/>
      <c r="B1158" s="7"/>
      <c r="C1158" s="4"/>
      <c r="D1158" s="4"/>
    </row>
    <row r="1159" spans="1:4" ht="15.75">
      <c r="A1159" s="16"/>
      <c r="B1159" s="7"/>
      <c r="C1159" s="4"/>
      <c r="D1159" s="4"/>
    </row>
    <row r="1160" spans="1:4" ht="15.75">
      <c r="A1160" s="16"/>
      <c r="B1160" s="7"/>
      <c r="C1160" s="4"/>
      <c r="D1160" s="4"/>
    </row>
    <row r="1161" spans="1:4" ht="15.75">
      <c r="A1161" s="16"/>
      <c r="B1161" s="7"/>
      <c r="C1161" s="4"/>
      <c r="D1161" s="4"/>
    </row>
    <row r="1162" spans="1:4" ht="15.75">
      <c r="A1162" s="16"/>
      <c r="B1162" s="7"/>
      <c r="C1162" s="4"/>
      <c r="D1162" s="4"/>
    </row>
    <row r="1163" spans="1:4" ht="15.75">
      <c r="A1163" s="16"/>
      <c r="B1163" s="7"/>
      <c r="C1163" s="4"/>
      <c r="D1163" s="4"/>
    </row>
    <row r="1164" spans="1:4" ht="15.75">
      <c r="A1164" s="16"/>
      <c r="B1164" s="7"/>
      <c r="C1164" s="4"/>
      <c r="D1164" s="4"/>
    </row>
    <row r="1165" spans="1:4" ht="15.75">
      <c r="A1165" s="16"/>
      <c r="B1165" s="7"/>
      <c r="C1165" s="4"/>
      <c r="D1165" s="4"/>
    </row>
    <row r="1166" spans="1:4" ht="15.75">
      <c r="A1166" s="16"/>
      <c r="B1166" s="7"/>
      <c r="C1166" s="4"/>
      <c r="D1166" s="4"/>
    </row>
    <row r="1167" spans="1:4" ht="15.75">
      <c r="A1167" s="16"/>
      <c r="B1167" s="7"/>
      <c r="C1167" s="4"/>
      <c r="D1167" s="4"/>
    </row>
    <row r="1168" spans="1:4" ht="15.75">
      <c r="A1168" s="16"/>
      <c r="B1168" s="7"/>
      <c r="C1168" s="4"/>
      <c r="D1168" s="4"/>
    </row>
    <row r="1169" spans="1:4" ht="15.75">
      <c r="A1169" s="16"/>
      <c r="B1169" s="7"/>
      <c r="C1169" s="4"/>
      <c r="D1169" s="4"/>
    </row>
    <row r="1170" spans="1:4" ht="15.75">
      <c r="A1170" s="16"/>
      <c r="B1170" s="7"/>
      <c r="C1170" s="4"/>
      <c r="D1170" s="4"/>
    </row>
    <row r="1171" spans="1:4" ht="15.75">
      <c r="A1171" s="16"/>
      <c r="B1171" s="7"/>
      <c r="C1171" s="4"/>
      <c r="D1171" s="4"/>
    </row>
    <row r="1172" spans="1:4" ht="15.75">
      <c r="A1172" s="16"/>
      <c r="B1172" s="7"/>
      <c r="C1172" s="4"/>
      <c r="D1172" s="4"/>
    </row>
    <row r="1173" spans="1:4" ht="15.75">
      <c r="A1173" s="16"/>
      <c r="B1173" s="7"/>
      <c r="C1173" s="4"/>
      <c r="D1173" s="4"/>
    </row>
    <row r="1174" spans="1:4" ht="15.75">
      <c r="A1174" s="16"/>
      <c r="B1174" s="7"/>
      <c r="C1174" s="4"/>
      <c r="D1174" s="4"/>
    </row>
    <row r="1175" spans="1:4" ht="15.75">
      <c r="A1175" s="16"/>
      <c r="B1175" s="7"/>
      <c r="C1175" s="4"/>
      <c r="D1175" s="4"/>
    </row>
    <row r="1176" spans="1:4" ht="15.75">
      <c r="A1176" s="16"/>
      <c r="B1176" s="7"/>
      <c r="C1176" s="4"/>
      <c r="D1176" s="4"/>
    </row>
    <row r="1177" spans="1:4" ht="15.75">
      <c r="A1177" s="16"/>
      <c r="B1177" s="7"/>
      <c r="C1177" s="4"/>
      <c r="D1177" s="4"/>
    </row>
    <row r="1178" spans="1:4" ht="15.75">
      <c r="A1178" s="16"/>
      <c r="B1178" s="7"/>
      <c r="C1178" s="4"/>
      <c r="D1178" s="4"/>
    </row>
    <row r="1179" spans="1:4" ht="15.75">
      <c r="A1179" s="16"/>
      <c r="B1179" s="7"/>
      <c r="C1179" s="4"/>
      <c r="D1179" s="4"/>
    </row>
    <row r="1180" spans="1:4" ht="15.75">
      <c r="A1180" s="16"/>
      <c r="B1180" s="7"/>
      <c r="C1180" s="4"/>
      <c r="D1180" s="4"/>
    </row>
    <row r="1181" spans="1:4" ht="15.75">
      <c r="A1181" s="16"/>
      <c r="B1181" s="7"/>
      <c r="C1181" s="4"/>
      <c r="D1181" s="4"/>
    </row>
    <row r="1182" spans="1:4" ht="15.75">
      <c r="A1182" s="16"/>
      <c r="B1182" s="7"/>
      <c r="C1182" s="4"/>
      <c r="D1182" s="4"/>
    </row>
    <row r="1183" spans="1:4" ht="15.75">
      <c r="A1183" s="16"/>
      <c r="B1183" s="7"/>
      <c r="C1183" s="4"/>
      <c r="D1183" s="4"/>
    </row>
    <row r="1184" spans="1:4" ht="15.75">
      <c r="A1184" s="16"/>
      <c r="B1184" s="7"/>
      <c r="C1184" s="4"/>
      <c r="D1184" s="4"/>
    </row>
    <row r="1185" spans="1:4" ht="15.75">
      <c r="A1185" s="16"/>
      <c r="B1185" s="7"/>
      <c r="C1185" s="4"/>
      <c r="D1185" s="4"/>
    </row>
    <row r="1186" spans="1:4" ht="15.75">
      <c r="A1186" s="16"/>
      <c r="B1186" s="7"/>
      <c r="C1186" s="4"/>
      <c r="D1186" s="4"/>
    </row>
    <row r="1187" spans="1:4" ht="15.75">
      <c r="A1187" s="16"/>
      <c r="B1187" s="7"/>
      <c r="C1187" s="4"/>
      <c r="D1187" s="4"/>
    </row>
    <row r="1188" spans="1:4" ht="15.75">
      <c r="A1188" s="16"/>
      <c r="B1188" s="7"/>
      <c r="C1188" s="4"/>
      <c r="D1188" s="4"/>
    </row>
    <row r="1189" spans="1:4" ht="15.75">
      <c r="A1189" s="16"/>
      <c r="B1189" s="7"/>
      <c r="C1189" s="4"/>
      <c r="D1189" s="4"/>
    </row>
    <row r="1190" spans="1:4" ht="15.75">
      <c r="A1190" s="16"/>
      <c r="B1190" s="7"/>
      <c r="C1190" s="4"/>
      <c r="D1190" s="4"/>
    </row>
    <row r="1191" spans="1:4" ht="15.75">
      <c r="A1191" s="16"/>
      <c r="B1191" s="7"/>
      <c r="C1191" s="4"/>
      <c r="D1191" s="4"/>
    </row>
    <row r="1192" spans="1:4" ht="15.75">
      <c r="A1192" s="16"/>
      <c r="B1192" s="7"/>
      <c r="C1192" s="4"/>
      <c r="D1192" s="4"/>
    </row>
    <row r="1193" spans="1:4" ht="15.75">
      <c r="A1193" s="16"/>
      <c r="B1193" s="7"/>
      <c r="C1193" s="4"/>
      <c r="D1193" s="4"/>
    </row>
    <row r="1194" spans="1:4" ht="15.75">
      <c r="A1194" s="16"/>
      <c r="B1194" s="7"/>
      <c r="C1194" s="4"/>
      <c r="D1194" s="4"/>
    </row>
    <row r="1195" spans="1:4" ht="15.75">
      <c r="A1195" s="16"/>
      <c r="B1195" s="7"/>
      <c r="C1195" s="4"/>
      <c r="D1195" s="4"/>
    </row>
    <row r="1196" spans="1:4" ht="15.75">
      <c r="A1196" s="16"/>
      <c r="B1196" s="7"/>
      <c r="C1196" s="4"/>
      <c r="D1196" s="4"/>
    </row>
    <row r="1197" spans="1:4" ht="15.75">
      <c r="A1197" s="16"/>
      <c r="B1197" s="7"/>
      <c r="C1197" s="4"/>
      <c r="D1197" s="4"/>
    </row>
    <row r="1198" spans="1:4" ht="15.75">
      <c r="A1198" s="16"/>
      <c r="B1198" s="7"/>
      <c r="C1198" s="4"/>
      <c r="D1198" s="4"/>
    </row>
    <row r="1199" spans="1:4" ht="15.75">
      <c r="A1199" s="16"/>
      <c r="B1199" s="7"/>
      <c r="C1199" s="4"/>
      <c r="D1199" s="4"/>
    </row>
    <row r="1200" spans="1:4" ht="15.75">
      <c r="A1200" s="16"/>
      <c r="B1200" s="7"/>
      <c r="C1200" s="4"/>
      <c r="D1200" s="4"/>
    </row>
    <row r="1201" spans="1:4" ht="15.75">
      <c r="A1201" s="16"/>
      <c r="B1201" s="7"/>
      <c r="C1201" s="4"/>
      <c r="D1201" s="4"/>
    </row>
    <row r="1202" spans="1:4" ht="15.75">
      <c r="A1202" s="16"/>
      <c r="B1202" s="7"/>
      <c r="C1202" s="4"/>
      <c r="D1202" s="4"/>
    </row>
    <row r="1203" spans="1:4" ht="15.75">
      <c r="A1203" s="16"/>
      <c r="B1203" s="7"/>
      <c r="C1203" s="4"/>
      <c r="D1203" s="4"/>
    </row>
    <row r="1204" spans="1:4" ht="15.75">
      <c r="A1204" s="16"/>
      <c r="B1204" s="7"/>
      <c r="C1204" s="4"/>
      <c r="D1204" s="4"/>
    </row>
    <row r="1205" spans="1:4" ht="15.75">
      <c r="A1205" s="16"/>
      <c r="B1205" s="7"/>
      <c r="C1205" s="4"/>
      <c r="D1205" s="4"/>
    </row>
    <row r="1206" spans="1:4" ht="15.75">
      <c r="A1206" s="16"/>
      <c r="B1206" s="7"/>
      <c r="C1206" s="4"/>
      <c r="D1206" s="4"/>
    </row>
    <row r="1207" spans="1:4" ht="15.75">
      <c r="A1207" s="16"/>
      <c r="B1207" s="7"/>
      <c r="C1207" s="4"/>
      <c r="D1207" s="4"/>
    </row>
    <row r="1208" spans="1:4" ht="15.75">
      <c r="A1208" s="16"/>
      <c r="B1208" s="7"/>
      <c r="C1208" s="4"/>
      <c r="D1208" s="4"/>
    </row>
    <row r="1209" spans="1:4" ht="15.75">
      <c r="A1209" s="16"/>
      <c r="B1209" s="7"/>
      <c r="C1209" s="4"/>
      <c r="D1209" s="4"/>
    </row>
    <row r="1210" spans="1:4" ht="15.75">
      <c r="A1210" s="16"/>
      <c r="B1210" s="7"/>
      <c r="C1210" s="4"/>
      <c r="D1210" s="4"/>
    </row>
    <row r="1211" spans="1:4" ht="15.75">
      <c r="A1211" s="16"/>
      <c r="B1211" s="7"/>
      <c r="C1211" s="4"/>
      <c r="D1211" s="4"/>
    </row>
    <row r="1212" spans="1:4" ht="15.75">
      <c r="A1212" s="16"/>
      <c r="B1212" s="7"/>
      <c r="C1212" s="4"/>
      <c r="D1212" s="4"/>
    </row>
    <row r="1213" spans="1:4" ht="15.75">
      <c r="A1213" s="16"/>
      <c r="B1213" s="7"/>
      <c r="C1213" s="4"/>
      <c r="D1213" s="4"/>
    </row>
    <row r="1214" spans="1:4" ht="15.75">
      <c r="A1214" s="16"/>
      <c r="B1214" s="7"/>
      <c r="C1214" s="4"/>
      <c r="D1214" s="4"/>
    </row>
    <row r="1215" spans="1:4" ht="15.75">
      <c r="A1215" s="16"/>
      <c r="B1215" s="7"/>
      <c r="C1215" s="4"/>
      <c r="D1215" s="4"/>
    </row>
    <row r="1216" spans="1:4" ht="15.75">
      <c r="A1216" s="16"/>
      <c r="B1216" s="7"/>
      <c r="C1216" s="4"/>
      <c r="D1216" s="4"/>
    </row>
    <row r="1217" spans="1:4" ht="15.75">
      <c r="A1217" s="16"/>
      <c r="B1217" s="7"/>
      <c r="C1217" s="4"/>
      <c r="D1217" s="4"/>
    </row>
    <row r="1218" spans="1:4" ht="15.75">
      <c r="A1218" s="16"/>
      <c r="B1218" s="7"/>
      <c r="C1218" s="4"/>
      <c r="D1218" s="4"/>
    </row>
    <row r="1219" spans="1:4" ht="15.75">
      <c r="A1219" s="16"/>
      <c r="B1219" s="7"/>
      <c r="C1219" s="4"/>
      <c r="D1219" s="4"/>
    </row>
    <row r="1220" spans="1:4" ht="15.75">
      <c r="A1220" s="16"/>
      <c r="B1220" s="7"/>
      <c r="C1220" s="4"/>
      <c r="D1220" s="4"/>
    </row>
    <row r="1221" spans="1:4" ht="15.75">
      <c r="A1221" s="16"/>
      <c r="B1221" s="7"/>
      <c r="C1221" s="4"/>
      <c r="D1221" s="4"/>
    </row>
    <row r="1222" spans="1:4" ht="15.75">
      <c r="A1222" s="16"/>
      <c r="B1222" s="7"/>
      <c r="C1222" s="4"/>
      <c r="D1222" s="4"/>
    </row>
    <row r="1223" spans="1:4" ht="15.75">
      <c r="A1223" s="16"/>
      <c r="B1223" s="7"/>
      <c r="C1223" s="4"/>
      <c r="D1223" s="4"/>
    </row>
    <row r="1224" spans="1:4" ht="15.75">
      <c r="A1224" s="16"/>
      <c r="B1224" s="7"/>
      <c r="C1224" s="4"/>
      <c r="D1224" s="4"/>
    </row>
    <row r="1225" spans="1:4" ht="15.75">
      <c r="A1225" s="16"/>
      <c r="B1225" s="7"/>
      <c r="C1225" s="4"/>
      <c r="D1225" s="4"/>
    </row>
    <row r="1226" spans="1:4" ht="15.75">
      <c r="A1226" s="16"/>
      <c r="B1226" s="7"/>
      <c r="C1226" s="4"/>
      <c r="D1226" s="4"/>
    </row>
    <row r="1227" spans="1:4" ht="15.75">
      <c r="A1227" s="16"/>
      <c r="B1227" s="7"/>
      <c r="C1227" s="4"/>
      <c r="D1227" s="4"/>
    </row>
    <row r="1228" spans="1:4" ht="15.75">
      <c r="A1228" s="16"/>
      <c r="B1228" s="7"/>
      <c r="C1228" s="4"/>
      <c r="D1228" s="4"/>
    </row>
    <row r="1229" spans="1:4" ht="15.75">
      <c r="A1229" s="16"/>
      <c r="B1229" s="7"/>
      <c r="C1229" s="4"/>
      <c r="D1229" s="4"/>
    </row>
    <row r="1230" spans="1:4" ht="15.75">
      <c r="A1230" s="16"/>
      <c r="B1230" s="7"/>
      <c r="C1230" s="4"/>
      <c r="D1230" s="4"/>
    </row>
    <row r="1231" spans="1:4" ht="15.75">
      <c r="A1231" s="16"/>
      <c r="B1231" s="7"/>
      <c r="C1231" s="4"/>
      <c r="D1231" s="4"/>
    </row>
    <row r="1232" spans="1:4" ht="15.75">
      <c r="A1232" s="16"/>
      <c r="B1232" s="7"/>
      <c r="C1232" s="4"/>
      <c r="D1232" s="4"/>
    </row>
    <row r="1233" spans="1:4" ht="15.75">
      <c r="A1233" s="16"/>
      <c r="B1233" s="7"/>
      <c r="C1233" s="4"/>
      <c r="D1233" s="4"/>
    </row>
    <row r="1234" spans="1:4" ht="15.75">
      <c r="A1234" s="16"/>
      <c r="B1234" s="7"/>
      <c r="C1234" s="4"/>
      <c r="D1234" s="4"/>
    </row>
    <row r="1235" spans="1:4" ht="15.75">
      <c r="A1235" s="16"/>
      <c r="B1235" s="7"/>
      <c r="C1235" s="4"/>
      <c r="D1235" s="4"/>
    </row>
    <row r="1236" spans="1:4" ht="15.75">
      <c r="A1236" s="16"/>
      <c r="B1236" s="7"/>
      <c r="C1236" s="4"/>
      <c r="D1236" s="4"/>
    </row>
    <row r="1237" spans="1:4" ht="15.75">
      <c r="A1237" s="16"/>
      <c r="B1237" s="7"/>
      <c r="C1237" s="4"/>
      <c r="D1237" s="4"/>
    </row>
    <row r="1238" spans="1:4" ht="15.75">
      <c r="A1238" s="16"/>
      <c r="B1238" s="7"/>
      <c r="C1238" s="4"/>
      <c r="D1238" s="4"/>
    </row>
    <row r="1239" spans="1:4" ht="15.75">
      <c r="A1239" s="16"/>
      <c r="B1239" s="7"/>
      <c r="C1239" s="4"/>
      <c r="D1239" s="4"/>
    </row>
    <row r="1240" spans="1:4" ht="15.75">
      <c r="A1240" s="16"/>
      <c r="B1240" s="7"/>
      <c r="C1240" s="4"/>
      <c r="D1240" s="4"/>
    </row>
    <row r="1241" spans="1:4" ht="15.75">
      <c r="A1241" s="16"/>
      <c r="B1241" s="7"/>
      <c r="C1241" s="4"/>
      <c r="D1241" s="4"/>
    </row>
    <row r="1242" spans="1:4" ht="15.75">
      <c r="A1242" s="16"/>
      <c r="B1242" s="7"/>
      <c r="C1242" s="4"/>
      <c r="D1242" s="4"/>
    </row>
    <row r="1243" spans="1:4" ht="15.75">
      <c r="A1243" s="16"/>
      <c r="B1243" s="7"/>
      <c r="C1243" s="4"/>
      <c r="D1243" s="4"/>
    </row>
    <row r="1244" spans="1:4" ht="15.75">
      <c r="A1244" s="16"/>
      <c r="B1244" s="7"/>
      <c r="C1244" s="4"/>
      <c r="D1244" s="4"/>
    </row>
    <row r="1245" spans="1:4" ht="15.75">
      <c r="A1245" s="16"/>
      <c r="B1245" s="7"/>
      <c r="C1245" s="4"/>
      <c r="D1245" s="4"/>
    </row>
    <row r="1246" spans="1:4" ht="15.75">
      <c r="A1246" s="16"/>
      <c r="B1246" s="7"/>
      <c r="C1246" s="4"/>
      <c r="D1246" s="4"/>
    </row>
    <row r="1247" spans="1:4" ht="15.75">
      <c r="A1247" s="16"/>
      <c r="B1247" s="7"/>
      <c r="C1247" s="4"/>
      <c r="D1247" s="4"/>
    </row>
    <row r="1248" spans="1:4" ht="15.75">
      <c r="A1248" s="16"/>
      <c r="B1248" s="7"/>
      <c r="C1248" s="4"/>
      <c r="D1248" s="4"/>
    </row>
    <row r="1249" spans="1:4" ht="15.75">
      <c r="A1249" s="16"/>
      <c r="B1249" s="7"/>
      <c r="C1249" s="4"/>
      <c r="D1249" s="4"/>
    </row>
    <row r="1250" spans="1:4" ht="15.75">
      <c r="A1250" s="16"/>
      <c r="B1250" s="7"/>
      <c r="C1250" s="4"/>
      <c r="D1250" s="4"/>
    </row>
    <row r="1251" spans="1:4" ht="15.75">
      <c r="A1251" s="16"/>
      <c r="B1251" s="7"/>
      <c r="C1251" s="4"/>
      <c r="D1251" s="4"/>
    </row>
    <row r="1252" spans="1:4" ht="15.75">
      <c r="A1252" s="16"/>
      <c r="B1252" s="7"/>
      <c r="C1252" s="4"/>
      <c r="D1252" s="4"/>
    </row>
    <row r="1253" spans="1:4" ht="15.75">
      <c r="A1253" s="16"/>
      <c r="B1253" s="7"/>
      <c r="C1253" s="4"/>
      <c r="D1253" s="4"/>
    </row>
    <row r="1254" spans="1:4" ht="15.75">
      <c r="A1254" s="16"/>
      <c r="B1254" s="7"/>
      <c r="C1254" s="4"/>
      <c r="D1254" s="4"/>
    </row>
    <row r="1255" spans="1:4" ht="15.75">
      <c r="A1255" s="16"/>
      <c r="B1255" s="7"/>
      <c r="C1255" s="4"/>
      <c r="D1255" s="4"/>
    </row>
    <row r="1256" spans="1:4" ht="15.75">
      <c r="A1256" s="16"/>
      <c r="B1256" s="7"/>
      <c r="C1256" s="4"/>
      <c r="D1256" s="4"/>
    </row>
    <row r="1257" spans="1:4" ht="15.75">
      <c r="A1257" s="16"/>
      <c r="B1257" s="7"/>
      <c r="C1257" s="4"/>
      <c r="D1257" s="4"/>
    </row>
    <row r="1258" spans="1:4" ht="15.75">
      <c r="A1258" s="16"/>
      <c r="B1258" s="7"/>
      <c r="C1258" s="4"/>
      <c r="D1258" s="4"/>
    </row>
    <row r="1259" spans="1:4" ht="15.75">
      <c r="A1259" s="16"/>
      <c r="B1259" s="7"/>
      <c r="C1259" s="4"/>
      <c r="D1259" s="4"/>
    </row>
    <row r="1260" spans="1:4" ht="15.75">
      <c r="A1260" s="16"/>
      <c r="B1260" s="7"/>
      <c r="C1260" s="4"/>
      <c r="D1260" s="4"/>
    </row>
    <row r="1261" spans="1:4" ht="15.75">
      <c r="A1261" s="16"/>
      <c r="B1261" s="7"/>
      <c r="C1261" s="4"/>
      <c r="D1261" s="4"/>
    </row>
    <row r="1262" spans="1:4" ht="15.75">
      <c r="A1262" s="16"/>
      <c r="B1262" s="7"/>
      <c r="C1262" s="4"/>
      <c r="D1262" s="4"/>
    </row>
    <row r="1263" spans="1:4" ht="15.75">
      <c r="A1263" s="16"/>
      <c r="B1263" s="7"/>
      <c r="C1263" s="4"/>
      <c r="D1263" s="4"/>
    </row>
    <row r="1264" spans="1:4" ht="15.75">
      <c r="A1264" s="16"/>
      <c r="B1264" s="7"/>
      <c r="C1264" s="4"/>
      <c r="D1264" s="4"/>
    </row>
    <row r="1265" spans="1:4" ht="15.75">
      <c r="A1265" s="16"/>
      <c r="B1265" s="7"/>
      <c r="C1265" s="4"/>
      <c r="D1265" s="4"/>
    </row>
    <row r="1266" spans="1:4" ht="15.75">
      <c r="A1266" s="16"/>
      <c r="B1266" s="7"/>
      <c r="C1266" s="4"/>
      <c r="D1266" s="4"/>
    </row>
    <row r="1267" spans="1:4" ht="15.75">
      <c r="A1267" s="16"/>
      <c r="B1267" s="7"/>
      <c r="C1267" s="4"/>
      <c r="D1267" s="4"/>
    </row>
    <row r="1268" spans="1:4" ht="15.75">
      <c r="A1268" s="16"/>
      <c r="B1268" s="7"/>
      <c r="C1268" s="4"/>
      <c r="D1268" s="4"/>
    </row>
    <row r="1269" spans="1:4" ht="15.75">
      <c r="A1269" s="16"/>
      <c r="B1269" s="7"/>
      <c r="C1269" s="4"/>
      <c r="D1269" s="4"/>
    </row>
    <row r="1270" spans="1:4" ht="15.75">
      <c r="A1270" s="16"/>
      <c r="B1270" s="7"/>
      <c r="C1270" s="4"/>
      <c r="D1270" s="4"/>
    </row>
    <row r="1271" spans="1:4" ht="15.75">
      <c r="A1271" s="16"/>
      <c r="B1271" s="7"/>
      <c r="C1271" s="4"/>
      <c r="D1271" s="4"/>
    </row>
    <row r="1272" spans="1:4" ht="15.75">
      <c r="A1272" s="16"/>
      <c r="B1272" s="7"/>
      <c r="C1272" s="4"/>
      <c r="D1272" s="4"/>
    </row>
    <row r="1273" spans="1:4" ht="15.75">
      <c r="A1273" s="16"/>
      <c r="B1273" s="7"/>
      <c r="C1273" s="4"/>
      <c r="D1273" s="4"/>
    </row>
    <row r="1274" spans="1:4" ht="15.75">
      <c r="A1274" s="16"/>
      <c r="B1274" s="7"/>
      <c r="C1274" s="4"/>
      <c r="D1274" s="4"/>
    </row>
    <row r="1275" spans="1:4" ht="15.75">
      <c r="A1275" s="16"/>
      <c r="B1275" s="7"/>
      <c r="C1275" s="4"/>
      <c r="D1275" s="4"/>
    </row>
    <row r="1276" spans="1:4" ht="15.75">
      <c r="A1276" s="16"/>
      <c r="B1276" s="7"/>
      <c r="C1276" s="4"/>
      <c r="D1276" s="4"/>
    </row>
    <row r="1277" spans="1:4" ht="15.75">
      <c r="A1277" s="16"/>
      <c r="B1277" s="7"/>
      <c r="C1277" s="4"/>
      <c r="D1277" s="4"/>
    </row>
    <row r="1278" spans="1:4" ht="15.75">
      <c r="A1278" s="16"/>
      <c r="B1278" s="7"/>
      <c r="C1278" s="4"/>
      <c r="D1278" s="4"/>
    </row>
    <row r="1279" spans="1:4" ht="15.75">
      <c r="A1279" s="16"/>
      <c r="B1279" s="7"/>
      <c r="C1279" s="4"/>
      <c r="D1279" s="4"/>
    </row>
    <row r="1280" spans="1:4" ht="15.75">
      <c r="A1280" s="16"/>
      <c r="B1280" s="7"/>
      <c r="C1280" s="4"/>
      <c r="D1280" s="4"/>
    </row>
    <row r="1281" spans="1:4" ht="15.75">
      <c r="A1281" s="16"/>
      <c r="B1281" s="7"/>
      <c r="C1281" s="4"/>
      <c r="D1281" s="4"/>
    </row>
    <row r="1282" spans="1:4" ht="15.75">
      <c r="A1282" s="16"/>
      <c r="B1282" s="7"/>
      <c r="C1282" s="4"/>
      <c r="D1282" s="4"/>
    </row>
    <row r="1283" spans="1:4" ht="15.75">
      <c r="A1283" s="16"/>
      <c r="B1283" s="7"/>
      <c r="C1283" s="4"/>
      <c r="D1283" s="4"/>
    </row>
    <row r="1284" spans="1:4" ht="15.75">
      <c r="A1284" s="16"/>
      <c r="B1284" s="7"/>
      <c r="C1284" s="4"/>
      <c r="D1284" s="4"/>
    </row>
    <row r="1285" spans="1:4" ht="15.75">
      <c r="A1285" s="16"/>
      <c r="B1285" s="7"/>
      <c r="C1285" s="4"/>
      <c r="D1285" s="4"/>
    </row>
    <row r="1286" spans="1:4" ht="15.75">
      <c r="A1286" s="16"/>
      <c r="B1286" s="7"/>
      <c r="C1286" s="4"/>
      <c r="D1286" s="4"/>
    </row>
    <row r="1287" spans="1:4" ht="15.75">
      <c r="A1287" s="16"/>
      <c r="B1287" s="7"/>
      <c r="C1287" s="4"/>
      <c r="D1287" s="4"/>
    </row>
    <row r="1288" spans="1:4" ht="15.75">
      <c r="A1288" s="16"/>
      <c r="B1288" s="7"/>
      <c r="C1288" s="4"/>
      <c r="D1288" s="4"/>
    </row>
    <row r="1289" spans="1:4" ht="15.75">
      <c r="A1289" s="16"/>
      <c r="B1289" s="7"/>
      <c r="C1289" s="4"/>
      <c r="D1289" s="4"/>
    </row>
    <row r="1290" spans="1:4" ht="15.75">
      <c r="A1290" s="16"/>
      <c r="B1290" s="7"/>
      <c r="C1290" s="4"/>
      <c r="D1290" s="4"/>
    </row>
    <row r="1291" spans="1:4" ht="15.75">
      <c r="A1291" s="16"/>
      <c r="B1291" s="7"/>
      <c r="C1291" s="4"/>
      <c r="D1291" s="4"/>
    </row>
    <row r="1292" spans="1:4" ht="15.75">
      <c r="A1292" s="16"/>
      <c r="B1292" s="7"/>
      <c r="C1292" s="4"/>
      <c r="D1292" s="4"/>
    </row>
    <row r="1293" spans="1:4" ht="15.75">
      <c r="A1293" s="16"/>
      <c r="B1293" s="7"/>
      <c r="C1293" s="4"/>
      <c r="D1293" s="4"/>
    </row>
    <row r="1294" spans="1:4" ht="15.75">
      <c r="A1294" s="16"/>
      <c r="B1294" s="7"/>
      <c r="C1294" s="4"/>
      <c r="D1294" s="4"/>
    </row>
    <row r="1295" spans="1:4" ht="15.75">
      <c r="A1295" s="16"/>
      <c r="B1295" s="7"/>
      <c r="C1295" s="4"/>
      <c r="D1295" s="4"/>
    </row>
    <row r="1296" spans="1:4" ht="15.75">
      <c r="A1296" s="16"/>
      <c r="B1296" s="7"/>
      <c r="C1296" s="4"/>
      <c r="D1296" s="4"/>
    </row>
    <row r="1297" spans="1:4" ht="15.75">
      <c r="A1297" s="16"/>
      <c r="B1297" s="7"/>
      <c r="C1297" s="4"/>
      <c r="D1297" s="4"/>
    </row>
    <row r="1298" spans="1:4" ht="15.75">
      <c r="A1298" s="16"/>
      <c r="B1298" s="7"/>
      <c r="C1298" s="4"/>
      <c r="D1298" s="4"/>
    </row>
    <row r="1299" spans="1:4" ht="15.75">
      <c r="A1299" s="16"/>
      <c r="B1299" s="7"/>
      <c r="C1299" s="4"/>
      <c r="D1299" s="4"/>
    </row>
    <row r="1300" spans="1:4" ht="15.75">
      <c r="A1300" s="16"/>
      <c r="B1300" s="7"/>
      <c r="C1300" s="4"/>
      <c r="D1300" s="4"/>
    </row>
    <row r="1301" spans="1:4" ht="15.75">
      <c r="A1301" s="16"/>
      <c r="B1301" s="7"/>
      <c r="C1301" s="4"/>
      <c r="D1301" s="4"/>
    </row>
    <row r="1302" spans="1:4" ht="15.75">
      <c r="A1302" s="16"/>
      <c r="B1302" s="7"/>
      <c r="C1302" s="4"/>
      <c r="D1302" s="4"/>
    </row>
    <row r="1303" spans="1:4" ht="15.75">
      <c r="A1303" s="16"/>
      <c r="B1303" s="7"/>
      <c r="C1303" s="4"/>
      <c r="D1303" s="4"/>
    </row>
    <row r="1304" spans="1:4" ht="15.75">
      <c r="A1304" s="16"/>
      <c r="B1304" s="7"/>
      <c r="C1304" s="4"/>
      <c r="D1304" s="4"/>
    </row>
    <row r="1305" spans="1:4" ht="15.75">
      <c r="A1305" s="16"/>
      <c r="B1305" s="7"/>
      <c r="C1305" s="4"/>
      <c r="D1305" s="4"/>
    </row>
    <row r="1306" spans="1:4" ht="15.75">
      <c r="A1306" s="16"/>
      <c r="B1306" s="7"/>
      <c r="C1306" s="4"/>
      <c r="D1306" s="4"/>
    </row>
    <row r="1307" spans="1:4" ht="15.75">
      <c r="A1307" s="16"/>
      <c r="B1307" s="7"/>
      <c r="C1307" s="4"/>
      <c r="D1307" s="4"/>
    </row>
    <row r="1308" spans="1:4" ht="15.75">
      <c r="A1308" s="16"/>
      <c r="B1308" s="7"/>
      <c r="C1308" s="4"/>
      <c r="D1308" s="4"/>
    </row>
    <row r="1309" spans="1:4" ht="15.75">
      <c r="A1309" s="16"/>
      <c r="B1309" s="7"/>
      <c r="C1309" s="4"/>
      <c r="D1309" s="4"/>
    </row>
    <row r="1310" spans="1:4" ht="15.75">
      <c r="A1310" s="16"/>
      <c r="B1310" s="7"/>
      <c r="C1310" s="4"/>
      <c r="D1310" s="4"/>
    </row>
    <row r="1311" spans="1:4" ht="15.75">
      <c r="A1311" s="16"/>
      <c r="B1311" s="7"/>
      <c r="C1311" s="4"/>
      <c r="D1311" s="4"/>
    </row>
    <row r="1312" spans="1:4" ht="15.75">
      <c r="A1312" s="16"/>
      <c r="B1312" s="7"/>
      <c r="C1312" s="4"/>
      <c r="D1312" s="4"/>
    </row>
    <row r="1313" spans="1:4" ht="15.75">
      <c r="A1313" s="16"/>
      <c r="B1313" s="7"/>
      <c r="C1313" s="4"/>
      <c r="D1313" s="4"/>
    </row>
    <row r="1314" spans="1:4" ht="15.75">
      <c r="A1314" s="16"/>
      <c r="B1314" s="7"/>
      <c r="C1314" s="4"/>
      <c r="D1314" s="4"/>
    </row>
    <row r="1315" spans="1:4" ht="15.75">
      <c r="A1315" s="16"/>
      <c r="B1315" s="7"/>
      <c r="C1315" s="4"/>
      <c r="D1315" s="4"/>
    </row>
    <row r="1316" spans="1:4" ht="15.75">
      <c r="A1316" s="16"/>
      <c r="B1316" s="7"/>
      <c r="C1316" s="4"/>
      <c r="D1316" s="4"/>
    </row>
    <row r="1317" spans="1:4" ht="15.75">
      <c r="A1317" s="16"/>
      <c r="B1317" s="7"/>
      <c r="C1317" s="4"/>
      <c r="D1317" s="4"/>
    </row>
    <row r="1318" spans="1:4" ht="15.75">
      <c r="A1318" s="16"/>
      <c r="B1318" s="7"/>
      <c r="C1318" s="4"/>
      <c r="D1318" s="4"/>
    </row>
    <row r="1319" spans="1:4" ht="15.75">
      <c r="A1319" s="16"/>
      <c r="B1319" s="7"/>
      <c r="C1319" s="4"/>
      <c r="D1319" s="4"/>
    </row>
    <row r="1320" spans="1:4" ht="15.75">
      <c r="A1320" s="16"/>
      <c r="B1320" s="7"/>
      <c r="C1320" s="4"/>
      <c r="D1320" s="4"/>
    </row>
    <row r="1321" spans="1:4" ht="15.75">
      <c r="A1321" s="16"/>
      <c r="B1321" s="7"/>
      <c r="C1321" s="4"/>
      <c r="D1321" s="4"/>
    </row>
    <row r="1322" spans="1:4" ht="15.75">
      <c r="A1322" s="16"/>
      <c r="B1322" s="7"/>
      <c r="C1322" s="4"/>
      <c r="D1322" s="4"/>
    </row>
    <row r="1323" spans="1:4" ht="15.75">
      <c r="A1323" s="16"/>
      <c r="B1323" s="7"/>
      <c r="C1323" s="4"/>
      <c r="D1323" s="4"/>
    </row>
    <row r="1324" spans="1:4" ht="15.75">
      <c r="A1324" s="16"/>
      <c r="B1324" s="7"/>
      <c r="C1324" s="4"/>
      <c r="D1324" s="4"/>
    </row>
    <row r="1325" spans="1:4" ht="15.75">
      <c r="A1325" s="16"/>
      <c r="B1325" s="7"/>
      <c r="C1325" s="4"/>
      <c r="D1325" s="4"/>
    </row>
    <row r="1326" spans="1:4" ht="15.75">
      <c r="A1326" s="16"/>
      <c r="B1326" s="7"/>
      <c r="C1326" s="4"/>
      <c r="D1326" s="4"/>
    </row>
    <row r="1327" spans="1:4" ht="15.75">
      <c r="A1327" s="16"/>
      <c r="B1327" s="7"/>
      <c r="C1327" s="4"/>
      <c r="D1327" s="4"/>
    </row>
    <row r="1328" spans="1:4" ht="15.75">
      <c r="A1328" s="16"/>
      <c r="B1328" s="7"/>
      <c r="C1328" s="4"/>
      <c r="D1328" s="4"/>
    </row>
    <row r="1329" spans="1:4" ht="15.75">
      <c r="A1329" s="16"/>
      <c r="B1329" s="7"/>
      <c r="C1329" s="4"/>
      <c r="D1329" s="4"/>
    </row>
    <row r="1330" spans="1:4" ht="15.75">
      <c r="A1330" s="16"/>
      <c r="B1330" s="7"/>
      <c r="C1330" s="4"/>
      <c r="D1330" s="4"/>
    </row>
    <row r="1331" spans="1:4" ht="15.75">
      <c r="A1331" s="16"/>
      <c r="B1331" s="7"/>
      <c r="C1331" s="4"/>
      <c r="D1331" s="4"/>
    </row>
    <row r="1332" spans="1:4" ht="15.75">
      <c r="A1332" s="16"/>
      <c r="B1332" s="7"/>
      <c r="C1332" s="4"/>
      <c r="D1332" s="4"/>
    </row>
    <row r="1333" spans="1:4" ht="15.75">
      <c r="A1333" s="16"/>
      <c r="B1333" s="7"/>
      <c r="C1333" s="4"/>
      <c r="D1333" s="4"/>
    </row>
    <row r="1334" spans="1:4" ht="15.75">
      <c r="A1334" s="16"/>
      <c r="B1334" s="7"/>
      <c r="C1334" s="4"/>
      <c r="D1334" s="4"/>
    </row>
    <row r="1335" spans="1:4" ht="15.75">
      <c r="A1335" s="16"/>
      <c r="B1335" s="7"/>
      <c r="C1335" s="4"/>
      <c r="D1335" s="4"/>
    </row>
    <row r="1336" spans="1:4" ht="15.75">
      <c r="A1336" s="16"/>
      <c r="B1336" s="7"/>
      <c r="C1336" s="4"/>
      <c r="D1336" s="4"/>
    </row>
    <row r="1337" spans="1:4" ht="15.75">
      <c r="A1337" s="16"/>
      <c r="B1337" s="7"/>
      <c r="C1337" s="4"/>
      <c r="D1337" s="4"/>
    </row>
    <row r="1338" spans="1:4" ht="15.75">
      <c r="A1338" s="16"/>
      <c r="B1338" s="7"/>
      <c r="C1338" s="4"/>
      <c r="D1338" s="4"/>
    </row>
    <row r="1339" spans="1:4" ht="15.75">
      <c r="A1339" s="16"/>
      <c r="B1339" s="7"/>
      <c r="C1339" s="4"/>
      <c r="D1339" s="4"/>
    </row>
    <row r="1340" spans="1:4" ht="15.75">
      <c r="A1340" s="16"/>
      <c r="B1340" s="7"/>
      <c r="C1340" s="4"/>
      <c r="D1340" s="4"/>
    </row>
    <row r="1341" spans="1:4" ht="15.75">
      <c r="A1341" s="16"/>
      <c r="B1341" s="7"/>
      <c r="C1341" s="4"/>
      <c r="D1341" s="4"/>
    </row>
    <row r="1342" spans="1:4" ht="15.75">
      <c r="A1342" s="16"/>
      <c r="B1342" s="7"/>
      <c r="C1342" s="4"/>
      <c r="D1342" s="4"/>
    </row>
    <row r="1343" spans="1:4" ht="15.75">
      <c r="A1343" s="16"/>
      <c r="B1343" s="7"/>
      <c r="C1343" s="4"/>
      <c r="D1343" s="4"/>
    </row>
    <row r="1344" spans="1:4" ht="15.75">
      <c r="A1344" s="16"/>
      <c r="B1344" s="7"/>
      <c r="C1344" s="4"/>
      <c r="D1344" s="4"/>
    </row>
    <row r="1345" spans="1:4" ht="15.75">
      <c r="A1345" s="16"/>
      <c r="B1345" s="7"/>
      <c r="C1345" s="4"/>
      <c r="D1345" s="4"/>
    </row>
    <row r="1346" spans="1:4" ht="15.75">
      <c r="A1346" s="16"/>
      <c r="B1346" s="7"/>
      <c r="C1346" s="4"/>
      <c r="D1346" s="4"/>
    </row>
    <row r="1347" spans="1:4" ht="15.75">
      <c r="A1347" s="16"/>
      <c r="B1347" s="7"/>
      <c r="C1347" s="4"/>
      <c r="D1347" s="4"/>
    </row>
    <row r="1348" spans="1:4" ht="15.75">
      <c r="A1348" s="16"/>
      <c r="B1348" s="7"/>
      <c r="C1348" s="4"/>
      <c r="D1348" s="4"/>
    </row>
    <row r="1349" spans="1:4" ht="15.75">
      <c r="A1349" s="16"/>
      <c r="B1349" s="7"/>
      <c r="C1349" s="4"/>
      <c r="D1349" s="4"/>
    </row>
    <row r="1350" spans="1:4" ht="15.75">
      <c r="A1350" s="16"/>
      <c r="B1350" s="7"/>
      <c r="C1350" s="4"/>
      <c r="D1350" s="4"/>
    </row>
    <row r="1351" spans="1:4" ht="15.75">
      <c r="A1351" s="16"/>
      <c r="B1351" s="7"/>
      <c r="C1351" s="4"/>
      <c r="D1351" s="4"/>
    </row>
    <row r="1352" spans="1:4" ht="15.75">
      <c r="A1352" s="16"/>
      <c r="B1352" s="7"/>
      <c r="C1352" s="4"/>
      <c r="D1352" s="4"/>
    </row>
    <row r="1353" spans="1:4" ht="15.75">
      <c r="A1353" s="16"/>
      <c r="B1353" s="7"/>
      <c r="C1353" s="4"/>
      <c r="D1353" s="4"/>
    </row>
    <row r="1354" spans="1:4" ht="15.75">
      <c r="A1354" s="16"/>
      <c r="B1354" s="7"/>
      <c r="C1354" s="4"/>
      <c r="D1354" s="4"/>
    </row>
    <row r="1355" spans="1:4" ht="15.75">
      <c r="A1355" s="16"/>
      <c r="B1355" s="7"/>
      <c r="C1355" s="4"/>
      <c r="D1355" s="4"/>
    </row>
    <row r="1356" spans="1:4" ht="15.75">
      <c r="A1356" s="16"/>
      <c r="B1356" s="7"/>
      <c r="C1356" s="4"/>
      <c r="D1356" s="4"/>
    </row>
    <row r="1357" spans="1:4" ht="15.75">
      <c r="A1357" s="16"/>
      <c r="B1357" s="7"/>
      <c r="C1357" s="4"/>
      <c r="D1357" s="4"/>
    </row>
    <row r="1358" spans="1:4" ht="15.75">
      <c r="A1358" s="16"/>
      <c r="B1358" s="7"/>
      <c r="C1358" s="4"/>
      <c r="D1358" s="4"/>
    </row>
    <row r="1359" spans="1:4" ht="15.75">
      <c r="A1359" s="16"/>
      <c r="B1359" s="7"/>
      <c r="C1359" s="4"/>
      <c r="D1359" s="4"/>
    </row>
    <row r="1360" spans="1:4" ht="15.75">
      <c r="A1360" s="16"/>
      <c r="B1360" s="7"/>
      <c r="C1360" s="4"/>
      <c r="D1360" s="4"/>
    </row>
    <row r="1361" spans="1:4" ht="15.75">
      <c r="A1361" s="16"/>
      <c r="B1361" s="7"/>
      <c r="C1361" s="4"/>
      <c r="D1361" s="4"/>
    </row>
    <row r="1362" spans="1:4" ht="15.75">
      <c r="A1362" s="16"/>
      <c r="B1362" s="7"/>
      <c r="C1362" s="4"/>
      <c r="D1362" s="4"/>
    </row>
    <row r="1363" spans="1:4" ht="15.75">
      <c r="A1363" s="16"/>
      <c r="B1363" s="7"/>
      <c r="C1363" s="4"/>
      <c r="D1363" s="4"/>
    </row>
    <row r="1364" spans="1:4" ht="15.75">
      <c r="A1364" s="16"/>
      <c r="B1364" s="7"/>
      <c r="C1364" s="4"/>
      <c r="D1364" s="4"/>
    </row>
    <row r="1365" spans="1:4" ht="15.75">
      <c r="A1365" s="16"/>
      <c r="B1365" s="7"/>
      <c r="C1365" s="4"/>
      <c r="D1365" s="4"/>
    </row>
    <row r="1366" spans="1:4" ht="15.75">
      <c r="A1366" s="16"/>
      <c r="B1366" s="7"/>
      <c r="C1366" s="4"/>
      <c r="D1366" s="4"/>
    </row>
    <row r="1367" spans="1:4" ht="15.75">
      <c r="A1367" s="16"/>
      <c r="B1367" s="7"/>
      <c r="C1367" s="4"/>
      <c r="D1367" s="4"/>
    </row>
    <row r="1368" spans="1:4" ht="15.75">
      <c r="A1368" s="16"/>
      <c r="B1368" s="7"/>
      <c r="C1368" s="4"/>
      <c r="D1368" s="4"/>
    </row>
    <row r="1369" spans="1:4" ht="15.75">
      <c r="A1369" s="16"/>
      <c r="B1369" s="7"/>
      <c r="C1369" s="4"/>
      <c r="D1369" s="4"/>
    </row>
    <row r="1370" spans="1:4" ht="15.75">
      <c r="A1370" s="16"/>
      <c r="B1370" s="7"/>
      <c r="C1370" s="4"/>
      <c r="D1370" s="4"/>
    </row>
    <row r="1371" spans="1:4" ht="15.75">
      <c r="A1371" s="16"/>
      <c r="B1371" s="7"/>
      <c r="C1371" s="4"/>
      <c r="D1371" s="4"/>
    </row>
    <row r="1372" spans="1:4" ht="15.75">
      <c r="A1372" s="16"/>
      <c r="B1372" s="7"/>
      <c r="C1372" s="4"/>
      <c r="D1372" s="4"/>
    </row>
    <row r="1373" spans="1:4" ht="15.75">
      <c r="A1373" s="16"/>
      <c r="B1373" s="7"/>
      <c r="C1373" s="4"/>
      <c r="D1373" s="4"/>
    </row>
    <row r="1374" spans="1:4" ht="15.75">
      <c r="A1374" s="16"/>
      <c r="B1374" s="7"/>
      <c r="C1374" s="4"/>
      <c r="D1374" s="4"/>
    </row>
    <row r="1375" spans="1:4" ht="15.75">
      <c r="A1375" s="16"/>
      <c r="B1375" s="7"/>
      <c r="C1375" s="4"/>
      <c r="D1375" s="4"/>
    </row>
    <row r="1376" spans="1:4" ht="15.75">
      <c r="A1376" s="16"/>
      <c r="B1376" s="7"/>
      <c r="C1376" s="4"/>
      <c r="D1376" s="4"/>
    </row>
    <row r="1377" spans="1:4" ht="15.75">
      <c r="A1377" s="16"/>
      <c r="B1377" s="7"/>
      <c r="C1377" s="4"/>
      <c r="D1377" s="4"/>
    </row>
    <row r="1378" spans="1:4" ht="15.75">
      <c r="A1378" s="16"/>
      <c r="B1378" s="7"/>
      <c r="C1378" s="4"/>
      <c r="D1378" s="4"/>
    </row>
    <row r="1379" spans="1:4" ht="15.75">
      <c r="A1379" s="16"/>
      <c r="B1379" s="7"/>
      <c r="C1379" s="4"/>
      <c r="D1379" s="4"/>
    </row>
    <row r="1380" spans="1:4" ht="15.75">
      <c r="A1380" s="16"/>
      <c r="B1380" s="7"/>
      <c r="C1380" s="4"/>
      <c r="D1380" s="4"/>
    </row>
    <row r="1381" spans="1:4" ht="15.75">
      <c r="A1381" s="16"/>
      <c r="B1381" s="7"/>
      <c r="C1381" s="4"/>
      <c r="D1381" s="4"/>
    </row>
    <row r="1382" spans="1:4" ht="15.75">
      <c r="A1382" s="16"/>
      <c r="B1382" s="7"/>
      <c r="C1382" s="4"/>
      <c r="D1382" s="4"/>
    </row>
    <row r="1383" spans="1:4" ht="15.75">
      <c r="A1383" s="16"/>
      <c r="B1383" s="7"/>
      <c r="C1383" s="4"/>
      <c r="D1383" s="4"/>
    </row>
    <row r="1384" spans="1:4" ht="15.75">
      <c r="A1384" s="16"/>
      <c r="B1384" s="7"/>
      <c r="C1384" s="4"/>
      <c r="D1384" s="4"/>
    </row>
    <row r="1385" spans="1:4" ht="15.75">
      <c r="A1385" s="16"/>
      <c r="B1385" s="7"/>
      <c r="C1385" s="4"/>
      <c r="D1385" s="4"/>
    </row>
    <row r="1386" spans="1:4" ht="15.75">
      <c r="A1386" s="16"/>
      <c r="B1386" s="7"/>
      <c r="C1386" s="4"/>
      <c r="D1386" s="4"/>
    </row>
    <row r="1387" spans="1:4" ht="15.75">
      <c r="A1387" s="16"/>
      <c r="B1387" s="7"/>
      <c r="C1387" s="4"/>
      <c r="D1387" s="4"/>
    </row>
    <row r="1388" spans="1:4" ht="15.75">
      <c r="A1388" s="16"/>
      <c r="B1388" s="7"/>
      <c r="C1388" s="4"/>
      <c r="D1388" s="4"/>
    </row>
    <row r="1389" spans="1:4" ht="15.75">
      <c r="A1389" s="16"/>
      <c r="B1389" s="7"/>
      <c r="C1389" s="4"/>
      <c r="D1389" s="4"/>
    </row>
    <row r="1390" spans="1:4" ht="15.75">
      <c r="A1390" s="16"/>
      <c r="B1390" s="7"/>
      <c r="C1390" s="4"/>
      <c r="D1390" s="4"/>
    </row>
    <row r="1391" spans="1:4" ht="15.75">
      <c r="A1391" s="16"/>
      <c r="B1391" s="7"/>
      <c r="C1391" s="4"/>
      <c r="D1391" s="4"/>
    </row>
    <row r="1392" spans="1:4" ht="15.75">
      <c r="A1392" s="16"/>
      <c r="B1392" s="7"/>
      <c r="C1392" s="4"/>
      <c r="D1392" s="4"/>
    </row>
    <row r="1393" spans="1:4" ht="15.75">
      <c r="A1393" s="16"/>
      <c r="B1393" s="7"/>
      <c r="C1393" s="4"/>
      <c r="D1393" s="4"/>
    </row>
    <row r="1394" spans="1:4" ht="15.75">
      <c r="A1394" s="16"/>
      <c r="B1394" s="7"/>
      <c r="C1394" s="4"/>
      <c r="D1394" s="4"/>
    </row>
    <row r="1395" spans="1:4" ht="15.75">
      <c r="A1395" s="16"/>
      <c r="B1395" s="7"/>
      <c r="C1395" s="4"/>
      <c r="D1395" s="4"/>
    </row>
    <row r="1396" spans="1:4" ht="15.75">
      <c r="A1396" s="16"/>
      <c r="B1396" s="7"/>
      <c r="C1396" s="4"/>
      <c r="D1396" s="4"/>
    </row>
    <row r="1397" spans="1:4" ht="15.75">
      <c r="A1397" s="16"/>
      <c r="B1397" s="7"/>
      <c r="C1397" s="4"/>
      <c r="D1397" s="4"/>
    </row>
    <row r="1398" spans="1:4" ht="15.75">
      <c r="A1398" s="16"/>
      <c r="B1398" s="7"/>
      <c r="C1398" s="4"/>
      <c r="D1398" s="4"/>
    </row>
    <row r="1399" spans="1:4" ht="15.75">
      <c r="A1399" s="16"/>
      <c r="B1399" s="7"/>
      <c r="C1399" s="4"/>
      <c r="D1399" s="4"/>
    </row>
    <row r="1400" spans="1:4" ht="15.75">
      <c r="A1400" s="16"/>
      <c r="B1400" s="7"/>
      <c r="C1400" s="4"/>
      <c r="D1400" s="4"/>
    </row>
    <row r="1401" spans="1:4" ht="15.75">
      <c r="A1401" s="16"/>
      <c r="B1401" s="7"/>
      <c r="C1401" s="4"/>
      <c r="D1401" s="4"/>
    </row>
    <row r="1402" spans="1:4" ht="15.75">
      <c r="A1402" s="16"/>
      <c r="B1402" s="7"/>
      <c r="C1402" s="4"/>
      <c r="D1402" s="4"/>
    </row>
    <row r="1403" spans="1:4" ht="15.75">
      <c r="A1403" s="16"/>
      <c r="B1403" s="7"/>
      <c r="C1403" s="4"/>
      <c r="D1403" s="4"/>
    </row>
    <row r="1404" spans="1:4" ht="15.75">
      <c r="A1404" s="16"/>
      <c r="B1404" s="7"/>
      <c r="C1404" s="4"/>
      <c r="D1404" s="4"/>
    </row>
    <row r="1405" spans="1:4" ht="15.75">
      <c r="A1405" s="16"/>
      <c r="B1405" s="7"/>
      <c r="C1405" s="4"/>
      <c r="D1405" s="4"/>
    </row>
    <row r="1406" spans="1:4" ht="15.75">
      <c r="A1406" s="16"/>
      <c r="B1406" s="7"/>
      <c r="C1406" s="4"/>
      <c r="D1406" s="4"/>
    </row>
    <row r="1407" spans="1:4" ht="15.75">
      <c r="A1407" s="16"/>
      <c r="B1407" s="7"/>
      <c r="C1407" s="4"/>
      <c r="D1407" s="4"/>
    </row>
    <row r="1408" spans="1:4" ht="15.75">
      <c r="A1408" s="16"/>
      <c r="B1408" s="7"/>
      <c r="C1408" s="4"/>
      <c r="D1408" s="4"/>
    </row>
    <row r="1409" spans="1:4" ht="15.75">
      <c r="A1409" s="16"/>
      <c r="B1409" s="7"/>
      <c r="C1409" s="4"/>
      <c r="D1409" s="4"/>
    </row>
    <row r="1410" spans="1:4" ht="15.75">
      <c r="A1410" s="16"/>
      <c r="B1410" s="7"/>
      <c r="C1410" s="4"/>
      <c r="D1410" s="4"/>
    </row>
    <row r="1411" spans="1:4" ht="15.75">
      <c r="A1411" s="16"/>
      <c r="B1411" s="7"/>
      <c r="C1411" s="4"/>
      <c r="D1411" s="4"/>
    </row>
    <row r="1412" spans="1:4" ht="15.75">
      <c r="A1412" s="16"/>
      <c r="B1412" s="7"/>
      <c r="C1412" s="4"/>
      <c r="D1412" s="4"/>
    </row>
    <row r="1413" spans="1:4" ht="15.75">
      <c r="A1413" s="16"/>
      <c r="B1413" s="7"/>
      <c r="C1413" s="4"/>
      <c r="D1413" s="4"/>
    </row>
    <row r="1414" spans="1:4" ht="15.75">
      <c r="A1414" s="16"/>
      <c r="B1414" s="7"/>
      <c r="C1414" s="4"/>
      <c r="D1414" s="4"/>
    </row>
    <row r="1415" spans="1:4" ht="15.75">
      <c r="A1415" s="16"/>
      <c r="B1415" s="7"/>
      <c r="C1415" s="4"/>
      <c r="D1415" s="4"/>
    </row>
    <row r="1416" spans="1:4" ht="15.75">
      <c r="A1416" s="16"/>
      <c r="B1416" s="7"/>
      <c r="C1416" s="4"/>
      <c r="D1416" s="4"/>
    </row>
    <row r="1417" spans="1:4" ht="15.75">
      <c r="A1417" s="16"/>
      <c r="B1417" s="7"/>
      <c r="C1417" s="4"/>
      <c r="D1417" s="4"/>
    </row>
    <row r="1418" spans="1:4" ht="15.75">
      <c r="A1418" s="16"/>
      <c r="B1418" s="7"/>
      <c r="C1418" s="4"/>
      <c r="D1418" s="4"/>
    </row>
    <row r="1419" spans="1:4" ht="15.75">
      <c r="A1419" s="16"/>
      <c r="B1419" s="7"/>
      <c r="C1419" s="4"/>
      <c r="D1419" s="4"/>
    </row>
    <row r="1420" spans="1:4" ht="15.75">
      <c r="A1420" s="16"/>
      <c r="B1420" s="7"/>
      <c r="C1420" s="4"/>
      <c r="D1420" s="4"/>
    </row>
    <row r="1421" spans="1:4" ht="15.75">
      <c r="A1421" s="16"/>
      <c r="B1421" s="7"/>
      <c r="C1421" s="4"/>
      <c r="D1421" s="4"/>
    </row>
    <row r="1422" spans="1:4" ht="15.75">
      <c r="A1422" s="16"/>
      <c r="B1422" s="7"/>
      <c r="C1422" s="4"/>
      <c r="D1422" s="4"/>
    </row>
    <row r="1423" spans="1:4" ht="15.75">
      <c r="A1423" s="16"/>
      <c r="B1423" s="7"/>
      <c r="C1423" s="4"/>
      <c r="D1423" s="4"/>
    </row>
    <row r="1424" spans="1:4" ht="15.75">
      <c r="A1424" s="16"/>
      <c r="B1424" s="7"/>
      <c r="C1424" s="4"/>
      <c r="D1424" s="4"/>
    </row>
    <row r="1425" spans="1:4" ht="15.75">
      <c r="A1425" s="16"/>
      <c r="B1425" s="7"/>
      <c r="C1425" s="4"/>
      <c r="D1425" s="4"/>
    </row>
    <row r="1426" spans="1:4" ht="15.75">
      <c r="A1426" s="16"/>
      <c r="B1426" s="7"/>
      <c r="C1426" s="4"/>
      <c r="D1426" s="4"/>
    </row>
    <row r="1427" spans="1:4" ht="15.75">
      <c r="A1427" s="16"/>
      <c r="B1427" s="7"/>
      <c r="C1427" s="4"/>
      <c r="D1427" s="4"/>
    </row>
    <row r="1428" spans="1:4" ht="15.75">
      <c r="A1428" s="16"/>
      <c r="B1428" s="7"/>
      <c r="C1428" s="4"/>
      <c r="D1428" s="4"/>
    </row>
    <row r="1429" spans="1:4" ht="15.75">
      <c r="A1429" s="16"/>
      <c r="B1429" s="7"/>
      <c r="C1429" s="4"/>
      <c r="D1429" s="4"/>
    </row>
    <row r="1430" spans="1:4" ht="15.75">
      <c r="A1430" s="16"/>
      <c r="B1430" s="7"/>
      <c r="C1430" s="4"/>
      <c r="D1430" s="4"/>
    </row>
    <row r="1431" spans="1:4" ht="15.75">
      <c r="A1431" s="16"/>
      <c r="B1431" s="7"/>
      <c r="C1431" s="4"/>
      <c r="D1431" s="4"/>
    </row>
    <row r="1432" spans="1:4" ht="15.75">
      <c r="A1432" s="16"/>
      <c r="B1432" s="7"/>
      <c r="C1432" s="4"/>
      <c r="D1432" s="4"/>
    </row>
    <row r="1433" spans="1:4" ht="15.75">
      <c r="A1433" s="16"/>
      <c r="B1433" s="7"/>
      <c r="C1433" s="4"/>
      <c r="D1433" s="4"/>
    </row>
    <row r="1434" spans="1:4" ht="15.75">
      <c r="A1434" s="16"/>
      <c r="B1434" s="7"/>
      <c r="C1434" s="4"/>
      <c r="D1434" s="4"/>
    </row>
    <row r="1435" spans="1:4" ht="15.75">
      <c r="A1435" s="16"/>
      <c r="B1435" s="7"/>
      <c r="C1435" s="4"/>
      <c r="D1435" s="4"/>
    </row>
    <row r="1436" spans="1:4" ht="15.75">
      <c r="A1436" s="16"/>
      <c r="B1436" s="7"/>
      <c r="C1436" s="4"/>
      <c r="D1436" s="4"/>
    </row>
    <row r="1437" spans="1:4" ht="15.75">
      <c r="A1437" s="16"/>
      <c r="B1437" s="7"/>
      <c r="C1437" s="4"/>
      <c r="D1437" s="4"/>
    </row>
    <row r="1438" spans="1:4" ht="15.75">
      <c r="A1438" s="16"/>
      <c r="B1438" s="7"/>
      <c r="C1438" s="4"/>
      <c r="D1438" s="4"/>
    </row>
    <row r="1439" spans="1:4" ht="15.75">
      <c r="A1439" s="16"/>
      <c r="B1439" s="7"/>
      <c r="C1439" s="4"/>
      <c r="D1439" s="4"/>
    </row>
    <row r="1440" spans="1:4" ht="15.75">
      <c r="A1440" s="16"/>
      <c r="B1440" s="7"/>
      <c r="C1440" s="4"/>
      <c r="D1440" s="4"/>
    </row>
    <row r="1441" spans="1:4" ht="15.75">
      <c r="A1441" s="16"/>
      <c r="B1441" s="7"/>
      <c r="C1441" s="4"/>
      <c r="D1441" s="4"/>
    </row>
    <row r="1442" spans="1:4" ht="15.75">
      <c r="A1442" s="16"/>
      <c r="B1442" s="7"/>
      <c r="C1442" s="4"/>
      <c r="D1442" s="4"/>
    </row>
    <row r="1443" spans="1:4" ht="15.75">
      <c r="A1443" s="16"/>
      <c r="B1443" s="7"/>
      <c r="C1443" s="4"/>
      <c r="D1443" s="4"/>
    </row>
    <row r="1444" spans="1:4" ht="15.75">
      <c r="A1444" s="16"/>
      <c r="B1444" s="7"/>
      <c r="C1444" s="4"/>
      <c r="D1444" s="4"/>
    </row>
    <row r="1445" spans="1:4" ht="15.75">
      <c r="A1445" s="16"/>
      <c r="B1445" s="7"/>
      <c r="C1445" s="4"/>
      <c r="D1445" s="4"/>
    </row>
    <row r="1446" spans="1:4" ht="15.75">
      <c r="A1446" s="16"/>
      <c r="B1446" s="7"/>
      <c r="C1446" s="4"/>
      <c r="D1446" s="4"/>
    </row>
    <row r="1447" spans="1:4" ht="15.75">
      <c r="A1447" s="16"/>
      <c r="B1447" s="7"/>
      <c r="C1447" s="4"/>
      <c r="D1447" s="4"/>
    </row>
    <row r="1448" spans="1:4" ht="15.75">
      <c r="A1448" s="16"/>
      <c r="B1448" s="7"/>
      <c r="C1448" s="4"/>
      <c r="D1448" s="4"/>
    </row>
    <row r="1449" spans="1:4" ht="15.75">
      <c r="A1449" s="16"/>
      <c r="B1449" s="7"/>
      <c r="C1449" s="4"/>
      <c r="D1449" s="4"/>
    </row>
    <row r="1450" spans="1:4" ht="15.75">
      <c r="A1450" s="16"/>
      <c r="B1450" s="7"/>
      <c r="C1450" s="4"/>
      <c r="D1450" s="4"/>
    </row>
    <row r="1451" spans="1:4" ht="15.75">
      <c r="A1451" s="16"/>
      <c r="B1451" s="7"/>
      <c r="C1451" s="4"/>
      <c r="D1451" s="4"/>
    </row>
    <row r="1452" spans="1:4" ht="15.75">
      <c r="A1452" s="16"/>
      <c r="B1452" s="7"/>
      <c r="C1452" s="4"/>
      <c r="D1452" s="4"/>
    </row>
    <row r="1453" spans="1:4" ht="15.75">
      <c r="A1453" s="16"/>
      <c r="B1453" s="7"/>
      <c r="C1453" s="4"/>
      <c r="D1453" s="4"/>
    </row>
    <row r="1454" spans="1:4" ht="15.75">
      <c r="A1454" s="16"/>
      <c r="B1454" s="7"/>
      <c r="C1454" s="4"/>
      <c r="D1454" s="4"/>
    </row>
    <row r="1455" spans="1:4" ht="15.75">
      <c r="A1455" s="16"/>
      <c r="B1455" s="7"/>
      <c r="C1455" s="4"/>
      <c r="D1455" s="4"/>
    </row>
    <row r="1456" spans="1:4" ht="15.75">
      <c r="A1456" s="16"/>
      <c r="B1456" s="7"/>
      <c r="C1456" s="4"/>
      <c r="D1456" s="4"/>
    </row>
    <row r="1457" spans="1:4" ht="15.75">
      <c r="A1457" s="16"/>
      <c r="B1457" s="7"/>
      <c r="C1457" s="4"/>
      <c r="D1457" s="4"/>
    </row>
    <row r="1458" spans="1:4" ht="15.75">
      <c r="A1458" s="16"/>
      <c r="B1458" s="7"/>
      <c r="C1458" s="4"/>
      <c r="D1458" s="4"/>
    </row>
    <row r="1459" spans="1:4" ht="15.75">
      <c r="A1459" s="16"/>
      <c r="B1459" s="7"/>
      <c r="C1459" s="4"/>
      <c r="D1459" s="4"/>
    </row>
    <row r="1460" spans="1:4" ht="15.75">
      <c r="A1460" s="16"/>
      <c r="B1460" s="7"/>
      <c r="C1460" s="4"/>
      <c r="D1460" s="4"/>
    </row>
    <row r="1461" spans="1:4" ht="15.75">
      <c r="A1461" s="16"/>
      <c r="B1461" s="7"/>
      <c r="C1461" s="4"/>
      <c r="D1461" s="4"/>
    </row>
    <row r="1462" spans="1:4" ht="15.75">
      <c r="A1462" s="16"/>
      <c r="B1462" s="7"/>
      <c r="C1462" s="4"/>
      <c r="D1462" s="4"/>
    </row>
    <row r="1463" spans="1:4" ht="15.75">
      <c r="A1463" s="16"/>
      <c r="B1463" s="7"/>
      <c r="C1463" s="4"/>
      <c r="D1463" s="4"/>
    </row>
    <row r="1464" spans="1:4" ht="15.75">
      <c r="A1464" s="16"/>
      <c r="B1464" s="7"/>
      <c r="C1464" s="4"/>
      <c r="D1464" s="4"/>
    </row>
    <row r="1465" spans="1:4" ht="15.75">
      <c r="A1465" s="16"/>
      <c r="B1465" s="7"/>
      <c r="C1465" s="4"/>
      <c r="D1465" s="4"/>
    </row>
    <row r="1466" spans="1:4" ht="15.75">
      <c r="A1466" s="16"/>
      <c r="B1466" s="7"/>
      <c r="C1466" s="4"/>
      <c r="D1466" s="4"/>
    </row>
    <row r="1467" spans="1:4" ht="15.75">
      <c r="A1467" s="16"/>
      <c r="B1467" s="7"/>
      <c r="C1467" s="4"/>
      <c r="D1467" s="4"/>
    </row>
    <row r="1468" spans="1:4" ht="15.75">
      <c r="A1468" s="16"/>
      <c r="B1468" s="7"/>
      <c r="C1468" s="4"/>
      <c r="D1468" s="4"/>
    </row>
    <row r="1469" spans="1:4" ht="15.75">
      <c r="A1469" s="16"/>
      <c r="B1469" s="7"/>
      <c r="C1469" s="4"/>
      <c r="D1469" s="4"/>
    </row>
    <row r="1470" spans="1:4" ht="15.75">
      <c r="A1470" s="16"/>
      <c r="B1470" s="7"/>
      <c r="C1470" s="4"/>
      <c r="D1470" s="4"/>
    </row>
    <row r="1471" spans="1:4" ht="15.75">
      <c r="A1471" s="16"/>
      <c r="B1471" s="7"/>
      <c r="C1471" s="4"/>
      <c r="D1471" s="4"/>
    </row>
    <row r="1472" spans="1:4" ht="15.75">
      <c r="A1472" s="16"/>
      <c r="B1472" s="7"/>
      <c r="C1472" s="4"/>
      <c r="D1472" s="4"/>
    </row>
    <row r="1473" spans="1:4" ht="15.75">
      <c r="A1473" s="16"/>
      <c r="B1473" s="7"/>
      <c r="C1473" s="4"/>
      <c r="D1473" s="4"/>
    </row>
    <row r="1474" spans="1:4" ht="15.75">
      <c r="A1474" s="16"/>
      <c r="B1474" s="7"/>
      <c r="C1474" s="4"/>
      <c r="D1474" s="4"/>
    </row>
    <row r="1475" spans="1:4" ht="15.75">
      <c r="A1475" s="16"/>
      <c r="B1475" s="7"/>
      <c r="C1475" s="4"/>
      <c r="D1475" s="4"/>
    </row>
    <row r="1476" spans="1:4" ht="15.75">
      <c r="A1476" s="16"/>
      <c r="B1476" s="7"/>
      <c r="C1476" s="4"/>
      <c r="D1476" s="4"/>
    </row>
    <row r="1477" spans="1:4" ht="15.75">
      <c r="A1477" s="16"/>
      <c r="B1477" s="7"/>
      <c r="C1477" s="4"/>
      <c r="D1477" s="4"/>
    </row>
    <row r="1478" spans="1:4" ht="15.75">
      <c r="A1478" s="16"/>
      <c r="B1478" s="7"/>
      <c r="C1478" s="4"/>
      <c r="D1478" s="4"/>
    </row>
    <row r="1479" spans="1:4" ht="15.75">
      <c r="A1479" s="16"/>
      <c r="B1479" s="7"/>
      <c r="C1479" s="4"/>
      <c r="D1479" s="4"/>
    </row>
    <row r="1480" spans="1:4" ht="15.75">
      <c r="A1480" s="16"/>
      <c r="B1480" s="7"/>
      <c r="C1480" s="4"/>
      <c r="D1480" s="4"/>
    </row>
    <row r="1481" spans="1:4" ht="15.75">
      <c r="A1481" s="16"/>
      <c r="B1481" s="7"/>
      <c r="C1481" s="4"/>
      <c r="D1481" s="4"/>
    </row>
    <row r="1482" spans="1:4" ht="15.75">
      <c r="A1482" s="16"/>
      <c r="B1482" s="7"/>
      <c r="C1482" s="4"/>
      <c r="D1482" s="4"/>
    </row>
    <row r="1483" spans="1:4" ht="15.75">
      <c r="A1483" s="16"/>
      <c r="B1483" s="7"/>
      <c r="C1483" s="4"/>
      <c r="D1483" s="4"/>
    </row>
    <row r="1484" spans="1:4" ht="15.75">
      <c r="A1484" s="16"/>
      <c r="B1484" s="7"/>
      <c r="C1484" s="4"/>
      <c r="D1484" s="4"/>
    </row>
    <row r="1485" spans="1:4" ht="15.75">
      <c r="A1485" s="16"/>
      <c r="B1485" s="7"/>
      <c r="C1485" s="4"/>
      <c r="D1485" s="4"/>
    </row>
    <row r="1486" spans="1:4" ht="15.75">
      <c r="A1486" s="16"/>
      <c r="B1486" s="7"/>
      <c r="C1486" s="4"/>
      <c r="D1486" s="4"/>
    </row>
    <row r="1487" spans="1:4" ht="15.75">
      <c r="A1487" s="16"/>
      <c r="B1487" s="7"/>
      <c r="C1487" s="4"/>
      <c r="D1487" s="4"/>
    </row>
    <row r="1488" spans="1:4" ht="15.75">
      <c r="A1488" s="16"/>
      <c r="B1488" s="7"/>
      <c r="C1488" s="4"/>
      <c r="D1488" s="4"/>
    </row>
    <row r="1489" spans="1:4" ht="15.75">
      <c r="A1489" s="16"/>
      <c r="B1489" s="7"/>
      <c r="C1489" s="4"/>
      <c r="D1489" s="4"/>
    </row>
    <row r="1490" spans="1:4" ht="15.75">
      <c r="A1490" s="16"/>
      <c r="B1490" s="7"/>
      <c r="C1490" s="4"/>
      <c r="D1490" s="4"/>
    </row>
    <row r="1491" spans="1:4" ht="15.75">
      <c r="A1491" s="16"/>
      <c r="B1491" s="7"/>
      <c r="C1491" s="4"/>
      <c r="D1491" s="4"/>
    </row>
    <row r="1492" spans="1:4" ht="15.75">
      <c r="A1492" s="16"/>
      <c r="B1492" s="7"/>
      <c r="C1492" s="4"/>
      <c r="D1492" s="4"/>
    </row>
    <row r="1493" spans="1:4" ht="15.75">
      <c r="A1493" s="16"/>
      <c r="B1493" s="7"/>
      <c r="C1493" s="4"/>
      <c r="D1493" s="4"/>
    </row>
    <row r="1494" spans="1:4" ht="15.75">
      <c r="A1494" s="16"/>
      <c r="B1494" s="7"/>
      <c r="C1494" s="4"/>
      <c r="D1494" s="4"/>
    </row>
    <row r="1495" spans="1:4" ht="15.75">
      <c r="A1495" s="16"/>
      <c r="B1495" s="7"/>
      <c r="C1495" s="4"/>
      <c r="D1495" s="4"/>
    </row>
    <row r="1496" spans="1:4" ht="15.75">
      <c r="A1496" s="16"/>
      <c r="B1496" s="7"/>
      <c r="C1496" s="4"/>
      <c r="D1496" s="4"/>
    </row>
    <row r="1497" spans="1:4" ht="15.75">
      <c r="A1497" s="16"/>
      <c r="B1497" s="7"/>
      <c r="C1497" s="4"/>
      <c r="D1497" s="4"/>
    </row>
    <row r="1498" spans="1:4" ht="15.75">
      <c r="A1498" s="16"/>
      <c r="B1498" s="7"/>
      <c r="C1498" s="4"/>
      <c r="D1498" s="4"/>
    </row>
    <row r="1499" spans="1:4" ht="15.75">
      <c r="A1499" s="16"/>
      <c r="B1499" s="7"/>
      <c r="C1499" s="4"/>
      <c r="D1499" s="4"/>
    </row>
    <row r="1500" spans="1:4" ht="15.75">
      <c r="A1500" s="16"/>
      <c r="B1500" s="7"/>
      <c r="C1500" s="4"/>
      <c r="D1500" s="4"/>
    </row>
    <row r="1501" spans="1:4" ht="15.75">
      <c r="A1501" s="16"/>
      <c r="B1501" s="7"/>
      <c r="C1501" s="4"/>
      <c r="D1501" s="4"/>
    </row>
    <row r="1502" spans="1:4" ht="15.75">
      <c r="A1502" s="16"/>
      <c r="B1502" s="7"/>
      <c r="C1502" s="4"/>
      <c r="D1502" s="4"/>
    </row>
    <row r="1503" spans="1:4" ht="15.75">
      <c r="A1503" s="16"/>
      <c r="B1503" s="7"/>
      <c r="C1503" s="4"/>
      <c r="D1503" s="4"/>
    </row>
    <row r="1504" spans="1:4" ht="15.75">
      <c r="A1504" s="16"/>
      <c r="B1504" s="7"/>
      <c r="C1504" s="4"/>
      <c r="D1504" s="4"/>
    </row>
    <row r="1505" spans="1:4" ht="15.75">
      <c r="A1505" s="16"/>
      <c r="B1505" s="7"/>
      <c r="C1505" s="4"/>
      <c r="D1505" s="4"/>
    </row>
    <row r="1506" spans="1:4" ht="15.75">
      <c r="A1506" s="16"/>
      <c r="B1506" s="7"/>
      <c r="C1506" s="4"/>
      <c r="D1506" s="4"/>
    </row>
    <row r="1507" spans="1:4" ht="15.75">
      <c r="A1507" s="16"/>
      <c r="B1507" s="7"/>
      <c r="C1507" s="4"/>
      <c r="D1507" s="4"/>
    </row>
    <row r="1508" spans="1:4" ht="15.75">
      <c r="A1508" s="16"/>
      <c r="B1508" s="7"/>
      <c r="C1508" s="4"/>
      <c r="D1508" s="4"/>
    </row>
    <row r="1509" spans="1:4" ht="15.75">
      <c r="A1509" s="16"/>
      <c r="B1509" s="7"/>
      <c r="C1509" s="4"/>
      <c r="D1509" s="4"/>
    </row>
    <row r="1510" spans="1:4" ht="15.75">
      <c r="A1510" s="16"/>
      <c r="B1510" s="7"/>
      <c r="C1510" s="4"/>
      <c r="D1510" s="4"/>
    </row>
    <row r="1511" spans="1:4" ht="15.75">
      <c r="A1511" s="16"/>
      <c r="B1511" s="7"/>
      <c r="C1511" s="4"/>
      <c r="D1511" s="4"/>
    </row>
    <row r="1512" spans="1:4" ht="15.75">
      <c r="A1512" s="16"/>
      <c r="B1512" s="7"/>
      <c r="C1512" s="4"/>
      <c r="D1512" s="4"/>
    </row>
    <row r="1513" spans="1:4" ht="15.75">
      <c r="A1513" s="16"/>
      <c r="B1513" s="7"/>
      <c r="C1513" s="4"/>
      <c r="D1513" s="4"/>
    </row>
    <row r="1514" spans="1:4" ht="15.75">
      <c r="A1514" s="16"/>
      <c r="B1514" s="7"/>
      <c r="C1514" s="4"/>
      <c r="D1514" s="4"/>
    </row>
    <row r="1515" spans="1:4" ht="15.75">
      <c r="A1515" s="16"/>
      <c r="B1515" s="7"/>
      <c r="C1515" s="4"/>
      <c r="D1515" s="4"/>
    </row>
    <row r="1516" spans="1:4" ht="15.75">
      <c r="A1516" s="16"/>
      <c r="B1516" s="7"/>
      <c r="C1516" s="4"/>
      <c r="D1516" s="4"/>
    </row>
    <row r="1517" spans="1:4" ht="15.75">
      <c r="A1517" s="16"/>
      <c r="B1517" s="7"/>
      <c r="C1517" s="4"/>
      <c r="D1517" s="4"/>
    </row>
    <row r="1518" spans="1:4" ht="15.75">
      <c r="A1518" s="16"/>
      <c r="B1518" s="7"/>
      <c r="C1518" s="4"/>
      <c r="D1518" s="4"/>
    </row>
    <row r="1519" spans="1:4" ht="15.75">
      <c r="A1519" s="16"/>
      <c r="B1519" s="7"/>
      <c r="C1519" s="4"/>
      <c r="D1519" s="4"/>
    </row>
    <row r="1520" spans="1:4" ht="15.75">
      <c r="A1520" s="16"/>
      <c r="B1520" s="7"/>
      <c r="C1520" s="4"/>
      <c r="D1520" s="4"/>
    </row>
    <row r="1521" spans="1:4" ht="15.75">
      <c r="A1521" s="16"/>
      <c r="B1521" s="7"/>
      <c r="C1521" s="4"/>
      <c r="D1521" s="4"/>
    </row>
    <row r="1522" spans="1:4" ht="15.75">
      <c r="A1522" s="16"/>
      <c r="B1522" s="7"/>
      <c r="C1522" s="4"/>
      <c r="D1522" s="4"/>
    </row>
    <row r="1523" spans="1:4" ht="15.75">
      <c r="A1523" s="16"/>
      <c r="B1523" s="7"/>
      <c r="C1523" s="4"/>
      <c r="D1523" s="4"/>
    </row>
    <row r="1524" spans="1:4" ht="15.75">
      <c r="A1524" s="16"/>
      <c r="B1524" s="7"/>
      <c r="C1524" s="4"/>
      <c r="D1524" s="4"/>
    </row>
    <row r="1525" spans="1:4" ht="15.75">
      <c r="A1525" s="16"/>
      <c r="B1525" s="7"/>
      <c r="C1525" s="4"/>
      <c r="D1525" s="4"/>
    </row>
    <row r="1526" spans="1:4" ht="15.75">
      <c r="A1526" s="16"/>
      <c r="B1526" s="7"/>
      <c r="C1526" s="4"/>
      <c r="D1526" s="4"/>
    </row>
    <row r="1527" spans="1:4" ht="15.75">
      <c r="A1527" s="16"/>
      <c r="B1527" s="7"/>
      <c r="C1527" s="4"/>
      <c r="D1527" s="4"/>
    </row>
    <row r="1528" spans="1:4" ht="15.75">
      <c r="A1528" s="16"/>
      <c r="B1528" s="7"/>
      <c r="C1528" s="4"/>
      <c r="D1528" s="4"/>
    </row>
    <row r="1529" spans="1:4" ht="15.75">
      <c r="A1529" s="16"/>
      <c r="B1529" s="7"/>
      <c r="C1529" s="4"/>
      <c r="D1529" s="4"/>
    </row>
    <row r="1530" spans="1:4" ht="15.75">
      <c r="A1530" s="16"/>
      <c r="B1530" s="7"/>
      <c r="C1530" s="4"/>
      <c r="D1530" s="4"/>
    </row>
    <row r="1531" spans="1:4" ht="15.75">
      <c r="A1531" s="16"/>
      <c r="B1531" s="7"/>
      <c r="C1531" s="4"/>
      <c r="D1531" s="4"/>
    </row>
    <row r="1532" spans="1:4" ht="15.75">
      <c r="A1532" s="16"/>
      <c r="B1532" s="7"/>
      <c r="C1532" s="4"/>
      <c r="D1532" s="4"/>
    </row>
    <row r="1533" spans="1:4" ht="15.75">
      <c r="A1533" s="16"/>
      <c r="B1533" s="7"/>
      <c r="C1533" s="4"/>
      <c r="D1533" s="4"/>
    </row>
    <row r="1534" spans="1:4" ht="15.75">
      <c r="A1534" s="16"/>
      <c r="B1534" s="7"/>
      <c r="C1534" s="4"/>
      <c r="D1534" s="4"/>
    </row>
    <row r="1535" spans="1:4" ht="15.75">
      <c r="A1535" s="16"/>
      <c r="B1535" s="7"/>
      <c r="C1535" s="4"/>
      <c r="D1535" s="4"/>
    </row>
    <row r="1536" spans="1:4" ht="15.75">
      <c r="A1536" s="16"/>
      <c r="B1536" s="7"/>
      <c r="C1536" s="4"/>
      <c r="D1536" s="4"/>
    </row>
    <row r="1537" spans="1:4" ht="15.75">
      <c r="A1537" s="16"/>
      <c r="B1537" s="7"/>
      <c r="C1537" s="4"/>
      <c r="D1537" s="4"/>
    </row>
    <row r="1538" spans="1:4" ht="15.75">
      <c r="A1538" s="16"/>
      <c r="B1538" s="7"/>
      <c r="C1538" s="4"/>
      <c r="D1538" s="4"/>
    </row>
    <row r="1539" spans="1:4" ht="15.75">
      <c r="A1539" s="16"/>
      <c r="B1539" s="7"/>
      <c r="C1539" s="4"/>
      <c r="D1539" s="4"/>
    </row>
    <row r="1540" spans="1:4" ht="15.75">
      <c r="A1540" s="16"/>
      <c r="B1540" s="7"/>
      <c r="C1540" s="4"/>
      <c r="D1540" s="4"/>
    </row>
    <row r="1541" spans="1:4" ht="15.75">
      <c r="A1541" s="16"/>
      <c r="B1541" s="7"/>
      <c r="C1541" s="4"/>
      <c r="D1541" s="4"/>
    </row>
    <row r="1542" spans="1:4" ht="15.75">
      <c r="A1542" s="16"/>
      <c r="B1542" s="7"/>
      <c r="C1542" s="4"/>
      <c r="D1542" s="4"/>
    </row>
    <row r="1543" spans="1:4" ht="15.75">
      <c r="A1543" s="16"/>
      <c r="B1543" s="7"/>
      <c r="C1543" s="4"/>
      <c r="D1543" s="4"/>
    </row>
    <row r="1544" spans="1:4" ht="15.75">
      <c r="A1544" s="16"/>
      <c r="B1544" s="7"/>
      <c r="C1544" s="4"/>
      <c r="D1544" s="4"/>
    </row>
    <row r="1545" spans="1:4" ht="15.75">
      <c r="A1545" s="16"/>
      <c r="B1545" s="7"/>
      <c r="C1545" s="4"/>
      <c r="D1545" s="4"/>
    </row>
    <row r="1546" spans="1:4" ht="15.75">
      <c r="A1546" s="16"/>
      <c r="B1546" s="7"/>
      <c r="C1546" s="4"/>
      <c r="D1546" s="4"/>
    </row>
    <row r="1547" spans="1:4" ht="15.75">
      <c r="A1547" s="16"/>
      <c r="B1547" s="7"/>
      <c r="C1547" s="4"/>
      <c r="D1547" s="4"/>
    </row>
    <row r="1548" spans="1:4" ht="15.75">
      <c r="A1548" s="16"/>
      <c r="B1548" s="7"/>
      <c r="C1548" s="4"/>
      <c r="D1548" s="4"/>
    </row>
    <row r="1549" spans="1:4" ht="15.75">
      <c r="A1549" s="16"/>
      <c r="B1549" s="7"/>
      <c r="C1549" s="4"/>
      <c r="D1549" s="4"/>
    </row>
    <row r="1550" spans="1:4" ht="15.75">
      <c r="A1550" s="16"/>
      <c r="B1550" s="7"/>
      <c r="C1550" s="4"/>
      <c r="D1550" s="4"/>
    </row>
    <row r="1551" spans="1:4" ht="15.75">
      <c r="A1551" s="16"/>
      <c r="B1551" s="7"/>
      <c r="C1551" s="4"/>
      <c r="D1551" s="4"/>
    </row>
    <row r="1552" spans="1:4" ht="15.75">
      <c r="A1552" s="16"/>
      <c r="B1552" s="7"/>
      <c r="C1552" s="4"/>
      <c r="D1552" s="4"/>
    </row>
    <row r="1553" spans="1:4" ht="15.75">
      <c r="A1553" s="16"/>
      <c r="B1553" s="7"/>
      <c r="C1553" s="4"/>
      <c r="D1553" s="4"/>
    </row>
    <row r="1554" spans="1:4" ht="15.75">
      <c r="A1554" s="16"/>
      <c r="B1554" s="7"/>
      <c r="C1554" s="4"/>
      <c r="D1554" s="4"/>
    </row>
    <row r="1555" spans="1:4" ht="15.75">
      <c r="A1555" s="16"/>
      <c r="B1555" s="7"/>
      <c r="C1555" s="4"/>
      <c r="D1555" s="4"/>
    </row>
    <row r="1556" spans="1:4" ht="15.75">
      <c r="A1556" s="16"/>
      <c r="B1556" s="7"/>
      <c r="C1556" s="4"/>
      <c r="D1556" s="4"/>
    </row>
    <row r="1557" spans="1:4" ht="15.75">
      <c r="A1557" s="16"/>
      <c r="B1557" s="7"/>
      <c r="C1557" s="4"/>
      <c r="D1557" s="4"/>
    </row>
    <row r="1558" spans="1:4" ht="15.75">
      <c r="A1558" s="16"/>
      <c r="B1558" s="7"/>
      <c r="C1558" s="4"/>
      <c r="D1558" s="4"/>
    </row>
    <row r="1559" spans="1:4" ht="15.75">
      <c r="A1559" s="16"/>
      <c r="B1559" s="7"/>
      <c r="C1559" s="4"/>
      <c r="D1559" s="4"/>
    </row>
    <row r="1560" spans="1:4" ht="15.75">
      <c r="A1560" s="16"/>
      <c r="B1560" s="7"/>
      <c r="C1560" s="4"/>
      <c r="D1560" s="4"/>
    </row>
    <row r="1561" spans="1:4" ht="15.75">
      <c r="A1561" s="16"/>
      <c r="B1561" s="7"/>
      <c r="C1561" s="4"/>
      <c r="D1561" s="4"/>
    </row>
    <row r="1562" spans="1:4" ht="15.75">
      <c r="A1562" s="16"/>
      <c r="B1562" s="7"/>
      <c r="C1562" s="4"/>
      <c r="D1562" s="4"/>
    </row>
    <row r="1563" spans="1:4" ht="15.75">
      <c r="A1563" s="16"/>
      <c r="B1563" s="7"/>
      <c r="C1563" s="4"/>
      <c r="D1563" s="4"/>
    </row>
    <row r="1564" spans="1:4" ht="15.75">
      <c r="A1564" s="16"/>
      <c r="B1564" s="7"/>
      <c r="C1564" s="4"/>
      <c r="D1564" s="4"/>
    </row>
    <row r="1565" spans="1:4" ht="15.75">
      <c r="A1565" s="16"/>
      <c r="B1565" s="7"/>
      <c r="C1565" s="4"/>
      <c r="D1565" s="4"/>
    </row>
    <row r="1566" spans="1:4" ht="15.75">
      <c r="A1566" s="16"/>
      <c r="B1566" s="7"/>
      <c r="C1566" s="4"/>
      <c r="D1566" s="4"/>
    </row>
    <row r="1567" spans="1:4" ht="15.75">
      <c r="A1567" s="16"/>
      <c r="B1567" s="7"/>
      <c r="C1567" s="4"/>
      <c r="D1567" s="4"/>
    </row>
    <row r="1568" spans="1:4" ht="15.75">
      <c r="A1568" s="16"/>
      <c r="B1568" s="7"/>
      <c r="C1568" s="4"/>
      <c r="D1568" s="4"/>
    </row>
    <row r="1569" spans="1:4" ht="15.75">
      <c r="A1569" s="16"/>
      <c r="B1569" s="7"/>
      <c r="C1569" s="4"/>
      <c r="D1569" s="4"/>
    </row>
    <row r="1570" spans="1:4" ht="15.75">
      <c r="A1570" s="16"/>
      <c r="B1570" s="7"/>
      <c r="C1570" s="4"/>
      <c r="D1570" s="4"/>
    </row>
    <row r="1571" spans="1:4" ht="15.75">
      <c r="A1571" s="16"/>
      <c r="B1571" s="7"/>
      <c r="C1571" s="4"/>
      <c r="D1571" s="4"/>
    </row>
    <row r="1572" spans="1:4" ht="15.75">
      <c r="A1572" s="16"/>
      <c r="B1572" s="7"/>
      <c r="C1572" s="4"/>
      <c r="D1572" s="4"/>
    </row>
    <row r="1573" spans="1:4" ht="15.75">
      <c r="A1573" s="16"/>
      <c r="B1573" s="7"/>
      <c r="C1573" s="4"/>
      <c r="D1573" s="4"/>
    </row>
    <row r="1574" spans="1:4" ht="15.75">
      <c r="A1574" s="16"/>
      <c r="B1574" s="7"/>
      <c r="C1574" s="4"/>
      <c r="D1574" s="4"/>
    </row>
    <row r="1575" spans="1:4" ht="15.75">
      <c r="A1575" s="16"/>
      <c r="B1575" s="7"/>
      <c r="C1575" s="4"/>
      <c r="D1575" s="4"/>
    </row>
    <row r="1576" spans="1:4" ht="15.75">
      <c r="A1576" s="16"/>
      <c r="B1576" s="7"/>
      <c r="C1576" s="4"/>
      <c r="D1576" s="4"/>
    </row>
    <row r="1577" spans="1:4" ht="15.75">
      <c r="A1577" s="16"/>
      <c r="B1577" s="7"/>
      <c r="C1577" s="4"/>
      <c r="D1577" s="4"/>
    </row>
    <row r="1578" spans="1:4" ht="15.75">
      <c r="A1578" s="16"/>
      <c r="B1578" s="7"/>
      <c r="C1578" s="4"/>
      <c r="D1578" s="4"/>
    </row>
    <row r="1579" spans="1:4" ht="15.75">
      <c r="A1579" s="16"/>
      <c r="B1579" s="7"/>
      <c r="C1579" s="4"/>
      <c r="D1579" s="4"/>
    </row>
    <row r="1580" spans="1:4" ht="15.75">
      <c r="A1580" s="16"/>
      <c r="B1580" s="7"/>
      <c r="C1580" s="4"/>
      <c r="D1580" s="4"/>
    </row>
    <row r="1581" spans="1:4" ht="15.75">
      <c r="A1581" s="16"/>
      <c r="B1581" s="7"/>
      <c r="C1581" s="4"/>
      <c r="D1581" s="4"/>
    </row>
    <row r="1582" spans="1:4" ht="15.75">
      <c r="A1582" s="16"/>
      <c r="B1582" s="7"/>
      <c r="C1582" s="4"/>
      <c r="D1582" s="4"/>
    </row>
    <row r="1583" spans="1:4" ht="15.75">
      <c r="A1583" s="16"/>
      <c r="B1583" s="7"/>
      <c r="C1583" s="4"/>
      <c r="D1583" s="4"/>
    </row>
    <row r="1584" spans="1:4" ht="15.75">
      <c r="A1584" s="16"/>
      <c r="B1584" s="7"/>
      <c r="C1584" s="4"/>
      <c r="D1584" s="4"/>
    </row>
    <row r="1585" spans="1:4" ht="15.75">
      <c r="A1585" s="16"/>
      <c r="B1585" s="7"/>
      <c r="C1585" s="4"/>
      <c r="D1585" s="4"/>
    </row>
    <row r="1586" spans="1:4" ht="15.75">
      <c r="A1586" s="16"/>
      <c r="B1586" s="7"/>
      <c r="C1586" s="4"/>
      <c r="D1586" s="4"/>
    </row>
    <row r="1587" spans="1:4" ht="15.75">
      <c r="A1587" s="16"/>
      <c r="B1587" s="7"/>
      <c r="C1587" s="4"/>
      <c r="D1587" s="4"/>
    </row>
    <row r="1588" spans="1:4" ht="15.75">
      <c r="A1588" s="16"/>
      <c r="B1588" s="7"/>
      <c r="C1588" s="4"/>
      <c r="D1588" s="4"/>
    </row>
    <row r="1589" spans="1:4" ht="15.75">
      <c r="A1589" s="16"/>
      <c r="B1589" s="7"/>
      <c r="C1589" s="4"/>
      <c r="D1589" s="4"/>
    </row>
    <row r="1590" spans="1:4" ht="15.75">
      <c r="A1590" s="16"/>
      <c r="B1590" s="7"/>
      <c r="C1590" s="4"/>
      <c r="D1590" s="4"/>
    </row>
    <row r="1591" spans="1:4" ht="15.75">
      <c r="A1591" s="16"/>
      <c r="B1591" s="7"/>
      <c r="C1591" s="4"/>
      <c r="D1591" s="4"/>
    </row>
    <row r="1592" spans="1:4" ht="15.75">
      <c r="A1592" s="16"/>
      <c r="B1592" s="7"/>
      <c r="C1592" s="4"/>
      <c r="D1592" s="4"/>
    </row>
    <row r="1593" spans="1:4" ht="15.75">
      <c r="A1593" s="16"/>
      <c r="B1593" s="7"/>
      <c r="C1593" s="4"/>
      <c r="D1593" s="4"/>
    </row>
    <row r="1594" spans="1:4" ht="15.75">
      <c r="A1594" s="16"/>
      <c r="B1594" s="7"/>
      <c r="C1594" s="4"/>
      <c r="D1594" s="4"/>
    </row>
    <row r="1595" spans="1:4" ht="15.75">
      <c r="A1595" s="16"/>
      <c r="B1595" s="7"/>
      <c r="C1595" s="4"/>
      <c r="D1595" s="4"/>
    </row>
    <row r="1596" spans="1:4" ht="15.75">
      <c r="A1596" s="16"/>
      <c r="B1596" s="7"/>
      <c r="C1596" s="4"/>
      <c r="D1596" s="4"/>
    </row>
    <row r="1597" spans="1:4" ht="15.75">
      <c r="A1597" s="16"/>
      <c r="B1597" s="7"/>
      <c r="C1597" s="4"/>
      <c r="D1597" s="4"/>
    </row>
    <row r="1598" spans="1:4" ht="15.75">
      <c r="A1598" s="16"/>
      <c r="B1598" s="7"/>
      <c r="C1598" s="4"/>
      <c r="D1598" s="4"/>
    </row>
    <row r="1599" spans="1:4" ht="15.75">
      <c r="A1599" s="16"/>
      <c r="B1599" s="7"/>
      <c r="C1599" s="4"/>
      <c r="D1599" s="4"/>
    </row>
    <row r="1600" spans="1:4" ht="15.75">
      <c r="A1600" s="16"/>
      <c r="B1600" s="7"/>
      <c r="C1600" s="4"/>
      <c r="D1600" s="4"/>
    </row>
    <row r="1601" spans="1:4" ht="15.75">
      <c r="A1601" s="16"/>
      <c r="B1601" s="7"/>
      <c r="C1601" s="4"/>
      <c r="D1601" s="4"/>
    </row>
    <row r="1602" spans="1:4" ht="15.75">
      <c r="A1602" s="16"/>
      <c r="B1602" s="7"/>
      <c r="C1602" s="4"/>
      <c r="D1602" s="4"/>
    </row>
    <row r="1603" spans="1:4" ht="15.75">
      <c r="A1603" s="16"/>
      <c r="B1603" s="7"/>
      <c r="C1603" s="4"/>
      <c r="D1603" s="4"/>
    </row>
    <row r="1604" spans="1:4" ht="15.75">
      <c r="A1604" s="16"/>
      <c r="B1604" s="7"/>
      <c r="C1604" s="4"/>
      <c r="D1604" s="4"/>
    </row>
    <row r="1605" spans="1:4" ht="15.75">
      <c r="A1605" s="16"/>
      <c r="B1605" s="7"/>
      <c r="C1605" s="4"/>
      <c r="D1605" s="4"/>
    </row>
    <row r="1606" spans="1:4" ht="15.75">
      <c r="A1606" s="16"/>
      <c r="B1606" s="7"/>
      <c r="C1606" s="4"/>
      <c r="D1606" s="4"/>
    </row>
    <row r="1607" spans="1:4" ht="15.75">
      <c r="A1607" s="16"/>
      <c r="B1607" s="7"/>
      <c r="C1607" s="4"/>
      <c r="D1607" s="4"/>
    </row>
    <row r="1608" spans="1:4" ht="15.75">
      <c r="A1608" s="16"/>
      <c r="B1608" s="7"/>
      <c r="C1608" s="4"/>
      <c r="D1608" s="4"/>
    </row>
    <row r="1609" spans="1:4" ht="15.75">
      <c r="A1609" s="16"/>
      <c r="B1609" s="7"/>
      <c r="C1609" s="4"/>
      <c r="D1609" s="4"/>
    </row>
    <row r="1610" spans="1:4" ht="15.75">
      <c r="A1610" s="16"/>
      <c r="B1610" s="7"/>
      <c r="C1610" s="4"/>
      <c r="D1610" s="4"/>
    </row>
    <row r="1611" spans="1:4" ht="15.75">
      <c r="A1611" s="16"/>
      <c r="B1611" s="7"/>
      <c r="C1611" s="4"/>
      <c r="D1611" s="4"/>
    </row>
    <row r="1612" spans="1:4" ht="15.75">
      <c r="A1612" s="16"/>
      <c r="B1612" s="7"/>
      <c r="C1612" s="4"/>
      <c r="D1612" s="4"/>
    </row>
    <row r="1613" spans="1:4" ht="15.75">
      <c r="A1613" s="16"/>
      <c r="B1613" s="7"/>
      <c r="C1613" s="4"/>
      <c r="D1613" s="4"/>
    </row>
    <row r="1614" spans="1:4" ht="15.75">
      <c r="A1614" s="16"/>
      <c r="B1614" s="7"/>
      <c r="C1614" s="4"/>
      <c r="D1614" s="4"/>
    </row>
    <row r="1615" spans="1:4" ht="15.75">
      <c r="A1615" s="16"/>
      <c r="B1615" s="7"/>
      <c r="C1615" s="4"/>
      <c r="D1615" s="4"/>
    </row>
    <row r="1616" spans="1:4" ht="15.75">
      <c r="A1616" s="16"/>
      <c r="B1616" s="7"/>
      <c r="C1616" s="4"/>
      <c r="D1616" s="4"/>
    </row>
    <row r="1617" spans="1:4" ht="15.75">
      <c r="A1617" s="16"/>
      <c r="B1617" s="7"/>
      <c r="C1617" s="4"/>
      <c r="D1617" s="4"/>
    </row>
    <row r="1618" spans="1:4" ht="15.75">
      <c r="A1618" s="16"/>
      <c r="B1618" s="7"/>
      <c r="C1618" s="4"/>
      <c r="D1618" s="4"/>
    </row>
    <row r="1619" spans="1:4" ht="15.75">
      <c r="A1619" s="16"/>
      <c r="B1619" s="7"/>
      <c r="C1619" s="4"/>
      <c r="D1619" s="4"/>
    </row>
    <row r="1620" spans="1:4" ht="15.75">
      <c r="A1620" s="16"/>
      <c r="B1620" s="7"/>
      <c r="C1620" s="4"/>
      <c r="D1620" s="4"/>
    </row>
    <row r="1621" spans="1:4" ht="15.75">
      <c r="A1621" s="16"/>
      <c r="B1621" s="7"/>
      <c r="C1621" s="4"/>
      <c r="D1621" s="4"/>
    </row>
    <row r="1622" spans="1:4" ht="15.75">
      <c r="A1622" s="16"/>
      <c r="B1622" s="7"/>
      <c r="C1622" s="4"/>
      <c r="D1622" s="4"/>
    </row>
    <row r="1623" spans="1:4" ht="15.75">
      <c r="A1623" s="16"/>
      <c r="B1623" s="7"/>
      <c r="C1623" s="4"/>
      <c r="D1623" s="4"/>
    </row>
    <row r="1624" spans="1:4" ht="15.75">
      <c r="A1624" s="16"/>
      <c r="B1624" s="7"/>
      <c r="C1624" s="4"/>
      <c r="D1624" s="4"/>
    </row>
    <row r="1625" spans="1:4" ht="15.75">
      <c r="A1625" s="16"/>
      <c r="B1625" s="7"/>
      <c r="C1625" s="4"/>
      <c r="D1625" s="4"/>
    </row>
    <row r="1626" spans="1:4" ht="15.75">
      <c r="A1626" s="16"/>
      <c r="B1626" s="7"/>
      <c r="C1626" s="4"/>
      <c r="D1626" s="4"/>
    </row>
    <row r="1627" spans="1:4" ht="15.75">
      <c r="A1627" s="16"/>
      <c r="B1627" s="7"/>
      <c r="C1627" s="4"/>
      <c r="D1627" s="4"/>
    </row>
    <row r="1628" spans="1:4" ht="15.75">
      <c r="A1628" s="16"/>
      <c r="B1628" s="7"/>
      <c r="C1628" s="4"/>
      <c r="D1628" s="4"/>
    </row>
    <row r="1629" spans="1:4" ht="15.75">
      <c r="A1629" s="16"/>
      <c r="B1629" s="7"/>
      <c r="C1629" s="4"/>
      <c r="D1629" s="4"/>
    </row>
    <row r="1630" spans="1:4" ht="15.75">
      <c r="A1630" s="16"/>
      <c r="B1630" s="7"/>
      <c r="C1630" s="4"/>
      <c r="D1630" s="4"/>
    </row>
    <row r="1631" spans="1:4" ht="15.75">
      <c r="A1631" s="16"/>
      <c r="B1631" s="7"/>
      <c r="C1631" s="4"/>
      <c r="D1631" s="4"/>
    </row>
    <row r="1632" spans="1:4" ht="15.75">
      <c r="A1632" s="16"/>
      <c r="B1632" s="7"/>
      <c r="C1632" s="4"/>
      <c r="D1632" s="4"/>
    </row>
    <row r="1633" spans="1:4" ht="15.75">
      <c r="A1633" s="16"/>
      <c r="B1633" s="7"/>
      <c r="C1633" s="4"/>
      <c r="D1633" s="4"/>
    </row>
    <row r="1634" spans="1:4" ht="15.75">
      <c r="A1634" s="16"/>
      <c r="B1634" s="7"/>
      <c r="C1634" s="4"/>
      <c r="D1634" s="4"/>
    </row>
    <row r="1635" spans="1:4" ht="15.75">
      <c r="A1635" s="16"/>
      <c r="B1635" s="7"/>
      <c r="C1635" s="4"/>
      <c r="D1635" s="4"/>
    </row>
    <row r="1636" spans="1:4" ht="15.75">
      <c r="A1636" s="16"/>
      <c r="B1636" s="7"/>
      <c r="C1636" s="4"/>
      <c r="D1636" s="4"/>
    </row>
    <row r="1637" spans="1:4" ht="15.75">
      <c r="A1637" s="16"/>
      <c r="B1637" s="7"/>
      <c r="C1637" s="4"/>
      <c r="D1637" s="4"/>
    </row>
    <row r="1638" spans="1:4" ht="15.75">
      <c r="A1638" s="16"/>
      <c r="B1638" s="7"/>
      <c r="C1638" s="4"/>
      <c r="D1638" s="4"/>
    </row>
    <row r="1639" spans="1:4" ht="15.75">
      <c r="A1639" s="16"/>
      <c r="B1639" s="7"/>
      <c r="C1639" s="4"/>
      <c r="D1639" s="4"/>
    </row>
    <row r="1640" spans="1:4" ht="15.75">
      <c r="A1640" s="16"/>
      <c r="B1640" s="7"/>
      <c r="C1640" s="4"/>
      <c r="D1640" s="4"/>
    </row>
    <row r="1641" spans="1:4" ht="15.75">
      <c r="A1641" s="16"/>
      <c r="B1641" s="7"/>
      <c r="C1641" s="4"/>
      <c r="D1641" s="4"/>
    </row>
    <row r="1642" spans="1:4" ht="15.75">
      <c r="A1642" s="16"/>
      <c r="B1642" s="7"/>
      <c r="C1642" s="4"/>
      <c r="D1642" s="4"/>
    </row>
    <row r="1643" spans="1:4" ht="15.75">
      <c r="A1643" s="16"/>
      <c r="B1643" s="7"/>
      <c r="C1643" s="4"/>
      <c r="D1643" s="4"/>
    </row>
    <row r="1644" spans="1:4" ht="15.75">
      <c r="A1644" s="16"/>
      <c r="B1644" s="7"/>
      <c r="C1644" s="4"/>
      <c r="D1644" s="4"/>
    </row>
    <row r="1645" spans="1:4" ht="15.75">
      <c r="A1645" s="16"/>
      <c r="B1645" s="7"/>
      <c r="C1645" s="4"/>
      <c r="D1645" s="4"/>
    </row>
    <row r="1646" spans="1:4" ht="15.75">
      <c r="A1646" s="16"/>
      <c r="B1646" s="7"/>
      <c r="C1646" s="4"/>
      <c r="D1646" s="4"/>
    </row>
    <row r="1647" spans="1:4" ht="15.75">
      <c r="A1647" s="16"/>
      <c r="B1647" s="7"/>
      <c r="C1647" s="4"/>
      <c r="D1647" s="4"/>
    </row>
    <row r="1648" spans="1:4" ht="15.75">
      <c r="A1648" s="16"/>
      <c r="B1648" s="7"/>
      <c r="C1648" s="4"/>
      <c r="D1648" s="4"/>
    </row>
    <row r="1649" spans="1:4" ht="15.75">
      <c r="A1649" s="16"/>
      <c r="B1649" s="7"/>
      <c r="C1649" s="4"/>
      <c r="D1649" s="4"/>
    </row>
    <row r="1650" spans="1:4" ht="15.75">
      <c r="A1650" s="16"/>
      <c r="B1650" s="7"/>
      <c r="C1650" s="4"/>
      <c r="D1650" s="4"/>
    </row>
    <row r="1651" spans="1:4" ht="15.75">
      <c r="A1651" s="16"/>
      <c r="B1651" s="7"/>
      <c r="C1651" s="4"/>
      <c r="D1651" s="4"/>
    </row>
    <row r="1652" spans="1:4" ht="15.75">
      <c r="A1652" s="16"/>
      <c r="B1652" s="7"/>
      <c r="C1652" s="4"/>
      <c r="D1652" s="4"/>
    </row>
    <row r="1653" spans="1:4" ht="15.75">
      <c r="A1653" s="16"/>
      <c r="B1653" s="7"/>
      <c r="C1653" s="4"/>
      <c r="D1653" s="4"/>
    </row>
    <row r="1654" spans="1:4" ht="15.75">
      <c r="A1654" s="16"/>
      <c r="B1654" s="7"/>
      <c r="C1654" s="4"/>
      <c r="D1654" s="4"/>
    </row>
    <row r="1655" spans="1:4" ht="15.75">
      <c r="A1655" s="16"/>
      <c r="B1655" s="7"/>
      <c r="C1655" s="4"/>
      <c r="D1655" s="4"/>
    </row>
    <row r="1656" spans="1:4" ht="15.75">
      <c r="A1656" s="16"/>
      <c r="B1656" s="7"/>
      <c r="C1656" s="4"/>
      <c r="D1656" s="4"/>
    </row>
    <row r="1657" spans="1:4" ht="15.75">
      <c r="A1657" s="16"/>
      <c r="B1657" s="7"/>
      <c r="C1657" s="4"/>
      <c r="D1657" s="4"/>
    </row>
    <row r="1658" spans="1:4" ht="15.75">
      <c r="A1658" s="16"/>
      <c r="B1658" s="7"/>
      <c r="C1658" s="4"/>
      <c r="D1658" s="4"/>
    </row>
    <row r="1659" spans="1:4" ht="15.75">
      <c r="A1659" s="16"/>
      <c r="B1659" s="7"/>
      <c r="C1659" s="4"/>
      <c r="D1659" s="4"/>
    </row>
    <row r="1660" spans="1:4" ht="15.75">
      <c r="A1660" s="16"/>
      <c r="B1660" s="7"/>
      <c r="C1660" s="4"/>
      <c r="D1660" s="4"/>
    </row>
    <row r="1661" spans="1:4" ht="15.75">
      <c r="A1661" s="16"/>
      <c r="B1661" s="7"/>
      <c r="C1661" s="4"/>
      <c r="D1661" s="4"/>
    </row>
    <row r="1662" spans="1:4" ht="15.75">
      <c r="A1662" s="16"/>
      <c r="B1662" s="7"/>
      <c r="C1662" s="4"/>
      <c r="D1662" s="4"/>
    </row>
    <row r="1663" spans="1:4" ht="15.75">
      <c r="A1663" s="16"/>
      <c r="B1663" s="7"/>
      <c r="C1663" s="4"/>
      <c r="D1663" s="4"/>
    </row>
    <row r="1664" spans="1:4" ht="15.75">
      <c r="A1664" s="16"/>
      <c r="B1664" s="7"/>
      <c r="C1664" s="4"/>
      <c r="D1664" s="4"/>
    </row>
    <row r="1665" spans="1:4" ht="15.75">
      <c r="A1665" s="16"/>
      <c r="B1665" s="7"/>
      <c r="C1665" s="4"/>
      <c r="D1665" s="4"/>
    </row>
    <row r="1666" spans="1:4" ht="15.75">
      <c r="A1666" s="16"/>
      <c r="B1666" s="7"/>
      <c r="C1666" s="4"/>
      <c r="D1666" s="4"/>
    </row>
    <row r="1667" spans="1:4" ht="15.75">
      <c r="A1667" s="16"/>
      <c r="B1667" s="7"/>
      <c r="C1667" s="4"/>
      <c r="D1667" s="4"/>
    </row>
    <row r="1668" spans="1:4" ht="15.75">
      <c r="A1668" s="16"/>
      <c r="B1668" s="7"/>
      <c r="C1668" s="4"/>
      <c r="D1668" s="4"/>
    </row>
    <row r="1669" spans="1:4" ht="15.75">
      <c r="A1669" s="16"/>
      <c r="B1669" s="7"/>
      <c r="C1669" s="4"/>
      <c r="D1669" s="4"/>
    </row>
    <row r="1670" spans="1:4" ht="15.75">
      <c r="A1670" s="16"/>
      <c r="B1670" s="7"/>
      <c r="C1670" s="4"/>
      <c r="D1670" s="4"/>
    </row>
    <row r="1671" spans="1:4" ht="15.75">
      <c r="A1671" s="16"/>
      <c r="B1671" s="7"/>
      <c r="C1671" s="4"/>
      <c r="D1671" s="4"/>
    </row>
    <row r="1672" spans="1:4" ht="15.75">
      <c r="A1672" s="16"/>
      <c r="B1672" s="7"/>
      <c r="C1672" s="4"/>
      <c r="D1672" s="4"/>
    </row>
    <row r="1673" spans="1:4" ht="15.75">
      <c r="A1673" s="16"/>
      <c r="B1673" s="7"/>
      <c r="C1673" s="4"/>
      <c r="D1673" s="4"/>
    </row>
    <row r="1674" spans="1:4" ht="15.75">
      <c r="A1674" s="16"/>
      <c r="B1674" s="7"/>
      <c r="C1674" s="4"/>
      <c r="D1674" s="4"/>
    </row>
    <row r="1675" spans="1:4" ht="15.75">
      <c r="A1675" s="16"/>
      <c r="B1675" s="7"/>
      <c r="C1675" s="4"/>
      <c r="D1675" s="4"/>
    </row>
    <row r="1676" spans="1:4" ht="15.75">
      <c r="A1676" s="16"/>
      <c r="B1676" s="7"/>
      <c r="C1676" s="4"/>
      <c r="D1676" s="4"/>
    </row>
    <row r="1677" spans="1:4" ht="15.75">
      <c r="A1677" s="16"/>
      <c r="B1677" s="7"/>
      <c r="C1677" s="4"/>
      <c r="D1677" s="4"/>
    </row>
    <row r="1678" spans="1:4" ht="15.75">
      <c r="A1678" s="16"/>
      <c r="B1678" s="7"/>
      <c r="C1678" s="4"/>
      <c r="D1678" s="4"/>
    </row>
    <row r="1679" spans="1:4" ht="15.75">
      <c r="A1679" s="16"/>
      <c r="B1679" s="7"/>
      <c r="C1679" s="4"/>
      <c r="D1679" s="4"/>
    </row>
    <row r="1680" spans="1:4" ht="15.75">
      <c r="A1680" s="16"/>
      <c r="B1680" s="7"/>
      <c r="C1680" s="4"/>
      <c r="D1680" s="4"/>
    </row>
    <row r="1681" spans="1:4" ht="15.75">
      <c r="A1681" s="16"/>
      <c r="B1681" s="7"/>
      <c r="C1681" s="4"/>
      <c r="D1681" s="4"/>
    </row>
    <row r="1682" spans="1:4" ht="15.75">
      <c r="A1682" s="16"/>
      <c r="B1682" s="7"/>
      <c r="C1682" s="4"/>
      <c r="D1682" s="4"/>
    </row>
    <row r="1683" spans="1:4" ht="15.75">
      <c r="A1683" s="16"/>
      <c r="B1683" s="7"/>
      <c r="C1683" s="4"/>
      <c r="D1683" s="4"/>
    </row>
    <row r="1684" spans="1:4" ht="15.75">
      <c r="A1684" s="16"/>
      <c r="B1684" s="7"/>
      <c r="C1684" s="4"/>
      <c r="D1684" s="4"/>
    </row>
    <row r="1685" spans="1:4" ht="15.75">
      <c r="A1685" s="16"/>
      <c r="B1685" s="7"/>
      <c r="C1685" s="4"/>
      <c r="D1685" s="4"/>
    </row>
    <row r="1686" spans="1:4" ht="15.75">
      <c r="A1686" s="16"/>
      <c r="B1686" s="7"/>
      <c r="C1686" s="4"/>
      <c r="D1686" s="4"/>
    </row>
    <row r="1687" spans="1:4" ht="15.75">
      <c r="A1687" s="16"/>
      <c r="B1687" s="7"/>
      <c r="C1687" s="4"/>
      <c r="D1687" s="4"/>
    </row>
    <row r="1688" spans="1:4" ht="15.75">
      <c r="A1688" s="16"/>
      <c r="B1688" s="7"/>
      <c r="C1688" s="4"/>
      <c r="D1688" s="4"/>
    </row>
    <row r="1689" spans="1:4" ht="15.75">
      <c r="A1689" s="16"/>
      <c r="B1689" s="7"/>
      <c r="C1689" s="4"/>
      <c r="D1689" s="4"/>
    </row>
    <row r="1690" spans="1:4" ht="15.75">
      <c r="A1690" s="16"/>
      <c r="B1690" s="7"/>
      <c r="C1690" s="4"/>
      <c r="D1690" s="4"/>
    </row>
    <row r="1691" spans="1:4" ht="15.75">
      <c r="A1691" s="16"/>
      <c r="B1691" s="7"/>
      <c r="C1691" s="4"/>
      <c r="D1691" s="4"/>
    </row>
    <row r="1692" spans="1:4" ht="15.75">
      <c r="A1692" s="16"/>
      <c r="B1692" s="7"/>
      <c r="C1692" s="4"/>
      <c r="D1692" s="4"/>
    </row>
    <row r="1693" spans="1:4" ht="15.75">
      <c r="A1693" s="16"/>
      <c r="B1693" s="7"/>
      <c r="C1693" s="4"/>
      <c r="D1693" s="4"/>
    </row>
    <row r="1694" spans="1:4" ht="15.75">
      <c r="A1694" s="16"/>
      <c r="B1694" s="7"/>
      <c r="C1694" s="4"/>
      <c r="D1694" s="4"/>
    </row>
    <row r="1695" spans="1:4" ht="15.75">
      <c r="A1695" s="16"/>
      <c r="B1695" s="7"/>
      <c r="C1695" s="4"/>
      <c r="D1695" s="4"/>
    </row>
    <row r="1696" spans="1:4" ht="15.75">
      <c r="A1696" s="16"/>
      <c r="B1696" s="7"/>
      <c r="C1696" s="4"/>
      <c r="D1696" s="4"/>
    </row>
    <row r="1697" spans="1:4" ht="15.75">
      <c r="A1697" s="16"/>
      <c r="B1697" s="7"/>
      <c r="C1697" s="4"/>
      <c r="D1697" s="4"/>
    </row>
    <row r="1698" spans="1:4" ht="15.75">
      <c r="A1698" s="16"/>
      <c r="B1698" s="7"/>
      <c r="C1698" s="4"/>
      <c r="D1698" s="4"/>
    </row>
    <row r="1699" spans="1:4" ht="15.75">
      <c r="A1699" s="16"/>
      <c r="B1699" s="7"/>
      <c r="C1699" s="4"/>
      <c r="D1699" s="4"/>
    </row>
    <row r="1700" spans="1:4" ht="15.75">
      <c r="A1700" s="16"/>
      <c r="B1700" s="7"/>
      <c r="C1700" s="4"/>
      <c r="D1700" s="4"/>
    </row>
    <row r="1701" spans="1:4" ht="15.75">
      <c r="A1701" s="16"/>
      <c r="B1701" s="7"/>
      <c r="C1701" s="4"/>
      <c r="D1701" s="4"/>
    </row>
    <row r="1702" spans="1:4" ht="15.75">
      <c r="A1702" s="16"/>
      <c r="B1702" s="7"/>
      <c r="C1702" s="4"/>
      <c r="D1702" s="4"/>
    </row>
    <row r="1703" spans="1:4" ht="15.75">
      <c r="A1703" s="16"/>
      <c r="B1703" s="7"/>
      <c r="C1703" s="4"/>
      <c r="D1703" s="4"/>
    </row>
    <row r="1704" spans="1:4" ht="15.75">
      <c r="A1704" s="16"/>
      <c r="B1704" s="7"/>
      <c r="C1704" s="4"/>
      <c r="D1704" s="4"/>
    </row>
    <row r="1705" spans="1:4" ht="15.75">
      <c r="A1705" s="16"/>
      <c r="B1705" s="7"/>
      <c r="C1705" s="4"/>
      <c r="D1705" s="4"/>
    </row>
    <row r="1706" spans="1:4" ht="15.75">
      <c r="A1706" s="16"/>
      <c r="B1706" s="7"/>
      <c r="C1706" s="4"/>
      <c r="D1706" s="4"/>
    </row>
    <row r="1707" spans="1:4" ht="15.75">
      <c r="A1707" s="16"/>
      <c r="B1707" s="7"/>
      <c r="C1707" s="4"/>
      <c r="D1707" s="4"/>
    </row>
    <row r="1708" spans="1:4" ht="15.75">
      <c r="A1708" s="16"/>
      <c r="B1708" s="7"/>
      <c r="C1708" s="4"/>
      <c r="D1708" s="4"/>
    </row>
    <row r="1709" spans="1:4" ht="15.75">
      <c r="A1709" s="16"/>
      <c r="B1709" s="7"/>
      <c r="C1709" s="4"/>
      <c r="D1709" s="4"/>
    </row>
    <row r="1710" spans="1:4" ht="15.75">
      <c r="A1710" s="16"/>
      <c r="B1710" s="7"/>
      <c r="C1710" s="4"/>
      <c r="D1710" s="4"/>
    </row>
    <row r="1711" spans="1:4" ht="15.75">
      <c r="A1711" s="16"/>
      <c r="B1711" s="7"/>
      <c r="C1711" s="4"/>
      <c r="D1711" s="4"/>
    </row>
    <row r="1712" spans="1:4" ht="15.75">
      <c r="A1712" s="16"/>
      <c r="B1712" s="7"/>
      <c r="C1712" s="4"/>
      <c r="D1712" s="4"/>
    </row>
    <row r="1713" spans="1:4" ht="15.75">
      <c r="A1713" s="16"/>
      <c r="B1713" s="7"/>
      <c r="C1713" s="4"/>
      <c r="D1713" s="4"/>
    </row>
    <row r="1714" spans="1:4" ht="15.75">
      <c r="A1714" s="16"/>
      <c r="B1714" s="7"/>
      <c r="C1714" s="4"/>
      <c r="D1714" s="4"/>
    </row>
    <row r="1715" spans="1:4" ht="15.75">
      <c r="A1715" s="16"/>
      <c r="B1715" s="7"/>
      <c r="C1715" s="4"/>
      <c r="D1715" s="4"/>
    </row>
    <row r="1716" spans="1:4" ht="15.75">
      <c r="A1716" s="16"/>
      <c r="B1716" s="7"/>
      <c r="C1716" s="4"/>
      <c r="D1716" s="4"/>
    </row>
    <row r="1717" spans="1:4" ht="15.75">
      <c r="A1717" s="16"/>
      <c r="B1717" s="7"/>
      <c r="C1717" s="4"/>
      <c r="D1717" s="4"/>
    </row>
    <row r="1718" spans="1:4" ht="15.75">
      <c r="A1718" s="16"/>
      <c r="B1718" s="7"/>
      <c r="C1718" s="4"/>
      <c r="D1718" s="4"/>
    </row>
    <row r="1719" spans="1:4" ht="15.75">
      <c r="A1719" s="16"/>
      <c r="B1719" s="7"/>
      <c r="C1719" s="4"/>
      <c r="D1719" s="4"/>
    </row>
    <row r="1720" spans="1:4" ht="15.75">
      <c r="A1720" s="16"/>
      <c r="B1720" s="7"/>
      <c r="C1720" s="4"/>
      <c r="D1720" s="4"/>
    </row>
    <row r="1721" spans="1:4" ht="15.75">
      <c r="A1721" s="16"/>
      <c r="B1721" s="7"/>
      <c r="C1721" s="4"/>
      <c r="D1721" s="4"/>
    </row>
    <row r="1722" spans="1:4" ht="15.75">
      <c r="A1722" s="16"/>
      <c r="B1722" s="7"/>
      <c r="C1722" s="4"/>
      <c r="D1722" s="4"/>
    </row>
    <row r="1723" spans="1:4" ht="15.75">
      <c r="A1723" s="16"/>
      <c r="B1723" s="7"/>
      <c r="C1723" s="4"/>
      <c r="D1723" s="4"/>
    </row>
    <row r="1724" spans="1:4" ht="15.75">
      <c r="A1724" s="16"/>
      <c r="B1724" s="7"/>
      <c r="C1724" s="4"/>
      <c r="D1724" s="4"/>
    </row>
    <row r="1725" spans="1:4" ht="15.75">
      <c r="A1725" s="16"/>
      <c r="B1725" s="7"/>
      <c r="C1725" s="4"/>
      <c r="D1725" s="4"/>
    </row>
    <row r="1726" spans="1:4" ht="15.75">
      <c r="A1726" s="16"/>
      <c r="B1726" s="7"/>
      <c r="C1726" s="4"/>
      <c r="D1726" s="4"/>
    </row>
    <row r="1727" spans="1:4" ht="15.75">
      <c r="A1727" s="16"/>
      <c r="B1727" s="7"/>
      <c r="C1727" s="4"/>
      <c r="D1727" s="4"/>
    </row>
    <row r="1728" spans="1:4" ht="15.75">
      <c r="A1728" s="16"/>
      <c r="B1728" s="7"/>
      <c r="C1728" s="4"/>
      <c r="D1728" s="4"/>
    </row>
    <row r="1729" spans="1:4" ht="15.75">
      <c r="A1729" s="16"/>
      <c r="B1729" s="7"/>
      <c r="C1729" s="4"/>
      <c r="D1729" s="4"/>
    </row>
    <row r="1730" spans="1:4" ht="15.75">
      <c r="A1730" s="16"/>
      <c r="B1730" s="7"/>
      <c r="C1730" s="4"/>
      <c r="D1730" s="4"/>
    </row>
    <row r="1731" spans="1:4" ht="15.75">
      <c r="A1731" s="16"/>
      <c r="B1731" s="7"/>
      <c r="C1731" s="4"/>
      <c r="D1731" s="4"/>
    </row>
    <row r="1732" spans="1:4" ht="15.75">
      <c r="A1732" s="16"/>
      <c r="B1732" s="7"/>
      <c r="C1732" s="4"/>
      <c r="D1732" s="4"/>
    </row>
    <row r="1733" spans="1:4" ht="15.75">
      <c r="A1733" s="16"/>
      <c r="B1733" s="7"/>
      <c r="C1733" s="4"/>
      <c r="D1733" s="4"/>
    </row>
    <row r="1734" spans="1:4" ht="15.75">
      <c r="A1734" s="16"/>
      <c r="B1734" s="7"/>
      <c r="C1734" s="4"/>
      <c r="D1734" s="4"/>
    </row>
    <row r="1735" spans="1:4" ht="15.75">
      <c r="A1735" s="16"/>
      <c r="B1735" s="7"/>
      <c r="C1735" s="4"/>
      <c r="D1735" s="4"/>
    </row>
    <row r="1736" spans="1:4" ht="15.75">
      <c r="A1736" s="16"/>
      <c r="B1736" s="7"/>
      <c r="C1736" s="4"/>
      <c r="D1736" s="4"/>
    </row>
    <row r="1737" spans="1:4" ht="15.75">
      <c r="A1737" s="16"/>
      <c r="B1737" s="7"/>
      <c r="C1737" s="4"/>
      <c r="D1737" s="4"/>
    </row>
    <row r="1738" spans="1:4" ht="15.75">
      <c r="A1738" s="16"/>
      <c r="B1738" s="7"/>
      <c r="C1738" s="4"/>
      <c r="D1738" s="4"/>
    </row>
    <row r="1739" spans="1:4" ht="15.75">
      <c r="A1739" s="16"/>
      <c r="B1739" s="7"/>
      <c r="C1739" s="4"/>
      <c r="D1739" s="4"/>
    </row>
    <row r="1740" spans="1:4" ht="15.75">
      <c r="A1740" s="16"/>
      <c r="B1740" s="7"/>
      <c r="C1740" s="4"/>
      <c r="D1740" s="4"/>
    </row>
    <row r="1741" spans="1:4" ht="15.75">
      <c r="A1741" s="16"/>
      <c r="B1741" s="7"/>
      <c r="C1741" s="4"/>
      <c r="D1741" s="4"/>
    </row>
    <row r="1742" spans="1:4" ht="15.75">
      <c r="A1742" s="16"/>
      <c r="B1742" s="7"/>
      <c r="C1742" s="4"/>
      <c r="D1742" s="4"/>
    </row>
    <row r="1743" spans="1:4" ht="15.75">
      <c r="A1743" s="16"/>
      <c r="B1743" s="7"/>
      <c r="C1743" s="4"/>
      <c r="D1743" s="4"/>
    </row>
    <row r="1744" spans="1:4" ht="15.75">
      <c r="A1744" s="16"/>
      <c r="B1744" s="7"/>
      <c r="C1744" s="4"/>
      <c r="D1744" s="4"/>
    </row>
    <row r="1745" spans="1:4" ht="15.75">
      <c r="A1745" s="16"/>
      <c r="B1745" s="7"/>
      <c r="C1745" s="4"/>
      <c r="D1745" s="4"/>
    </row>
    <row r="1746" spans="1:4" ht="15.75">
      <c r="A1746" s="16"/>
      <c r="B1746" s="7"/>
      <c r="C1746" s="4"/>
      <c r="D1746" s="4"/>
    </row>
    <row r="1747" spans="1:4" ht="15.75">
      <c r="A1747" s="16"/>
      <c r="B1747" s="7"/>
      <c r="C1747" s="4"/>
      <c r="D1747" s="4"/>
    </row>
    <row r="1748" spans="1:4" ht="15.75">
      <c r="A1748" s="16"/>
      <c r="B1748" s="7"/>
      <c r="C1748" s="4"/>
      <c r="D1748" s="4"/>
    </row>
    <row r="1749" spans="1:4" ht="15.75">
      <c r="A1749" s="16"/>
      <c r="B1749" s="7"/>
      <c r="C1749" s="4"/>
      <c r="D1749" s="4"/>
    </row>
    <row r="1750" spans="1:4" ht="15.75">
      <c r="A1750" s="16"/>
      <c r="B1750" s="7"/>
      <c r="C1750" s="4"/>
      <c r="D1750" s="4"/>
    </row>
    <row r="1751" spans="1:4" ht="15.75">
      <c r="A1751" s="16"/>
      <c r="B1751" s="7"/>
      <c r="C1751" s="4"/>
      <c r="D1751" s="4"/>
    </row>
    <row r="1752" spans="1:4" ht="15.75">
      <c r="A1752" s="16"/>
      <c r="B1752" s="7"/>
      <c r="C1752" s="4"/>
      <c r="D1752" s="4"/>
    </row>
    <row r="1753" spans="1:4" ht="15.75">
      <c r="A1753" s="16"/>
      <c r="B1753" s="7"/>
      <c r="C1753" s="4"/>
      <c r="D1753" s="4"/>
    </row>
    <row r="1754" spans="1:4" ht="15.75">
      <c r="A1754" s="16"/>
      <c r="B1754" s="7"/>
      <c r="C1754" s="4"/>
      <c r="D1754" s="4"/>
    </row>
    <row r="1755" spans="1:4" ht="15.75">
      <c r="A1755" s="16"/>
      <c r="B1755" s="7"/>
      <c r="C1755" s="4"/>
      <c r="D1755" s="4"/>
    </row>
    <row r="1756" spans="1:4" ht="15.75">
      <c r="A1756" s="16"/>
      <c r="B1756" s="7"/>
      <c r="C1756" s="4"/>
      <c r="D1756" s="4"/>
    </row>
    <row r="1757" spans="1:4" ht="15.75">
      <c r="A1757" s="16"/>
      <c r="B1757" s="7"/>
      <c r="C1757" s="4"/>
      <c r="D1757" s="4"/>
    </row>
    <row r="1758" spans="1:4" ht="15.75">
      <c r="A1758" s="16"/>
      <c r="B1758" s="7"/>
      <c r="C1758" s="4"/>
      <c r="D1758" s="4"/>
    </row>
    <row r="1759" spans="1:4" ht="15.75">
      <c r="A1759" s="16"/>
      <c r="B1759" s="7"/>
      <c r="C1759" s="4"/>
      <c r="D1759" s="4"/>
    </row>
    <row r="1760" spans="1:4" ht="15.75">
      <c r="A1760" s="16"/>
      <c r="B1760" s="7"/>
      <c r="C1760" s="4"/>
      <c r="D1760" s="4"/>
    </row>
    <row r="1761" spans="1:4" ht="15.75">
      <c r="A1761" s="16"/>
      <c r="B1761" s="7"/>
      <c r="C1761" s="4"/>
      <c r="D1761" s="4"/>
    </row>
    <row r="1762" spans="1:4" ht="15.75">
      <c r="A1762" s="16"/>
      <c r="B1762" s="7"/>
      <c r="C1762" s="4"/>
      <c r="D1762" s="4"/>
    </row>
    <row r="1763" spans="1:4" ht="15.75">
      <c r="A1763" s="16"/>
      <c r="B1763" s="7"/>
      <c r="C1763" s="4"/>
      <c r="D1763" s="4"/>
    </row>
    <row r="1764" spans="1:4" ht="15.75">
      <c r="A1764" s="16"/>
      <c r="B1764" s="7"/>
      <c r="C1764" s="4"/>
      <c r="D1764" s="4"/>
    </row>
    <row r="1765" spans="1:4" ht="15.75">
      <c r="A1765" s="16"/>
      <c r="B1765" s="7"/>
      <c r="C1765" s="4"/>
      <c r="D1765" s="4"/>
    </row>
    <row r="1766" spans="1:4" ht="15.75">
      <c r="A1766" s="16"/>
      <c r="B1766" s="7"/>
      <c r="C1766" s="4"/>
      <c r="D1766" s="4"/>
    </row>
    <row r="1767" spans="1:4" ht="15.75">
      <c r="A1767" s="16"/>
      <c r="B1767" s="7"/>
      <c r="C1767" s="4"/>
      <c r="D1767" s="4"/>
    </row>
    <row r="1768" spans="1:4" ht="15.75">
      <c r="A1768" s="16"/>
      <c r="B1768" s="7"/>
      <c r="C1768" s="4"/>
      <c r="D1768" s="4"/>
    </row>
    <row r="1769" spans="1:4" ht="15.75">
      <c r="A1769" s="16"/>
      <c r="B1769" s="7"/>
      <c r="C1769" s="4"/>
      <c r="D1769" s="4"/>
    </row>
    <row r="1770" spans="1:4" ht="15.75">
      <c r="A1770" s="16"/>
      <c r="B1770" s="7"/>
      <c r="C1770" s="4"/>
      <c r="D1770" s="4"/>
    </row>
    <row r="1771" spans="1:4" ht="15.75">
      <c r="A1771" s="16"/>
      <c r="B1771" s="7"/>
      <c r="C1771" s="4"/>
      <c r="D1771" s="4"/>
    </row>
    <row r="1772" spans="1:4" ht="15.75">
      <c r="A1772" s="16"/>
      <c r="B1772" s="7"/>
      <c r="C1772" s="4"/>
      <c r="D1772" s="4"/>
    </row>
    <row r="1773" spans="1:4" ht="15.75">
      <c r="A1773" s="16"/>
      <c r="B1773" s="7"/>
      <c r="C1773" s="4"/>
      <c r="D1773" s="4"/>
    </row>
    <row r="1774" spans="1:4" ht="15.75">
      <c r="A1774" s="16"/>
      <c r="B1774" s="7"/>
      <c r="C1774" s="4"/>
      <c r="D1774" s="4"/>
    </row>
    <row r="1775" spans="1:4" ht="15.75">
      <c r="A1775" s="16"/>
      <c r="B1775" s="7"/>
      <c r="C1775" s="4"/>
      <c r="D1775" s="4"/>
    </row>
    <row r="1776" spans="1:4" ht="15.75">
      <c r="A1776" s="16"/>
      <c r="B1776" s="7"/>
      <c r="C1776" s="4"/>
      <c r="D1776" s="4"/>
    </row>
    <row r="1777" spans="1:4" ht="15.75">
      <c r="A1777" s="16"/>
      <c r="B1777" s="7"/>
      <c r="C1777" s="4"/>
      <c r="D1777" s="4"/>
    </row>
    <row r="1778" spans="1:4" ht="15.75">
      <c r="A1778" s="16"/>
      <c r="B1778" s="7"/>
      <c r="C1778" s="4"/>
      <c r="D1778" s="4"/>
    </row>
    <row r="1779" spans="1:4" ht="15.75">
      <c r="A1779" s="16"/>
      <c r="B1779" s="7"/>
      <c r="C1779" s="4"/>
      <c r="D1779" s="4"/>
    </row>
    <row r="1780" spans="1:4" ht="15.75">
      <c r="A1780" s="16"/>
      <c r="B1780" s="7"/>
      <c r="C1780" s="4"/>
      <c r="D1780" s="4"/>
    </row>
    <row r="1781" spans="1:4" ht="15.75">
      <c r="A1781" s="16"/>
      <c r="B1781" s="7"/>
      <c r="C1781" s="4"/>
      <c r="D1781" s="4"/>
    </row>
    <row r="1782" spans="1:4" ht="15.75">
      <c r="A1782" s="16"/>
      <c r="B1782" s="7"/>
      <c r="C1782" s="4"/>
      <c r="D1782" s="4"/>
    </row>
    <row r="1783" spans="1:4" ht="15.75">
      <c r="A1783" s="16"/>
      <c r="B1783" s="7"/>
      <c r="C1783" s="4"/>
      <c r="D1783" s="4"/>
    </row>
    <row r="1784" spans="1:4" ht="15.75">
      <c r="A1784" s="16"/>
      <c r="B1784" s="7"/>
      <c r="C1784" s="4"/>
      <c r="D1784" s="4"/>
    </row>
    <row r="1785" spans="1:4" ht="15.75">
      <c r="A1785" s="16"/>
      <c r="B1785" s="7"/>
      <c r="C1785" s="4"/>
      <c r="D1785" s="4"/>
    </row>
    <row r="1786" spans="1:4" ht="15.75">
      <c r="A1786" s="16"/>
      <c r="B1786" s="7"/>
      <c r="C1786" s="4"/>
      <c r="D1786" s="4"/>
    </row>
    <row r="1787" spans="1:4" ht="15.75">
      <c r="A1787" s="16"/>
      <c r="B1787" s="7"/>
      <c r="C1787" s="4"/>
      <c r="D1787" s="4"/>
    </row>
    <row r="1788" spans="1:4" ht="15.75">
      <c r="A1788" s="16"/>
      <c r="B1788" s="7"/>
      <c r="C1788" s="4"/>
      <c r="D1788" s="4"/>
    </row>
    <row r="1789" spans="1:4" ht="15.75">
      <c r="A1789" s="16"/>
      <c r="B1789" s="7"/>
      <c r="C1789" s="4"/>
      <c r="D1789" s="4"/>
    </row>
    <row r="1790" spans="1:4" ht="15.75">
      <c r="A1790" s="16"/>
      <c r="B1790" s="7"/>
      <c r="C1790" s="4"/>
      <c r="D1790" s="4"/>
    </row>
    <row r="1791" spans="1:4" ht="15.75">
      <c r="A1791" s="16"/>
      <c r="B1791" s="7"/>
      <c r="C1791" s="4"/>
      <c r="D1791" s="4"/>
    </row>
    <row r="1792" spans="1:4" ht="15.75">
      <c r="A1792" s="16"/>
      <c r="B1792" s="7"/>
      <c r="C1792" s="4"/>
      <c r="D1792" s="4"/>
    </row>
    <row r="1793" spans="1:4" ht="15.75">
      <c r="A1793" s="16"/>
      <c r="B1793" s="7"/>
      <c r="C1793" s="4"/>
      <c r="D1793" s="4"/>
    </row>
    <row r="1794" spans="1:4" ht="15.75">
      <c r="A1794" s="16"/>
      <c r="B1794" s="7"/>
      <c r="C1794" s="4"/>
      <c r="D1794" s="4"/>
    </row>
    <row r="1795" spans="1:4" ht="15.75">
      <c r="A1795" s="16"/>
      <c r="B1795" s="7"/>
      <c r="C1795" s="4"/>
      <c r="D1795" s="4"/>
    </row>
    <row r="1796" spans="1:4" ht="15.75">
      <c r="A1796" s="16"/>
      <c r="B1796" s="7"/>
      <c r="C1796" s="4"/>
      <c r="D1796" s="4"/>
    </row>
    <row r="1797" spans="1:4" ht="15.75">
      <c r="A1797" s="16"/>
      <c r="B1797" s="7"/>
      <c r="C1797" s="4"/>
      <c r="D1797" s="4"/>
    </row>
    <row r="1798" spans="1:4" ht="15.75">
      <c r="A1798" s="16"/>
      <c r="B1798" s="7"/>
      <c r="C1798" s="4"/>
      <c r="D1798" s="4"/>
    </row>
    <row r="1799" spans="1:4" ht="15.75">
      <c r="A1799" s="16"/>
      <c r="B1799" s="7"/>
      <c r="C1799" s="4"/>
      <c r="D1799" s="4"/>
    </row>
    <row r="1800" spans="1:4" ht="15.75">
      <c r="A1800" s="16"/>
      <c r="B1800" s="7"/>
      <c r="C1800" s="4"/>
      <c r="D1800" s="4"/>
    </row>
    <row r="1801" spans="1:4" ht="15.75">
      <c r="A1801" s="16"/>
      <c r="B1801" s="7"/>
      <c r="C1801" s="4"/>
      <c r="D1801" s="4"/>
    </row>
    <row r="1802" spans="1:4" ht="15.75">
      <c r="A1802" s="16"/>
      <c r="B1802" s="7"/>
      <c r="C1802" s="4"/>
      <c r="D1802" s="4"/>
    </row>
    <row r="1803" spans="1:4" ht="15.75">
      <c r="A1803" s="16"/>
      <c r="B1803" s="7"/>
      <c r="C1803" s="4"/>
      <c r="D1803" s="4"/>
    </row>
    <row r="1804" spans="1:4" ht="15.75">
      <c r="A1804" s="16"/>
      <c r="B1804" s="7"/>
      <c r="C1804" s="4"/>
      <c r="D1804" s="4"/>
    </row>
    <row r="1805" spans="1:4" ht="15.75">
      <c r="A1805" s="16"/>
      <c r="B1805" s="7"/>
      <c r="C1805" s="4"/>
      <c r="D1805" s="4"/>
    </row>
    <row r="1806" spans="1:4" ht="15.75">
      <c r="A1806" s="16"/>
      <c r="B1806" s="7"/>
      <c r="C1806" s="4"/>
      <c r="D1806" s="4"/>
    </row>
    <row r="1807" spans="1:4" ht="15.75">
      <c r="A1807" s="16"/>
      <c r="B1807" s="7"/>
      <c r="C1807" s="4"/>
      <c r="D1807" s="4"/>
    </row>
    <row r="1808" spans="1:4" ht="15.75">
      <c r="A1808" s="16"/>
      <c r="B1808" s="7"/>
      <c r="C1808" s="4"/>
      <c r="D1808" s="4"/>
    </row>
    <row r="1809" spans="1:4" ht="15.75">
      <c r="A1809" s="16"/>
      <c r="B1809" s="7"/>
      <c r="C1809" s="4"/>
      <c r="D1809" s="4"/>
    </row>
    <row r="1810" spans="1:4" ht="15.75">
      <c r="A1810" s="16"/>
      <c r="B1810" s="7"/>
      <c r="C1810" s="4"/>
      <c r="D1810" s="4"/>
    </row>
    <row r="1811" spans="1:4" ht="15.75">
      <c r="A1811" s="16"/>
      <c r="B1811" s="7"/>
      <c r="C1811" s="4"/>
      <c r="D1811" s="4"/>
    </row>
    <row r="1812" spans="1:4" ht="15.75">
      <c r="A1812" s="16"/>
      <c r="B1812" s="7"/>
      <c r="C1812" s="4"/>
      <c r="D1812" s="4"/>
    </row>
    <row r="1813" spans="1:4" ht="15.75">
      <c r="A1813" s="16"/>
      <c r="B1813" s="7"/>
      <c r="C1813" s="4"/>
      <c r="D1813" s="4"/>
    </row>
    <row r="1814" spans="1:4" ht="15.75">
      <c r="A1814" s="16"/>
      <c r="B1814" s="7"/>
      <c r="C1814" s="4"/>
      <c r="D1814" s="4"/>
    </row>
    <row r="1815" spans="1:4" ht="15.75">
      <c r="A1815" s="16"/>
      <c r="B1815" s="7"/>
      <c r="C1815" s="4"/>
      <c r="D1815" s="4"/>
    </row>
    <row r="1816" spans="1:4" ht="15.75">
      <c r="A1816" s="16"/>
      <c r="B1816" s="7"/>
      <c r="C1816" s="4"/>
      <c r="D1816" s="4"/>
    </row>
    <row r="1817" spans="1:4" ht="15.75">
      <c r="A1817" s="16"/>
      <c r="B1817" s="7"/>
      <c r="C1817" s="4"/>
      <c r="D1817" s="4"/>
    </row>
    <row r="1818" spans="1:4" ht="15.75">
      <c r="A1818" s="16"/>
      <c r="B1818" s="7"/>
      <c r="C1818" s="4"/>
      <c r="D1818" s="4"/>
    </row>
    <row r="1819" spans="1:4" ht="15.75">
      <c r="A1819" s="16"/>
      <c r="B1819" s="7"/>
      <c r="C1819" s="4"/>
      <c r="D1819" s="4"/>
    </row>
    <row r="1820" spans="1:4" ht="15.75">
      <c r="A1820" s="16"/>
      <c r="B1820" s="7"/>
      <c r="C1820" s="4"/>
      <c r="D1820" s="4"/>
    </row>
    <row r="1821" spans="1:4" ht="15.75">
      <c r="A1821" s="16"/>
      <c r="B1821" s="7"/>
      <c r="C1821" s="4"/>
      <c r="D1821" s="4"/>
    </row>
    <row r="1822" spans="1:4" ht="15.75">
      <c r="A1822" s="16"/>
      <c r="B1822" s="7"/>
      <c r="C1822" s="4"/>
      <c r="D1822" s="4"/>
    </row>
    <row r="1823" spans="1:4" ht="15.75">
      <c r="A1823" s="16"/>
      <c r="B1823" s="7"/>
      <c r="C1823" s="4"/>
      <c r="D1823" s="4"/>
    </row>
    <row r="1824" spans="1:4" ht="15.75">
      <c r="A1824" s="16"/>
      <c r="B1824" s="7"/>
      <c r="C1824" s="4"/>
      <c r="D1824" s="4"/>
    </row>
    <row r="1825" spans="1:4" ht="15.75">
      <c r="A1825" s="16"/>
      <c r="B1825" s="7"/>
      <c r="C1825" s="4"/>
      <c r="D1825" s="4"/>
    </row>
    <row r="1826" spans="1:4" ht="15.75">
      <c r="A1826" s="16"/>
      <c r="B1826" s="7"/>
      <c r="C1826" s="4"/>
      <c r="D1826" s="4"/>
    </row>
    <row r="1827" spans="1:4" ht="15.75">
      <c r="A1827" s="16"/>
      <c r="B1827" s="7"/>
      <c r="C1827" s="4"/>
      <c r="D1827" s="4"/>
    </row>
    <row r="1828" spans="1:4" ht="15.75">
      <c r="A1828" s="16"/>
      <c r="B1828" s="7"/>
      <c r="C1828" s="4"/>
      <c r="D1828" s="4"/>
    </row>
    <row r="1829" spans="1:4" ht="15.75">
      <c r="A1829" s="16"/>
      <c r="B1829" s="7"/>
      <c r="C1829" s="4"/>
      <c r="D1829" s="4"/>
    </row>
    <row r="1830" spans="1:4" ht="15.75">
      <c r="A1830" s="16"/>
      <c r="B1830" s="7"/>
      <c r="C1830" s="4"/>
      <c r="D1830" s="4"/>
    </row>
    <row r="1831" spans="1:4" ht="15.75">
      <c r="A1831" s="16"/>
      <c r="B1831" s="7"/>
      <c r="C1831" s="4"/>
      <c r="D1831" s="4"/>
    </row>
    <row r="1832" spans="1:4" ht="15.75">
      <c r="A1832" s="16"/>
      <c r="B1832" s="7"/>
      <c r="C1832" s="4"/>
      <c r="D1832" s="4"/>
    </row>
    <row r="1833" spans="1:4" ht="15.75">
      <c r="A1833" s="16"/>
      <c r="B1833" s="7"/>
      <c r="C1833" s="4"/>
      <c r="D1833" s="4"/>
    </row>
    <row r="1834" spans="1:4" ht="15.75">
      <c r="A1834" s="16"/>
      <c r="B1834" s="7"/>
      <c r="C1834" s="4"/>
      <c r="D1834" s="4"/>
    </row>
    <row r="1835" spans="1:4" ht="15.75">
      <c r="A1835" s="16"/>
      <c r="B1835" s="7"/>
      <c r="C1835" s="4"/>
      <c r="D1835" s="4"/>
    </row>
    <row r="1836" spans="1:4" ht="15.75">
      <c r="A1836" s="16"/>
      <c r="B1836" s="7"/>
      <c r="C1836" s="4"/>
      <c r="D1836" s="4"/>
    </row>
    <row r="1837" spans="1:4" ht="15.75">
      <c r="A1837" s="16"/>
      <c r="B1837" s="7"/>
      <c r="C1837" s="4"/>
      <c r="D1837" s="4"/>
    </row>
    <row r="1838" spans="1:4" ht="15.75">
      <c r="A1838" s="16"/>
      <c r="B1838" s="7"/>
      <c r="C1838" s="4"/>
      <c r="D1838" s="4"/>
    </row>
    <row r="1839" spans="1:4" ht="15.75">
      <c r="A1839" s="16"/>
      <c r="B1839" s="7"/>
      <c r="C1839" s="4"/>
      <c r="D1839" s="4"/>
    </row>
    <row r="1840" spans="1:4" ht="15.75">
      <c r="A1840" s="16"/>
      <c r="B1840" s="7"/>
      <c r="C1840" s="4"/>
      <c r="D1840" s="4"/>
    </row>
    <row r="1841" spans="1:4" ht="15.75">
      <c r="A1841" s="16"/>
      <c r="B1841" s="7"/>
      <c r="C1841" s="4"/>
      <c r="D1841" s="4"/>
    </row>
    <row r="1842" spans="1:4" ht="15.75">
      <c r="A1842" s="16"/>
      <c r="B1842" s="7"/>
      <c r="C1842" s="4"/>
      <c r="D1842" s="4"/>
    </row>
    <row r="1843" spans="1:4" ht="15.75">
      <c r="A1843" s="16"/>
      <c r="B1843" s="7"/>
      <c r="C1843" s="4"/>
      <c r="D1843" s="4"/>
    </row>
    <row r="1844" spans="1:4" ht="15.75">
      <c r="A1844" s="16"/>
      <c r="B1844" s="7"/>
      <c r="C1844" s="4"/>
      <c r="D1844" s="4"/>
    </row>
    <row r="1845" spans="1:4" ht="15.75">
      <c r="A1845" s="16"/>
      <c r="B1845" s="7"/>
      <c r="C1845" s="4"/>
      <c r="D1845" s="4"/>
    </row>
    <row r="1846" spans="1:4" ht="15.75">
      <c r="A1846" s="16"/>
      <c r="B1846" s="7"/>
      <c r="C1846" s="4"/>
      <c r="D1846" s="4"/>
    </row>
    <row r="1847" spans="1:4" ht="15.75">
      <c r="A1847" s="16"/>
      <c r="B1847" s="7"/>
      <c r="C1847" s="4"/>
      <c r="D1847" s="4"/>
    </row>
    <row r="1848" spans="1:4" ht="15.75">
      <c r="A1848" s="16"/>
      <c r="B1848" s="7"/>
      <c r="C1848" s="4"/>
      <c r="D1848" s="4"/>
    </row>
    <row r="1849" spans="1:4" ht="15.75">
      <c r="A1849" s="16"/>
      <c r="B1849" s="7"/>
      <c r="C1849" s="4"/>
      <c r="D1849" s="4"/>
    </row>
    <row r="1850" spans="1:4" ht="15.75">
      <c r="A1850" s="16"/>
      <c r="B1850" s="7"/>
      <c r="C1850" s="4"/>
      <c r="D1850" s="4"/>
    </row>
    <row r="1851" spans="1:4" ht="15.75">
      <c r="A1851" s="16"/>
      <c r="B1851" s="7"/>
      <c r="C1851" s="4"/>
      <c r="D1851" s="4"/>
    </row>
    <row r="1852" spans="1:4" ht="15.75">
      <c r="A1852" s="16"/>
      <c r="B1852" s="7"/>
      <c r="C1852" s="4"/>
      <c r="D1852" s="4"/>
    </row>
    <row r="1853" spans="1:4" ht="15.75">
      <c r="A1853" s="16"/>
      <c r="B1853" s="7"/>
      <c r="C1853" s="4"/>
      <c r="D1853" s="4"/>
    </row>
    <row r="1854" spans="1:4" ht="15.75">
      <c r="A1854" s="16"/>
      <c r="B1854" s="7"/>
      <c r="C1854" s="4"/>
      <c r="D1854" s="4"/>
    </row>
    <row r="1855" spans="1:4" ht="15.75">
      <c r="A1855" s="16"/>
      <c r="B1855" s="7"/>
      <c r="C1855" s="4"/>
      <c r="D1855" s="4"/>
    </row>
    <row r="1856" spans="1:4" ht="15.75">
      <c r="A1856" s="16"/>
      <c r="B1856" s="7"/>
      <c r="C1856" s="4"/>
      <c r="D1856" s="4"/>
    </row>
    <row r="1857" spans="1:4" ht="15.75">
      <c r="A1857" s="16"/>
      <c r="B1857" s="7"/>
      <c r="C1857" s="4"/>
      <c r="D1857" s="4"/>
    </row>
    <row r="1858" spans="1:4" ht="15.75">
      <c r="A1858" s="16"/>
      <c r="B1858" s="7"/>
      <c r="C1858" s="4"/>
      <c r="D1858" s="4"/>
    </row>
    <row r="1859" spans="1:4" ht="15.75">
      <c r="A1859" s="16"/>
      <c r="B1859" s="7"/>
      <c r="C1859" s="4"/>
      <c r="D1859" s="4"/>
    </row>
    <row r="1860" spans="1:4" ht="15.75">
      <c r="A1860" s="16"/>
      <c r="B1860" s="7"/>
      <c r="C1860" s="4"/>
      <c r="D1860" s="4"/>
    </row>
    <row r="1861" spans="1:4" ht="15.75">
      <c r="A1861" s="16"/>
      <c r="B1861" s="7"/>
      <c r="C1861" s="4"/>
      <c r="D1861" s="4"/>
    </row>
    <row r="1862" spans="1:4" ht="15.75">
      <c r="A1862" s="16"/>
      <c r="B1862" s="7"/>
      <c r="C1862" s="4"/>
      <c r="D1862" s="4"/>
    </row>
    <row r="1863" spans="1:4" ht="15.75">
      <c r="A1863" s="16"/>
      <c r="B1863" s="7"/>
      <c r="C1863" s="4"/>
      <c r="D1863" s="4"/>
    </row>
    <row r="1864" spans="1:4" ht="15.75">
      <c r="A1864" s="16"/>
      <c r="B1864" s="7"/>
      <c r="C1864" s="4"/>
      <c r="D1864" s="4"/>
    </row>
    <row r="1865" spans="1:4" ht="15.75">
      <c r="A1865" s="16"/>
      <c r="B1865" s="7"/>
      <c r="C1865" s="4"/>
      <c r="D1865" s="4"/>
    </row>
    <row r="1866" spans="1:4" ht="15.75">
      <c r="A1866" s="16"/>
      <c r="B1866" s="7"/>
      <c r="C1866" s="4"/>
      <c r="D1866" s="4"/>
    </row>
    <row r="1867" spans="1:4" ht="15.75">
      <c r="A1867" s="16"/>
      <c r="B1867" s="7"/>
      <c r="C1867" s="4"/>
      <c r="D1867" s="4"/>
    </row>
    <row r="1868" spans="1:4" ht="15.75">
      <c r="A1868" s="16"/>
      <c r="B1868" s="7"/>
      <c r="C1868" s="4"/>
      <c r="D1868" s="4"/>
    </row>
    <row r="1869" spans="1:4" ht="15.75">
      <c r="A1869" s="16"/>
      <c r="B1869" s="7"/>
      <c r="C1869" s="4"/>
      <c r="D1869" s="4"/>
    </row>
    <row r="1870" spans="1:4" ht="15.75">
      <c r="A1870" s="16"/>
      <c r="B1870" s="7"/>
      <c r="C1870" s="4"/>
      <c r="D1870" s="4"/>
    </row>
    <row r="1871" spans="1:4" ht="15.75">
      <c r="A1871" s="16"/>
      <c r="B1871" s="7"/>
      <c r="C1871" s="4"/>
      <c r="D1871" s="4"/>
    </row>
    <row r="1872" spans="1:4" ht="15.75">
      <c r="A1872" s="16"/>
      <c r="B1872" s="7"/>
      <c r="C1872" s="4"/>
      <c r="D1872" s="4"/>
    </row>
    <row r="1873" spans="1:4" ht="15.75">
      <c r="A1873" s="16"/>
      <c r="B1873" s="7"/>
      <c r="C1873" s="4"/>
      <c r="D1873" s="4"/>
    </row>
    <row r="1874" spans="1:4" ht="15.75">
      <c r="A1874" s="16"/>
      <c r="B1874" s="7"/>
      <c r="C1874" s="4"/>
      <c r="D1874" s="4"/>
    </row>
    <row r="1875" spans="1:4" ht="15.75">
      <c r="A1875" s="16"/>
      <c r="B1875" s="7"/>
      <c r="C1875" s="4"/>
      <c r="D1875" s="4"/>
    </row>
    <row r="1876" spans="1:4" ht="15.75">
      <c r="A1876" s="16"/>
      <c r="B1876" s="7"/>
      <c r="C1876" s="4"/>
      <c r="D1876" s="4"/>
    </row>
    <row r="1877" spans="1:4" ht="15.75">
      <c r="A1877" s="16"/>
      <c r="B1877" s="7"/>
      <c r="C1877" s="4"/>
      <c r="D1877" s="4"/>
    </row>
    <row r="1878" spans="1:4" ht="15.75">
      <c r="A1878" s="16"/>
      <c r="B1878" s="7"/>
      <c r="C1878" s="4"/>
      <c r="D1878" s="4"/>
    </row>
    <row r="1879" spans="1:4" ht="15.75">
      <c r="A1879" s="16"/>
      <c r="B1879" s="7"/>
      <c r="C1879" s="4"/>
      <c r="D1879" s="4"/>
    </row>
    <row r="1880" spans="1:4" ht="15.75">
      <c r="A1880" s="16"/>
      <c r="B1880" s="7"/>
      <c r="C1880" s="4"/>
      <c r="D1880" s="4"/>
    </row>
    <row r="1881" spans="1:4" ht="15.75">
      <c r="A1881" s="16"/>
      <c r="B1881" s="7"/>
      <c r="C1881" s="4"/>
      <c r="D1881" s="4"/>
    </row>
    <row r="1882" spans="1:4" ht="15.75">
      <c r="A1882" s="16"/>
      <c r="B1882" s="7"/>
      <c r="C1882" s="4"/>
      <c r="D1882" s="4"/>
    </row>
    <row r="1883" spans="1:4" ht="15.75">
      <c r="A1883" s="16"/>
      <c r="B1883" s="7"/>
      <c r="C1883" s="4"/>
      <c r="D1883" s="4"/>
    </row>
    <row r="1884" spans="1:4" ht="15.75">
      <c r="A1884" s="16"/>
      <c r="B1884" s="7"/>
      <c r="C1884" s="4"/>
      <c r="D1884" s="4"/>
    </row>
    <row r="1885" spans="1:4" ht="15.75">
      <c r="A1885" s="16"/>
      <c r="B1885" s="7"/>
      <c r="C1885" s="4"/>
      <c r="D1885" s="4"/>
    </row>
    <row r="1886" spans="1:4" ht="15.75">
      <c r="A1886" s="16"/>
      <c r="B1886" s="7"/>
      <c r="C1886" s="4"/>
      <c r="D1886" s="4"/>
    </row>
    <row r="1887" spans="1:4" ht="15.75">
      <c r="A1887" s="16"/>
      <c r="B1887" s="7"/>
      <c r="C1887" s="4"/>
      <c r="D1887" s="4"/>
    </row>
    <row r="1888" spans="1:4" ht="15.75">
      <c r="A1888" s="16"/>
      <c r="B1888" s="7"/>
      <c r="C1888" s="4"/>
      <c r="D1888" s="4"/>
    </row>
    <row r="1889" spans="1:4" ht="15.75">
      <c r="A1889" s="16"/>
      <c r="B1889" s="7"/>
      <c r="C1889" s="4"/>
      <c r="D1889" s="4"/>
    </row>
    <row r="1890" spans="1:4" ht="15.75">
      <c r="A1890" s="16"/>
      <c r="B1890" s="7"/>
      <c r="C1890" s="4"/>
      <c r="D1890" s="4"/>
    </row>
    <row r="1891" spans="1:4" ht="15.75">
      <c r="A1891" s="16"/>
      <c r="B1891" s="7"/>
      <c r="C1891" s="4"/>
      <c r="D1891" s="4"/>
    </row>
    <row r="1892" spans="1:4" ht="15.75">
      <c r="A1892" s="16"/>
      <c r="B1892" s="7"/>
      <c r="C1892" s="4"/>
      <c r="D1892" s="4"/>
    </row>
    <row r="1893" spans="1:4" ht="15.75">
      <c r="A1893" s="16"/>
      <c r="B1893" s="7"/>
      <c r="C1893" s="4"/>
      <c r="D1893" s="4"/>
    </row>
    <row r="1894" spans="1:4" ht="15.75">
      <c r="A1894" s="16"/>
      <c r="B1894" s="7"/>
      <c r="C1894" s="4"/>
      <c r="D1894" s="4"/>
    </row>
    <row r="1895" spans="1:4" ht="15.75">
      <c r="A1895" s="16"/>
      <c r="B1895" s="7"/>
      <c r="C1895" s="4"/>
      <c r="D1895" s="4"/>
    </row>
    <row r="1896" spans="1:4" ht="15.75">
      <c r="A1896" s="16"/>
      <c r="B1896" s="7"/>
      <c r="C1896" s="4"/>
      <c r="D1896" s="4"/>
    </row>
    <row r="1897" spans="1:4" ht="15.75">
      <c r="A1897" s="16"/>
      <c r="B1897" s="7"/>
      <c r="C1897" s="4"/>
      <c r="D1897" s="4"/>
    </row>
    <row r="1898" spans="1:4" ht="15.75">
      <c r="A1898" s="16"/>
      <c r="B1898" s="7"/>
      <c r="C1898" s="4"/>
      <c r="D1898" s="4"/>
    </row>
    <row r="1899" spans="1:4" ht="15.75">
      <c r="A1899" s="16"/>
      <c r="B1899" s="7"/>
      <c r="C1899" s="4"/>
      <c r="D1899" s="4"/>
    </row>
    <row r="1900" spans="1:4" ht="15.75">
      <c r="A1900" s="16"/>
      <c r="B1900" s="7"/>
      <c r="C1900" s="4"/>
      <c r="D1900" s="4"/>
    </row>
    <row r="1901" spans="1:4" ht="15.75">
      <c r="A1901" s="16"/>
      <c r="B1901" s="7"/>
      <c r="C1901" s="4"/>
      <c r="D1901" s="4"/>
    </row>
    <row r="1902" spans="1:4" ht="15.75">
      <c r="A1902" s="16"/>
      <c r="B1902" s="7"/>
      <c r="C1902" s="4"/>
      <c r="D1902" s="4"/>
    </row>
    <row r="1903" spans="1:4" ht="15.75">
      <c r="A1903" s="16"/>
      <c r="B1903" s="7"/>
      <c r="C1903" s="4"/>
      <c r="D1903" s="4"/>
    </row>
    <row r="1904" spans="1:4" ht="15.75">
      <c r="A1904" s="16"/>
      <c r="B1904" s="7"/>
      <c r="C1904" s="4"/>
      <c r="D1904" s="4"/>
    </row>
    <row r="1905" spans="1:4" ht="15.75">
      <c r="A1905" s="16"/>
      <c r="B1905" s="7"/>
      <c r="C1905" s="4"/>
      <c r="D1905" s="4"/>
    </row>
    <row r="1906" spans="1:4" ht="15.75">
      <c r="A1906" s="16"/>
      <c r="B1906" s="7"/>
      <c r="C1906" s="4"/>
      <c r="D1906" s="4"/>
    </row>
    <row r="1907" spans="1:4" ht="15.75">
      <c r="A1907" s="16"/>
      <c r="B1907" s="7"/>
      <c r="C1907" s="4"/>
      <c r="D1907" s="4"/>
    </row>
    <row r="1908" spans="1:4" ht="15.75">
      <c r="A1908" s="16"/>
      <c r="B1908" s="7"/>
      <c r="C1908" s="4"/>
      <c r="D1908" s="4"/>
    </row>
    <row r="1909" spans="1:4" ht="15.75">
      <c r="A1909" s="16"/>
      <c r="B1909" s="7"/>
      <c r="C1909" s="4"/>
      <c r="D1909" s="4"/>
    </row>
    <row r="1910" spans="1:4" ht="15.75">
      <c r="A1910" s="16"/>
      <c r="B1910" s="7"/>
      <c r="C1910" s="4"/>
      <c r="D1910" s="4"/>
    </row>
    <row r="1911" spans="1:4" ht="15.75">
      <c r="A1911" s="16"/>
      <c r="B1911" s="7"/>
      <c r="C1911" s="4"/>
      <c r="D1911" s="4"/>
    </row>
    <row r="1912" spans="1:4" ht="15.75">
      <c r="A1912" s="16"/>
      <c r="B1912" s="7"/>
      <c r="C1912" s="4"/>
      <c r="D1912" s="4"/>
    </row>
    <row r="1913" spans="1:4" ht="15.75">
      <c r="A1913" s="16"/>
      <c r="B1913" s="7"/>
      <c r="C1913" s="4"/>
      <c r="D1913" s="4"/>
    </row>
    <row r="1914" spans="1:4" ht="15.75">
      <c r="A1914" s="16"/>
      <c r="B1914" s="7"/>
      <c r="C1914" s="4"/>
      <c r="D1914" s="4"/>
    </row>
    <row r="1915" spans="1:4" ht="15.75">
      <c r="A1915" s="16"/>
      <c r="B1915" s="7"/>
      <c r="C1915" s="4"/>
      <c r="D1915" s="4"/>
    </row>
    <row r="1916" spans="1:4" ht="15.75">
      <c r="A1916" s="16"/>
      <c r="B1916" s="7"/>
      <c r="C1916" s="4"/>
      <c r="D1916" s="4"/>
    </row>
    <row r="1917" spans="1:4" ht="15.75">
      <c r="A1917" s="16"/>
      <c r="B1917" s="7"/>
      <c r="C1917" s="4"/>
      <c r="D1917" s="4"/>
    </row>
    <row r="1918" spans="1:4" ht="15.75">
      <c r="A1918" s="16"/>
      <c r="B1918" s="7"/>
      <c r="C1918" s="4"/>
      <c r="D1918" s="4"/>
    </row>
    <row r="1919" spans="1:4" ht="15.75">
      <c r="A1919" s="16"/>
      <c r="B1919" s="7"/>
      <c r="C1919" s="4"/>
      <c r="D1919" s="4"/>
    </row>
    <row r="1920" spans="1:4" ht="15.75">
      <c r="A1920" s="16"/>
      <c r="B1920" s="7"/>
      <c r="C1920" s="4"/>
      <c r="D1920" s="4"/>
    </row>
    <row r="1921" spans="1:4" ht="15.75">
      <c r="A1921" s="16"/>
      <c r="B1921" s="7"/>
      <c r="C1921" s="4"/>
      <c r="D1921" s="4"/>
    </row>
    <row r="1922" spans="1:4" ht="15.75">
      <c r="A1922" s="16"/>
      <c r="B1922" s="7"/>
      <c r="C1922" s="4"/>
      <c r="D1922" s="4"/>
    </row>
    <row r="1923" spans="1:4" ht="15.75">
      <c r="A1923" s="16"/>
      <c r="B1923" s="7"/>
      <c r="C1923" s="4"/>
      <c r="D1923" s="4"/>
    </row>
    <row r="1924" spans="1:4" ht="15.75">
      <c r="A1924" s="16"/>
      <c r="B1924" s="7"/>
      <c r="C1924" s="4"/>
      <c r="D1924" s="4"/>
    </row>
    <row r="1925" spans="1:4" ht="15.75">
      <c r="A1925" s="16"/>
      <c r="B1925" s="7"/>
      <c r="C1925" s="4"/>
      <c r="D1925" s="4"/>
    </row>
    <row r="1926" spans="1:4" ht="15.75">
      <c r="A1926" s="16"/>
      <c r="B1926" s="7"/>
      <c r="C1926" s="4"/>
      <c r="D1926" s="4"/>
    </row>
    <row r="1927" spans="1:4" ht="15.75">
      <c r="A1927" s="16"/>
      <c r="B1927" s="7"/>
      <c r="C1927" s="4"/>
      <c r="D1927" s="4"/>
    </row>
    <row r="1928" spans="1:4" ht="15.75">
      <c r="A1928" s="16"/>
      <c r="B1928" s="7"/>
      <c r="C1928" s="4"/>
      <c r="D1928" s="4"/>
    </row>
    <row r="1929" spans="1:4" ht="15.75">
      <c r="A1929" s="16"/>
      <c r="B1929" s="7"/>
      <c r="C1929" s="4"/>
      <c r="D1929" s="4"/>
    </row>
    <row r="1930" spans="1:4" ht="15.75">
      <c r="A1930" s="16"/>
      <c r="B1930" s="7"/>
      <c r="C1930" s="4"/>
      <c r="D1930" s="4"/>
    </row>
    <row r="1931" spans="1:4" ht="15.75">
      <c r="A1931" s="16"/>
      <c r="B1931" s="7"/>
      <c r="C1931" s="4"/>
      <c r="D1931" s="4"/>
    </row>
    <row r="1932" spans="1:4" ht="15.75">
      <c r="A1932" s="16"/>
      <c r="B1932" s="7"/>
      <c r="C1932" s="4"/>
      <c r="D1932" s="4"/>
    </row>
    <row r="1933" spans="1:4" ht="15.75">
      <c r="A1933" s="16"/>
      <c r="B1933" s="7"/>
      <c r="C1933" s="4"/>
      <c r="D1933" s="4"/>
    </row>
    <row r="1934" spans="1:4" ht="15.75">
      <c r="A1934" s="16"/>
      <c r="B1934" s="7"/>
      <c r="C1934" s="4"/>
      <c r="D1934" s="4"/>
    </row>
    <row r="1935" spans="1:4" ht="15.75">
      <c r="A1935" s="16"/>
      <c r="B1935" s="7"/>
      <c r="C1935" s="4"/>
      <c r="D1935" s="4"/>
    </row>
    <row r="1936" spans="1:4" ht="15.75">
      <c r="A1936" s="16"/>
      <c r="B1936" s="7"/>
      <c r="C1936" s="4"/>
      <c r="D1936" s="4"/>
    </row>
    <row r="1937" spans="1:4" ht="15.75">
      <c r="A1937" s="16"/>
      <c r="B1937" s="7"/>
      <c r="C1937" s="4"/>
      <c r="D1937" s="4"/>
    </row>
    <row r="1938" spans="1:4" ht="15.75">
      <c r="A1938" s="16"/>
      <c r="B1938" s="7"/>
      <c r="C1938" s="4"/>
      <c r="D1938" s="4"/>
    </row>
    <row r="1939" spans="1:4" ht="15.75">
      <c r="A1939" s="16"/>
      <c r="B1939" s="7"/>
      <c r="C1939" s="4"/>
      <c r="D1939" s="4"/>
    </row>
    <row r="1940" spans="1:4" ht="15.75">
      <c r="A1940" s="16"/>
      <c r="B1940" s="7"/>
      <c r="C1940" s="4"/>
      <c r="D1940" s="4"/>
    </row>
    <row r="1941" spans="1:4" ht="15.75">
      <c r="A1941" s="16"/>
      <c r="B1941" s="7"/>
      <c r="C1941" s="4"/>
      <c r="D1941" s="4"/>
    </row>
    <row r="1942" spans="1:4" ht="15.75">
      <c r="A1942" s="16"/>
      <c r="B1942" s="7"/>
      <c r="C1942" s="4"/>
      <c r="D1942" s="4"/>
    </row>
    <row r="1943" spans="1:4" ht="15.75">
      <c r="A1943" s="16"/>
      <c r="B1943" s="7"/>
      <c r="C1943" s="4"/>
      <c r="D1943" s="4"/>
    </row>
    <row r="1944" spans="1:4" ht="15.75">
      <c r="A1944" s="16"/>
      <c r="B1944" s="7"/>
      <c r="C1944" s="4"/>
      <c r="D1944" s="4"/>
    </row>
    <row r="1945" spans="1:4" ht="15.75">
      <c r="A1945" s="16"/>
      <c r="B1945" s="7"/>
      <c r="C1945" s="4"/>
      <c r="D1945" s="4"/>
    </row>
    <row r="1946" spans="1:4" ht="15.75">
      <c r="A1946" s="16"/>
      <c r="B1946" s="7"/>
      <c r="C1946" s="4"/>
      <c r="D1946" s="4"/>
    </row>
    <row r="1947" spans="1:4" ht="15.75">
      <c r="A1947" s="16"/>
      <c r="B1947" s="7"/>
      <c r="C1947" s="4"/>
      <c r="D1947" s="4"/>
    </row>
    <row r="1948" spans="1:4" ht="15.75">
      <c r="A1948" s="16"/>
      <c r="B1948" s="7"/>
      <c r="C1948" s="4"/>
      <c r="D1948" s="4"/>
    </row>
    <row r="1949" spans="1:4" ht="15.75">
      <c r="A1949" s="16"/>
      <c r="B1949" s="7"/>
      <c r="C1949" s="4"/>
      <c r="D1949" s="4"/>
    </row>
    <row r="1950" spans="1:4" ht="15.75">
      <c r="A1950" s="16"/>
      <c r="B1950" s="7"/>
      <c r="C1950" s="4"/>
      <c r="D1950" s="4"/>
    </row>
    <row r="1951" spans="1:4" ht="15.75">
      <c r="A1951" s="16"/>
      <c r="B1951" s="7"/>
      <c r="C1951" s="4"/>
      <c r="D1951" s="4"/>
    </row>
    <row r="1952" spans="1:4" ht="15.75">
      <c r="A1952" s="16"/>
      <c r="B1952" s="7"/>
      <c r="C1952" s="4"/>
      <c r="D1952" s="4"/>
    </row>
    <row r="1953" spans="1:4" ht="15.75">
      <c r="A1953" s="16"/>
      <c r="B1953" s="7"/>
      <c r="C1953" s="4"/>
      <c r="D1953" s="4"/>
    </row>
    <row r="1954" spans="1:4" ht="15.75">
      <c r="A1954" s="16"/>
      <c r="B1954" s="7"/>
      <c r="C1954" s="4"/>
      <c r="D1954" s="4"/>
    </row>
    <row r="1955" spans="1:4" ht="15.75">
      <c r="A1955" s="16"/>
      <c r="B1955" s="7"/>
      <c r="C1955" s="4"/>
      <c r="D1955" s="4"/>
    </row>
    <row r="1956" spans="1:4" ht="15.75">
      <c r="A1956" s="16"/>
      <c r="B1956" s="7"/>
      <c r="C1956" s="4"/>
      <c r="D1956" s="4"/>
    </row>
    <row r="1957" spans="1:4" ht="15.75">
      <c r="A1957" s="16"/>
      <c r="B1957" s="7"/>
      <c r="C1957" s="4"/>
      <c r="D1957" s="4"/>
    </row>
    <row r="1958" spans="1:4" ht="15.75">
      <c r="A1958" s="16"/>
      <c r="B1958" s="7"/>
      <c r="C1958" s="4"/>
      <c r="D1958" s="4"/>
    </row>
    <row r="1959" spans="1:4" ht="15.75">
      <c r="A1959" s="16"/>
      <c r="B1959" s="7"/>
      <c r="C1959" s="4"/>
      <c r="D1959" s="4"/>
    </row>
    <row r="1960" spans="1:4" ht="15.75">
      <c r="A1960" s="16"/>
      <c r="B1960" s="7"/>
      <c r="C1960" s="4"/>
      <c r="D1960" s="4"/>
    </row>
    <row r="1961" spans="1:4" ht="15.75">
      <c r="A1961" s="16"/>
      <c r="B1961" s="7"/>
      <c r="C1961" s="4"/>
      <c r="D1961" s="4"/>
    </row>
    <row r="1962" spans="1:4" ht="15.75">
      <c r="A1962" s="16"/>
      <c r="B1962" s="7"/>
      <c r="C1962" s="4"/>
      <c r="D1962" s="4"/>
    </row>
    <row r="1963" spans="1:4" ht="15.75">
      <c r="A1963" s="16"/>
      <c r="B1963" s="7"/>
      <c r="C1963" s="4"/>
      <c r="D1963" s="4"/>
    </row>
    <row r="1964" spans="1:4" ht="15.75">
      <c r="A1964" s="16"/>
      <c r="B1964" s="7"/>
      <c r="C1964" s="4"/>
      <c r="D1964" s="4"/>
    </row>
    <row r="1965" spans="1:4" ht="15.75">
      <c r="A1965" s="16"/>
      <c r="B1965" s="7"/>
      <c r="C1965" s="4"/>
      <c r="D1965" s="4"/>
    </row>
    <row r="1966" spans="1:4" ht="15.75">
      <c r="A1966" s="16"/>
      <c r="B1966" s="7"/>
      <c r="C1966" s="4"/>
      <c r="D1966" s="4"/>
    </row>
    <row r="1967" spans="1:4" ht="15.75">
      <c r="A1967" s="16"/>
      <c r="B1967" s="7"/>
      <c r="C1967" s="4"/>
      <c r="D1967" s="4"/>
    </row>
    <row r="1968" spans="1:4" ht="15.75">
      <c r="A1968" s="16"/>
      <c r="B1968" s="7"/>
      <c r="C1968" s="4"/>
      <c r="D1968" s="4"/>
    </row>
    <row r="1969" spans="1:4" ht="15.75">
      <c r="A1969" s="16"/>
      <c r="B1969" s="7"/>
      <c r="C1969" s="4"/>
      <c r="D1969" s="4"/>
    </row>
    <row r="1970" spans="1:4" ht="15.75">
      <c r="A1970" s="16"/>
      <c r="B1970" s="7"/>
      <c r="C1970" s="4"/>
      <c r="D1970" s="4"/>
    </row>
    <row r="1971" spans="1:4" ht="15.75">
      <c r="A1971" s="16"/>
      <c r="B1971" s="7"/>
      <c r="C1971" s="4"/>
      <c r="D1971" s="4"/>
    </row>
    <row r="1972" spans="1:4" ht="15.75">
      <c r="A1972" s="16"/>
      <c r="B1972" s="7"/>
      <c r="C1972" s="4"/>
      <c r="D1972" s="4"/>
    </row>
    <row r="1973" spans="1:4" ht="15.75">
      <c r="A1973" s="16"/>
      <c r="B1973" s="7"/>
      <c r="C1973" s="4"/>
      <c r="D1973" s="4"/>
    </row>
    <row r="1974" spans="1:4" ht="15.75">
      <c r="A1974" s="16"/>
      <c r="B1974" s="7"/>
      <c r="C1974" s="4"/>
      <c r="D1974" s="4"/>
    </row>
    <row r="1975" spans="1:4" ht="15.75">
      <c r="A1975" s="16"/>
      <c r="B1975" s="7"/>
      <c r="C1975" s="4"/>
      <c r="D1975" s="4"/>
    </row>
    <row r="1976" spans="1:4" ht="15.75">
      <c r="A1976" s="16"/>
      <c r="B1976" s="7"/>
      <c r="C1976" s="4"/>
      <c r="D1976" s="4"/>
    </row>
    <row r="1977" spans="1:4" ht="15.75">
      <c r="A1977" s="16"/>
      <c r="B1977" s="7"/>
      <c r="C1977" s="4"/>
      <c r="D1977" s="4"/>
    </row>
    <row r="1978" spans="1:4" ht="15.75">
      <c r="A1978" s="16"/>
      <c r="B1978" s="7"/>
      <c r="C1978" s="4"/>
      <c r="D1978" s="4"/>
    </row>
    <row r="1979" spans="1:4" ht="15.75">
      <c r="A1979" s="16"/>
      <c r="B1979" s="7"/>
      <c r="C1979" s="4"/>
      <c r="D1979" s="4"/>
    </row>
    <row r="1980" spans="1:4" ht="15.75">
      <c r="A1980" s="16"/>
      <c r="B1980" s="7"/>
      <c r="C1980" s="4"/>
      <c r="D1980" s="4"/>
    </row>
    <row r="1981" spans="1:4" ht="15.75">
      <c r="A1981" s="16"/>
      <c r="B1981" s="7"/>
      <c r="C1981" s="4"/>
      <c r="D1981" s="4"/>
    </row>
    <row r="1982" spans="1:4" ht="15.75">
      <c r="A1982" s="16"/>
      <c r="B1982" s="7"/>
      <c r="C1982" s="4"/>
      <c r="D1982" s="4"/>
    </row>
    <row r="1983" spans="1:4" ht="15.75">
      <c r="A1983" s="16"/>
      <c r="B1983" s="7"/>
      <c r="C1983" s="4"/>
      <c r="D1983" s="4"/>
    </row>
    <row r="1984" spans="1:4" ht="15.75">
      <c r="A1984" s="16"/>
      <c r="B1984" s="7"/>
      <c r="C1984" s="4"/>
      <c r="D1984" s="4"/>
    </row>
    <row r="1985" spans="1:4" ht="15.75">
      <c r="A1985" s="16"/>
      <c r="B1985" s="7"/>
      <c r="C1985" s="4"/>
      <c r="D1985" s="4"/>
    </row>
    <row r="1986" spans="1:4" ht="15.75">
      <c r="A1986" s="16"/>
      <c r="B1986" s="7"/>
      <c r="C1986" s="4"/>
      <c r="D1986" s="4"/>
    </row>
    <row r="1987" spans="1:4" ht="15.75">
      <c r="A1987" s="16"/>
      <c r="B1987" s="7"/>
      <c r="C1987" s="4"/>
      <c r="D1987" s="4"/>
    </row>
    <row r="1988" spans="1:4" ht="15.75">
      <c r="A1988" s="16"/>
      <c r="B1988" s="7"/>
      <c r="C1988" s="4"/>
      <c r="D1988" s="4"/>
    </row>
    <row r="1989" spans="1:4" ht="15.75">
      <c r="A1989" s="16"/>
      <c r="B1989" s="7"/>
      <c r="C1989" s="4"/>
      <c r="D1989" s="4"/>
    </row>
    <row r="1990" spans="1:4" ht="15.75">
      <c r="A1990" s="16"/>
      <c r="B1990" s="7"/>
      <c r="C1990" s="4"/>
      <c r="D1990" s="4"/>
    </row>
    <row r="1991" spans="1:4" ht="15.75">
      <c r="A1991" s="16"/>
      <c r="B1991" s="7"/>
      <c r="C1991" s="4"/>
      <c r="D1991" s="4"/>
    </row>
    <row r="1992" spans="1:4" ht="15.75">
      <c r="A1992" s="16"/>
      <c r="B1992" s="7"/>
      <c r="C1992" s="4"/>
      <c r="D1992" s="4"/>
    </row>
    <row r="1993" spans="1:4" ht="15.75">
      <c r="A1993" s="16"/>
      <c r="B1993" s="7"/>
      <c r="C1993" s="4"/>
      <c r="D1993" s="4"/>
    </row>
    <row r="1994" spans="1:4" ht="15.75">
      <c r="A1994" s="16"/>
      <c r="B1994" s="7"/>
      <c r="C1994" s="4"/>
      <c r="D1994" s="4"/>
    </row>
    <row r="1995" spans="1:4" ht="15.75">
      <c r="A1995" s="16"/>
      <c r="B1995" s="7"/>
      <c r="C1995" s="4"/>
      <c r="D1995" s="4"/>
    </row>
    <row r="1996" spans="1:4" ht="15.75">
      <c r="A1996" s="16"/>
      <c r="B1996" s="7"/>
      <c r="C1996" s="4"/>
      <c r="D1996" s="4"/>
    </row>
    <row r="1997" spans="1:4" ht="15.75">
      <c r="A1997" s="16"/>
      <c r="B1997" s="7"/>
      <c r="C1997" s="4"/>
      <c r="D1997" s="4"/>
    </row>
    <row r="1998" spans="1:4" ht="15.75">
      <c r="A1998" s="16"/>
      <c r="B1998" s="7"/>
      <c r="C1998" s="4"/>
      <c r="D1998" s="4"/>
    </row>
    <row r="1999" spans="1:4" ht="15.75">
      <c r="A1999" s="16"/>
      <c r="B1999" s="7"/>
      <c r="C1999" s="4"/>
      <c r="D1999" s="4"/>
    </row>
    <row r="2000" spans="1:4" ht="15.75">
      <c r="A2000" s="16"/>
      <c r="B2000" s="7"/>
      <c r="C2000" s="4"/>
      <c r="D2000" s="4"/>
    </row>
    <row r="2001" spans="1:4" ht="15.75">
      <c r="A2001" s="16"/>
      <c r="B2001" s="7"/>
      <c r="C2001" s="4"/>
      <c r="D2001" s="4"/>
    </row>
    <row r="2002" spans="1:4" ht="15.75">
      <c r="A2002" s="16"/>
      <c r="B2002" s="7"/>
      <c r="C2002" s="4"/>
      <c r="D2002" s="4"/>
    </row>
    <row r="2003" spans="1:4" ht="15.75">
      <c r="A2003" s="16"/>
      <c r="B2003" s="7"/>
      <c r="C2003" s="4"/>
      <c r="D2003" s="4"/>
    </row>
    <row r="2004" spans="1:4" ht="15.75">
      <c r="A2004" s="16"/>
      <c r="B2004" s="7"/>
      <c r="C2004" s="4"/>
      <c r="D2004" s="4"/>
    </row>
    <row r="2005" spans="1:4" ht="15.75">
      <c r="A2005" s="16"/>
      <c r="B2005" s="7"/>
      <c r="C2005" s="4"/>
      <c r="D2005" s="4"/>
    </row>
    <row r="2006" spans="1:4" ht="15.75">
      <c r="A2006" s="16"/>
      <c r="B2006" s="7"/>
      <c r="C2006" s="4"/>
      <c r="D2006" s="4"/>
    </row>
    <row r="2007" spans="1:4" ht="15.75">
      <c r="A2007" s="16"/>
      <c r="B2007" s="7"/>
      <c r="C2007" s="4"/>
      <c r="D2007" s="4"/>
    </row>
    <row r="2008" spans="1:4" ht="15.75">
      <c r="A2008" s="16"/>
      <c r="B2008" s="7"/>
      <c r="C2008" s="4"/>
      <c r="D2008" s="4"/>
    </row>
    <row r="2009" spans="1:4" ht="15.75">
      <c r="A2009" s="16"/>
      <c r="B2009" s="7"/>
      <c r="C2009" s="4"/>
      <c r="D2009" s="4"/>
    </row>
    <row r="2010" spans="1:4" ht="15.75">
      <c r="A2010" s="16"/>
      <c r="B2010" s="7"/>
      <c r="C2010" s="4"/>
      <c r="D2010" s="4"/>
    </row>
    <row r="2011" spans="1:4" ht="15.75">
      <c r="A2011" s="16"/>
      <c r="B2011" s="7"/>
      <c r="C2011" s="4"/>
      <c r="D2011" s="4"/>
    </row>
    <row r="2012" spans="1:4" ht="15.75">
      <c r="A2012" s="16"/>
      <c r="B2012" s="7"/>
      <c r="C2012" s="4"/>
      <c r="D2012" s="4"/>
    </row>
    <row r="2013" spans="1:4" ht="15.75">
      <c r="A2013" s="16"/>
      <c r="B2013" s="7"/>
      <c r="C2013" s="4"/>
      <c r="D2013" s="4"/>
    </row>
    <row r="2014" spans="1:4" ht="15.75">
      <c r="A2014" s="16"/>
      <c r="B2014" s="7"/>
      <c r="C2014" s="4"/>
      <c r="D2014" s="4"/>
    </row>
    <row r="2015" spans="1:4" ht="15.75">
      <c r="A2015" s="16"/>
      <c r="B2015" s="7"/>
      <c r="C2015" s="4"/>
      <c r="D2015" s="4"/>
    </row>
    <row r="2016" spans="1:4" ht="15.75">
      <c r="A2016" s="16"/>
      <c r="B2016" s="7"/>
      <c r="C2016" s="4"/>
      <c r="D2016" s="4"/>
    </row>
    <row r="2017" spans="1:4" ht="15.75">
      <c r="A2017" s="16"/>
      <c r="B2017" s="7"/>
      <c r="C2017" s="4"/>
      <c r="D2017" s="4"/>
    </row>
    <row r="2018" spans="1:4" ht="15.75">
      <c r="A2018" s="16"/>
      <c r="B2018" s="7"/>
      <c r="C2018" s="4"/>
      <c r="D2018" s="4"/>
    </row>
    <row r="2019" spans="1:4" ht="15.75">
      <c r="A2019" s="16"/>
      <c r="B2019" s="7"/>
      <c r="C2019" s="4"/>
      <c r="D2019" s="4"/>
    </row>
    <row r="2020" spans="1:4" ht="15.75">
      <c r="A2020" s="16"/>
      <c r="B2020" s="7"/>
      <c r="C2020" s="4"/>
      <c r="D2020" s="4"/>
    </row>
    <row r="2021" spans="1:4" ht="15.75">
      <c r="A2021" s="16"/>
      <c r="B2021" s="7"/>
      <c r="C2021" s="4"/>
      <c r="D2021" s="4"/>
    </row>
    <row r="2022" spans="1:4" ht="15.75">
      <c r="A2022" s="16"/>
      <c r="B2022" s="7"/>
      <c r="C2022" s="4"/>
      <c r="D2022" s="4"/>
    </row>
    <row r="2023" spans="1:4" ht="15.75">
      <c r="A2023" s="16"/>
      <c r="B2023" s="7"/>
      <c r="C2023" s="4"/>
      <c r="D2023" s="4"/>
    </row>
    <row r="2024" spans="1:4" ht="15.75">
      <c r="A2024" s="16"/>
      <c r="B2024" s="7"/>
      <c r="C2024" s="4"/>
      <c r="D2024" s="4"/>
    </row>
    <row r="2025" spans="1:4" ht="15.75">
      <c r="A2025" s="16"/>
      <c r="B2025" s="7"/>
      <c r="C2025" s="4"/>
      <c r="D2025" s="4"/>
    </row>
    <row r="2026" spans="1:4" ht="15.75">
      <c r="A2026" s="16"/>
      <c r="B2026" s="7"/>
      <c r="C2026" s="4"/>
      <c r="D2026" s="4"/>
    </row>
    <row r="2027" spans="1:4" ht="15.75">
      <c r="A2027" s="16"/>
      <c r="B2027" s="7"/>
      <c r="C2027" s="4"/>
      <c r="D2027" s="4"/>
    </row>
    <row r="2028" spans="1:4" ht="15.75">
      <c r="A2028" s="16"/>
      <c r="B2028" s="7"/>
      <c r="C2028" s="4"/>
      <c r="D2028" s="4"/>
    </row>
    <row r="2029" spans="1:4" ht="15.75">
      <c r="A2029" s="16"/>
      <c r="B2029" s="7"/>
      <c r="C2029" s="4"/>
      <c r="D2029" s="4"/>
    </row>
    <row r="2030" spans="1:4" ht="15.75">
      <c r="A2030" s="16"/>
      <c r="B2030" s="7"/>
      <c r="C2030" s="4"/>
      <c r="D2030" s="4"/>
    </row>
    <row r="2031" spans="1:4" ht="15.75">
      <c r="A2031" s="16"/>
      <c r="B2031" s="7"/>
      <c r="C2031" s="4"/>
      <c r="D2031" s="4"/>
    </row>
    <row r="2032" spans="1:4" ht="15.75">
      <c r="A2032" s="16"/>
      <c r="B2032" s="7"/>
      <c r="C2032" s="4"/>
      <c r="D2032" s="4"/>
    </row>
    <row r="2033" spans="1:4" ht="15.75">
      <c r="A2033" s="16"/>
      <c r="B2033" s="7"/>
      <c r="C2033" s="4"/>
      <c r="D2033" s="4"/>
    </row>
    <row r="2034" spans="1:4" ht="15.75">
      <c r="A2034" s="16"/>
      <c r="B2034" s="7"/>
      <c r="C2034" s="4"/>
      <c r="D2034" s="4"/>
    </row>
    <row r="2035" spans="1:4" ht="15.75">
      <c r="A2035" s="16"/>
      <c r="B2035" s="7"/>
      <c r="C2035" s="4"/>
      <c r="D2035" s="4"/>
    </row>
    <row r="2036" spans="1:4" ht="15.75">
      <c r="A2036" s="16"/>
      <c r="B2036" s="7"/>
      <c r="C2036" s="4"/>
      <c r="D2036" s="4"/>
    </row>
    <row r="2037" spans="1:4" ht="15.75">
      <c r="A2037" s="16"/>
      <c r="B2037" s="7"/>
      <c r="C2037" s="4"/>
      <c r="D2037" s="4"/>
    </row>
    <row r="2038" spans="1:4" ht="15.75">
      <c r="A2038" s="16"/>
      <c r="B2038" s="7"/>
      <c r="C2038" s="4"/>
      <c r="D2038" s="4"/>
    </row>
    <row r="2039" spans="1:4" ht="15.75">
      <c r="A2039" s="16"/>
      <c r="B2039" s="7"/>
      <c r="C2039" s="4"/>
      <c r="D2039" s="4"/>
    </row>
    <row r="2040" spans="1:4" ht="15.75">
      <c r="A2040" s="16"/>
      <c r="B2040" s="7"/>
      <c r="C2040" s="4"/>
      <c r="D2040" s="4"/>
    </row>
    <row r="2041" spans="1:4" ht="15.75">
      <c r="A2041" s="16"/>
      <c r="B2041" s="7"/>
      <c r="C2041" s="4"/>
      <c r="D2041" s="4"/>
    </row>
    <row r="2042" spans="1:4" ht="15.75">
      <c r="A2042" s="16"/>
      <c r="B2042" s="7"/>
      <c r="C2042" s="4"/>
      <c r="D2042" s="4"/>
    </row>
    <row r="2043" spans="1:4" ht="15.75">
      <c r="A2043" s="16"/>
      <c r="B2043" s="7"/>
      <c r="C2043" s="4"/>
      <c r="D2043" s="4"/>
    </row>
    <row r="2044" spans="1:4" ht="15.75">
      <c r="A2044" s="16"/>
      <c r="B2044" s="7"/>
      <c r="C2044" s="4"/>
      <c r="D2044" s="4"/>
    </row>
    <row r="2045" spans="1:4" ht="15.75">
      <c r="A2045" s="16"/>
      <c r="B2045" s="7"/>
      <c r="C2045" s="4"/>
      <c r="D2045" s="4"/>
    </row>
    <row r="2046" spans="1:4" ht="15.75">
      <c r="A2046" s="16"/>
      <c r="B2046" s="7"/>
      <c r="C2046" s="4"/>
      <c r="D2046" s="4"/>
    </row>
    <row r="2047" spans="1:4" ht="15.75">
      <c r="A2047" s="16"/>
      <c r="B2047" s="7"/>
      <c r="C2047" s="4"/>
      <c r="D2047" s="4"/>
    </row>
    <row r="2048" spans="1:4" ht="15.75">
      <c r="A2048" s="16"/>
      <c r="B2048" s="7"/>
      <c r="C2048" s="4"/>
      <c r="D2048" s="4"/>
    </row>
    <row r="2049" spans="1:4" ht="15.75">
      <c r="A2049" s="16"/>
      <c r="B2049" s="7"/>
      <c r="C2049" s="4"/>
      <c r="D2049" s="4"/>
    </row>
    <row r="2050" spans="1:4" ht="15.75">
      <c r="A2050" s="16"/>
      <c r="B2050" s="7"/>
      <c r="C2050" s="4"/>
      <c r="D2050" s="4"/>
    </row>
    <row r="2051" spans="1:4" ht="15.75">
      <c r="A2051" s="16"/>
      <c r="B2051" s="7"/>
      <c r="C2051" s="4"/>
      <c r="D2051" s="4"/>
    </row>
    <row r="2052" spans="1:4" ht="15.75">
      <c r="A2052" s="16"/>
      <c r="B2052" s="7"/>
      <c r="C2052" s="4"/>
      <c r="D2052" s="4"/>
    </row>
    <row r="2053" spans="1:4" ht="15.75">
      <c r="A2053" s="16"/>
      <c r="B2053" s="7"/>
      <c r="C2053" s="4"/>
      <c r="D2053" s="4"/>
    </row>
    <row r="2054" spans="1:4" ht="15.75">
      <c r="A2054" s="16"/>
      <c r="B2054" s="7"/>
      <c r="C2054" s="4"/>
      <c r="D2054" s="4"/>
    </row>
    <row r="2055" spans="1:4" ht="15.75">
      <c r="A2055" s="16"/>
      <c r="B2055" s="7"/>
      <c r="C2055" s="4"/>
      <c r="D2055" s="4"/>
    </row>
    <row r="2056" spans="1:4" ht="15.75">
      <c r="A2056" s="16"/>
      <c r="B2056" s="7"/>
      <c r="C2056" s="4"/>
      <c r="D2056" s="4"/>
    </row>
    <row r="2057" spans="1:4" ht="15.75">
      <c r="A2057" s="16"/>
      <c r="B2057" s="7"/>
      <c r="C2057" s="4"/>
      <c r="D2057" s="4"/>
    </row>
    <row r="2058" spans="1:4" ht="15.75">
      <c r="A2058" s="16"/>
      <c r="B2058" s="7"/>
      <c r="C2058" s="4"/>
      <c r="D2058" s="4"/>
    </row>
    <row r="2059" spans="1:4" ht="15.75">
      <c r="A2059" s="16"/>
      <c r="B2059" s="7"/>
      <c r="C2059" s="4"/>
      <c r="D2059" s="4"/>
    </row>
    <row r="2060" spans="1:4" ht="15.75">
      <c r="A2060" s="16"/>
      <c r="B2060" s="7"/>
      <c r="C2060" s="4"/>
      <c r="D2060" s="4"/>
    </row>
    <row r="2061" spans="1:4" ht="15.75">
      <c r="A2061" s="16"/>
      <c r="B2061" s="7"/>
      <c r="C2061" s="4"/>
      <c r="D2061" s="4"/>
    </row>
    <row r="2062" spans="1:4" ht="15.75">
      <c r="A2062" s="16"/>
      <c r="B2062" s="7"/>
      <c r="C2062" s="4"/>
      <c r="D2062" s="4"/>
    </row>
    <row r="2063" spans="1:4" ht="15.75">
      <c r="A2063" s="16"/>
      <c r="B2063" s="7"/>
      <c r="C2063" s="4"/>
      <c r="D2063" s="4"/>
    </row>
    <row r="2064" spans="1:4" ht="15.75">
      <c r="A2064" s="16"/>
      <c r="B2064" s="7"/>
      <c r="C2064" s="4"/>
      <c r="D2064" s="4"/>
    </row>
    <row r="2065" spans="1:4" ht="15.75">
      <c r="A2065" s="16"/>
      <c r="B2065" s="7"/>
      <c r="C2065" s="4"/>
      <c r="D2065" s="4"/>
    </row>
    <row r="2066" spans="1:4" ht="15.75">
      <c r="A2066" s="16"/>
      <c r="B2066" s="7"/>
      <c r="C2066" s="4"/>
      <c r="D2066" s="4"/>
    </row>
    <row r="2067" spans="1:4" ht="15.75">
      <c r="A2067" s="16"/>
      <c r="B2067" s="7"/>
      <c r="C2067" s="4"/>
      <c r="D2067" s="4"/>
    </row>
    <row r="2068" spans="1:4" ht="15.75">
      <c r="A2068" s="16"/>
      <c r="B2068" s="7"/>
      <c r="C2068" s="4"/>
      <c r="D2068" s="4"/>
    </row>
    <row r="2069" spans="1:4" ht="15.75">
      <c r="A2069" s="16"/>
      <c r="B2069" s="7"/>
      <c r="C2069" s="4"/>
      <c r="D2069" s="4"/>
    </row>
    <row r="2070" spans="1:4" ht="15.75">
      <c r="A2070" s="16"/>
      <c r="B2070" s="7"/>
      <c r="C2070" s="4"/>
      <c r="D2070" s="4"/>
    </row>
    <row r="2071" spans="1:4" ht="15.75">
      <c r="A2071" s="16"/>
      <c r="B2071" s="7"/>
      <c r="C2071" s="4"/>
      <c r="D2071" s="4"/>
    </row>
    <row r="2072" spans="1:4" ht="15.75">
      <c r="A2072" s="16"/>
      <c r="B2072" s="7"/>
      <c r="C2072" s="4"/>
      <c r="D2072" s="4"/>
    </row>
    <row r="2073" spans="1:4" ht="15.75">
      <c r="A2073" s="16"/>
      <c r="B2073" s="7"/>
      <c r="C2073" s="4"/>
      <c r="D2073" s="4"/>
    </row>
    <row r="2074" spans="1:4" ht="15.75">
      <c r="A2074" s="16"/>
      <c r="B2074" s="7"/>
      <c r="C2074" s="4"/>
      <c r="D2074" s="4"/>
    </row>
    <row r="2075" spans="1:4" ht="15.75">
      <c r="A2075" s="16"/>
      <c r="B2075" s="7"/>
      <c r="C2075" s="4"/>
      <c r="D2075" s="4"/>
    </row>
    <row r="2076" spans="1:4" ht="15.75">
      <c r="A2076" s="16"/>
      <c r="B2076" s="7"/>
      <c r="C2076" s="4"/>
      <c r="D2076" s="4"/>
    </row>
    <row r="2077" spans="1:4" ht="15.75">
      <c r="A2077" s="16"/>
      <c r="B2077" s="7"/>
      <c r="C2077" s="4"/>
      <c r="D2077" s="4"/>
    </row>
    <row r="2078" spans="1:4" ht="15.75">
      <c r="A2078" s="16"/>
      <c r="B2078" s="7"/>
      <c r="C2078" s="4"/>
      <c r="D2078" s="4"/>
    </row>
    <row r="2079" spans="1:4" ht="15.75">
      <c r="A2079" s="16"/>
      <c r="B2079" s="7"/>
      <c r="C2079" s="4"/>
      <c r="D2079" s="4"/>
    </row>
    <row r="2080" spans="1:4" ht="15.75">
      <c r="A2080" s="16"/>
      <c r="B2080" s="7"/>
      <c r="C2080" s="4"/>
      <c r="D2080" s="4"/>
    </row>
    <row r="2081" spans="1:4" ht="15.75">
      <c r="A2081" s="16"/>
      <c r="B2081" s="7"/>
      <c r="C2081" s="4"/>
      <c r="D2081" s="4"/>
    </row>
    <row r="2082" spans="1:4" ht="15.75">
      <c r="A2082" s="16"/>
      <c r="B2082" s="7"/>
      <c r="C2082" s="4"/>
      <c r="D2082" s="4"/>
    </row>
    <row r="2083" spans="1:4" ht="15.75">
      <c r="A2083" s="16"/>
      <c r="B2083" s="7"/>
      <c r="C2083" s="4"/>
      <c r="D2083" s="4"/>
    </row>
    <row r="2084" spans="1:4" ht="15.75">
      <c r="A2084" s="16"/>
      <c r="B2084" s="7"/>
      <c r="C2084" s="4"/>
      <c r="D2084" s="4"/>
    </row>
    <row r="2085" spans="1:4" ht="15.75">
      <c r="A2085" s="16"/>
      <c r="B2085" s="7"/>
      <c r="C2085" s="4"/>
      <c r="D2085" s="4"/>
    </row>
    <row r="2086" spans="1:4" ht="15.75">
      <c r="A2086" s="16"/>
      <c r="B2086" s="7"/>
      <c r="C2086" s="4"/>
      <c r="D2086" s="4"/>
    </row>
    <row r="2087" spans="1:4" ht="15.75">
      <c r="A2087" s="16"/>
      <c r="B2087" s="7"/>
      <c r="C2087" s="4"/>
      <c r="D2087" s="4"/>
    </row>
    <row r="2088" spans="1:4" ht="15.75">
      <c r="A2088" s="16"/>
      <c r="B2088" s="7"/>
      <c r="C2088" s="4"/>
      <c r="D2088" s="4"/>
    </row>
    <row r="2089" spans="1:4" ht="15.75">
      <c r="A2089" s="16"/>
      <c r="B2089" s="7"/>
      <c r="C2089" s="4"/>
      <c r="D2089" s="4"/>
    </row>
    <row r="2090" spans="1:4" ht="15.75">
      <c r="A2090" s="16"/>
      <c r="B2090" s="7"/>
      <c r="C2090" s="4"/>
      <c r="D2090" s="4"/>
    </row>
    <row r="2091" spans="1:4" ht="15.75">
      <c r="A2091" s="16"/>
      <c r="B2091" s="7"/>
      <c r="C2091" s="4"/>
      <c r="D2091" s="4"/>
    </row>
    <row r="2092" spans="1:4" ht="15.75">
      <c r="A2092" s="16"/>
      <c r="B2092" s="7"/>
      <c r="C2092" s="4"/>
      <c r="D2092" s="4"/>
    </row>
    <row r="2093" spans="1:4" ht="15.75">
      <c r="A2093" s="16"/>
      <c r="B2093" s="7"/>
      <c r="C2093" s="4"/>
      <c r="D2093" s="4"/>
    </row>
    <row r="2094" spans="1:4" ht="15.75">
      <c r="A2094" s="16"/>
      <c r="B2094" s="7"/>
      <c r="C2094" s="4"/>
      <c r="D2094" s="4"/>
    </row>
    <row r="2095" spans="1:4" ht="15.75">
      <c r="A2095" s="16"/>
      <c r="B2095" s="7"/>
      <c r="C2095" s="4"/>
      <c r="D2095" s="4"/>
    </row>
    <row r="2096" spans="1:4" ht="15.75">
      <c r="A2096" s="16"/>
      <c r="B2096" s="7"/>
      <c r="C2096" s="4"/>
      <c r="D2096" s="4"/>
    </row>
    <row r="2097" spans="1:4" ht="15.75">
      <c r="A2097" s="16"/>
      <c r="B2097" s="7"/>
      <c r="C2097" s="4"/>
      <c r="D2097" s="4"/>
    </row>
    <row r="2098" spans="1:4" ht="15.75">
      <c r="A2098" s="16"/>
      <c r="B2098" s="7"/>
      <c r="C2098" s="4"/>
      <c r="D2098" s="4"/>
    </row>
    <row r="2099" spans="1:4" ht="15.75">
      <c r="A2099" s="16"/>
      <c r="B2099" s="7"/>
      <c r="C2099" s="4"/>
      <c r="D2099" s="4"/>
    </row>
    <row r="2100" spans="1:4" ht="15.75">
      <c r="A2100" s="16"/>
      <c r="B2100" s="7"/>
      <c r="C2100" s="4"/>
      <c r="D2100" s="4"/>
    </row>
    <row r="2101" spans="1:4" ht="15.75">
      <c r="A2101" s="16"/>
      <c r="B2101" s="7"/>
      <c r="C2101" s="4"/>
      <c r="D2101" s="4"/>
    </row>
    <row r="2102" spans="1:4" ht="15.75">
      <c r="A2102" s="16"/>
      <c r="B2102" s="7"/>
      <c r="C2102" s="4"/>
      <c r="D2102" s="4"/>
    </row>
    <row r="2103" spans="1:4" ht="15.75">
      <c r="A2103" s="16"/>
      <c r="B2103" s="7"/>
      <c r="C2103" s="4"/>
      <c r="D2103" s="4"/>
    </row>
    <row r="2104" spans="1:4" ht="15.75">
      <c r="A2104" s="16"/>
      <c r="B2104" s="7"/>
      <c r="C2104" s="4"/>
      <c r="D2104" s="4"/>
    </row>
    <row r="2105" spans="1:4" ht="15.75">
      <c r="A2105" s="16"/>
      <c r="B2105" s="7"/>
      <c r="C2105" s="4"/>
      <c r="D2105" s="4"/>
    </row>
    <row r="2106" spans="1:4" ht="15.75">
      <c r="A2106" s="16"/>
      <c r="B2106" s="7"/>
      <c r="C2106" s="4"/>
      <c r="D2106" s="4"/>
    </row>
    <row r="2107" spans="1:4" ht="15.75">
      <c r="A2107" s="16"/>
      <c r="B2107" s="7"/>
      <c r="C2107" s="4"/>
      <c r="D2107" s="4"/>
    </row>
    <row r="2108" spans="1:4" ht="15.75">
      <c r="A2108" s="16"/>
      <c r="B2108" s="7"/>
      <c r="C2108" s="4"/>
      <c r="D2108" s="4"/>
    </row>
    <row r="2109" spans="1:4" ht="15.75">
      <c r="A2109" s="16"/>
      <c r="B2109" s="7"/>
      <c r="C2109" s="4"/>
      <c r="D2109" s="4"/>
    </row>
    <row r="2110" spans="1:4" ht="15.75">
      <c r="A2110" s="16"/>
      <c r="B2110" s="7"/>
      <c r="C2110" s="4"/>
      <c r="D2110" s="4"/>
    </row>
    <row r="2111" spans="1:4" ht="15.75">
      <c r="A2111" s="16"/>
      <c r="B2111" s="7"/>
      <c r="C2111" s="4"/>
      <c r="D2111" s="4"/>
    </row>
    <row r="2112" spans="1:4" ht="15.75">
      <c r="A2112" s="16"/>
      <c r="B2112" s="7"/>
      <c r="C2112" s="4"/>
      <c r="D2112" s="4"/>
    </row>
    <row r="2113" spans="1:4" ht="15.75">
      <c r="A2113" s="16"/>
      <c r="B2113" s="7"/>
      <c r="C2113" s="4"/>
      <c r="D2113" s="4"/>
    </row>
    <row r="2114" spans="1:4" ht="15.75">
      <c r="A2114" s="16"/>
      <c r="B2114" s="7"/>
      <c r="C2114" s="4"/>
      <c r="D2114" s="4"/>
    </row>
    <row r="2115" spans="1:4" ht="15.75">
      <c r="A2115" s="16"/>
      <c r="B2115" s="7"/>
      <c r="C2115" s="4"/>
      <c r="D2115" s="4"/>
    </row>
    <row r="2116" spans="1:4" ht="15.75">
      <c r="A2116" s="16"/>
      <c r="B2116" s="7"/>
      <c r="C2116" s="4"/>
      <c r="D2116" s="4"/>
    </row>
    <row r="2117" spans="1:4" ht="15.75">
      <c r="A2117" s="16"/>
      <c r="B2117" s="7"/>
      <c r="C2117" s="4"/>
      <c r="D2117" s="4"/>
    </row>
    <row r="2118" spans="1:4" ht="15.75">
      <c r="A2118" s="16"/>
      <c r="B2118" s="7"/>
      <c r="C2118" s="4"/>
      <c r="D2118" s="4"/>
    </row>
    <row r="2119" spans="1:4" ht="15.75">
      <c r="A2119" s="16"/>
      <c r="B2119" s="7"/>
      <c r="C2119" s="4"/>
      <c r="D2119" s="4"/>
    </row>
    <row r="2120" spans="1:4" ht="15.75">
      <c r="A2120" s="16"/>
      <c r="B2120" s="7"/>
      <c r="C2120" s="4"/>
      <c r="D2120" s="4"/>
    </row>
    <row r="2121" spans="1:4" ht="15.75">
      <c r="A2121" s="16"/>
      <c r="B2121" s="7"/>
      <c r="C2121" s="4"/>
      <c r="D2121" s="4"/>
    </row>
    <row r="2122" spans="1:4" ht="15.75">
      <c r="A2122" s="16"/>
      <c r="B2122" s="7"/>
      <c r="C2122" s="4"/>
      <c r="D2122" s="4"/>
    </row>
    <row r="2123" spans="1:4" ht="15.75">
      <c r="A2123" s="16"/>
      <c r="B2123" s="7"/>
      <c r="C2123" s="4"/>
      <c r="D2123" s="4"/>
    </row>
    <row r="2124" spans="1:4" ht="15.75">
      <c r="A2124" s="16"/>
      <c r="B2124" s="7"/>
      <c r="C2124" s="4"/>
      <c r="D2124" s="4"/>
    </row>
    <row r="2125" spans="1:4" ht="15.75">
      <c r="A2125" s="16"/>
      <c r="B2125" s="7"/>
      <c r="C2125" s="4"/>
      <c r="D2125" s="4"/>
    </row>
    <row r="2126" spans="1:4" ht="15.75">
      <c r="A2126" s="16"/>
      <c r="B2126" s="7"/>
      <c r="C2126" s="4"/>
      <c r="D2126" s="4"/>
    </row>
    <row r="2127" spans="1:4" ht="15.75">
      <c r="A2127" s="16"/>
      <c r="B2127" s="7"/>
      <c r="C2127" s="4"/>
      <c r="D2127" s="4"/>
    </row>
    <row r="2128" spans="1:4" ht="15.75">
      <c r="A2128" s="16"/>
      <c r="B2128" s="7"/>
      <c r="C2128" s="4"/>
      <c r="D2128" s="4"/>
    </row>
    <row r="2129" spans="1:4" ht="15.75">
      <c r="A2129" s="16"/>
      <c r="B2129" s="7"/>
      <c r="C2129" s="4"/>
      <c r="D2129" s="4"/>
    </row>
    <row r="2130" spans="1:4" ht="15.75">
      <c r="A2130" s="16"/>
      <c r="B2130" s="7"/>
      <c r="C2130" s="4"/>
      <c r="D2130" s="4"/>
    </row>
    <row r="2131" spans="1:4" ht="15.75">
      <c r="A2131" s="16"/>
      <c r="B2131" s="7"/>
      <c r="C2131" s="4"/>
      <c r="D2131" s="4"/>
    </row>
    <row r="2132" spans="1:4" ht="15.75">
      <c r="A2132" s="16"/>
      <c r="B2132" s="7"/>
      <c r="C2132" s="4"/>
      <c r="D2132" s="4"/>
    </row>
    <row r="2133" spans="1:4" ht="15.75">
      <c r="A2133" s="16"/>
      <c r="B2133" s="7"/>
      <c r="C2133" s="4"/>
      <c r="D2133" s="4"/>
    </row>
    <row r="2134" spans="1:4" ht="15.75">
      <c r="A2134" s="16"/>
      <c r="B2134" s="7"/>
      <c r="C2134" s="4"/>
      <c r="D2134" s="4"/>
    </row>
    <row r="2135" spans="1:4" ht="15.75">
      <c r="A2135" s="16"/>
      <c r="B2135" s="7"/>
      <c r="C2135" s="4"/>
      <c r="D2135" s="4"/>
    </row>
    <row r="2136" spans="1:4" ht="15.75">
      <c r="A2136" s="16"/>
      <c r="B2136" s="7"/>
      <c r="C2136" s="4"/>
      <c r="D2136" s="4"/>
    </row>
    <row r="2137" spans="1:4" ht="15.75">
      <c r="A2137" s="16"/>
      <c r="B2137" s="7"/>
      <c r="C2137" s="4"/>
      <c r="D2137" s="4"/>
    </row>
    <row r="2138" spans="1:4" ht="15.75">
      <c r="A2138" s="16"/>
      <c r="B2138" s="7"/>
      <c r="C2138" s="4"/>
      <c r="D2138" s="4"/>
    </row>
    <row r="2139" spans="1:4" ht="15.75">
      <c r="A2139" s="16"/>
      <c r="B2139" s="7"/>
      <c r="C2139" s="4"/>
      <c r="D2139" s="4"/>
    </row>
    <row r="2140" spans="1:4" ht="15.75">
      <c r="A2140" s="16"/>
      <c r="B2140" s="7"/>
      <c r="C2140" s="4"/>
      <c r="D2140" s="4"/>
    </row>
    <row r="2141" spans="1:4" ht="15.75">
      <c r="A2141" s="16"/>
      <c r="B2141" s="7"/>
      <c r="C2141" s="4"/>
      <c r="D2141" s="4"/>
    </row>
    <row r="2142" spans="1:4" ht="15.75">
      <c r="A2142" s="16"/>
      <c r="B2142" s="7"/>
      <c r="C2142" s="4"/>
      <c r="D2142" s="4"/>
    </row>
    <row r="2143" spans="1:4" ht="15.75">
      <c r="A2143" s="16"/>
      <c r="B2143" s="7"/>
      <c r="C2143" s="4"/>
      <c r="D2143" s="4"/>
    </row>
    <row r="2144" spans="1:4" ht="15.75">
      <c r="A2144" s="16"/>
      <c r="B2144" s="7"/>
      <c r="C2144" s="4"/>
      <c r="D2144" s="4"/>
    </row>
    <row r="2145" spans="1:4" ht="15.75">
      <c r="A2145" s="16"/>
      <c r="B2145" s="7"/>
      <c r="C2145" s="4"/>
      <c r="D2145" s="4"/>
    </row>
    <row r="2146" spans="1:4" ht="15.75">
      <c r="A2146" s="16"/>
      <c r="B2146" s="7"/>
      <c r="C2146" s="4"/>
      <c r="D2146" s="4"/>
    </row>
    <row r="2147" spans="1:4" ht="15.75">
      <c r="A2147" s="16"/>
      <c r="B2147" s="7"/>
      <c r="C2147" s="4"/>
      <c r="D2147" s="4"/>
    </row>
    <row r="2148" spans="1:4" ht="15.75">
      <c r="A2148" s="16"/>
      <c r="B2148" s="7"/>
      <c r="C2148" s="4"/>
      <c r="D2148" s="4"/>
    </row>
    <row r="2149" spans="1:4" ht="15.75">
      <c r="A2149" s="16"/>
      <c r="B2149" s="7"/>
      <c r="C2149" s="4"/>
      <c r="D2149" s="4"/>
    </row>
    <row r="2150" spans="1:4" ht="15.75">
      <c r="A2150" s="16"/>
      <c r="B2150" s="7"/>
      <c r="C2150" s="4"/>
      <c r="D2150" s="4"/>
    </row>
    <row r="2151" spans="1:4" ht="15.75">
      <c r="A2151" s="16"/>
      <c r="B2151" s="7"/>
      <c r="C2151" s="4"/>
      <c r="D2151" s="4"/>
    </row>
    <row r="2152" spans="1:4" ht="15.75">
      <c r="A2152" s="16"/>
      <c r="B2152" s="7"/>
      <c r="C2152" s="4"/>
      <c r="D2152" s="4"/>
    </row>
    <row r="2153" spans="1:4" ht="15.75">
      <c r="A2153" s="16"/>
      <c r="B2153" s="7"/>
      <c r="C2153" s="4"/>
      <c r="D2153" s="4"/>
    </row>
    <row r="2154" spans="1:4" ht="15.75">
      <c r="A2154" s="16"/>
      <c r="B2154" s="7"/>
      <c r="C2154" s="4"/>
      <c r="D2154" s="4"/>
    </row>
    <row r="2155" spans="1:4" ht="15.75">
      <c r="A2155" s="16"/>
      <c r="B2155" s="7"/>
      <c r="C2155" s="4"/>
      <c r="D2155" s="4"/>
    </row>
    <row r="2156" spans="1:4" ht="15.75">
      <c r="A2156" s="16"/>
      <c r="B2156" s="7"/>
      <c r="C2156" s="4"/>
      <c r="D2156" s="4"/>
    </row>
    <row r="2157" spans="1:4" ht="15.75">
      <c r="A2157" s="16"/>
      <c r="B2157" s="7"/>
      <c r="C2157" s="4"/>
      <c r="D2157" s="4"/>
    </row>
    <row r="2158" spans="1:4" ht="15.75">
      <c r="A2158" s="16"/>
      <c r="B2158" s="7"/>
      <c r="C2158" s="4"/>
      <c r="D2158" s="4"/>
    </row>
    <row r="2159" spans="1:4" ht="15.75">
      <c r="A2159" s="16"/>
      <c r="B2159" s="7"/>
      <c r="C2159" s="4"/>
      <c r="D2159" s="4"/>
    </row>
    <row r="2160" spans="1:4" ht="15.75">
      <c r="A2160" s="16"/>
      <c r="B2160" s="7"/>
      <c r="C2160" s="4"/>
      <c r="D2160" s="4"/>
    </row>
    <row r="2161" spans="1:4" ht="15.75">
      <c r="A2161" s="16"/>
      <c r="B2161" s="7"/>
      <c r="C2161" s="4"/>
      <c r="D2161" s="4"/>
    </row>
    <row r="2162" spans="1:4" ht="15.75">
      <c r="A2162" s="16"/>
      <c r="B2162" s="7"/>
      <c r="C2162" s="4"/>
      <c r="D2162" s="4"/>
    </row>
    <row r="2163" spans="1:4" ht="15.75">
      <c r="A2163" s="16"/>
      <c r="B2163" s="7"/>
      <c r="C2163" s="4"/>
      <c r="D2163" s="4"/>
    </row>
    <row r="2164" spans="1:4" ht="15.75">
      <c r="A2164" s="16"/>
      <c r="B2164" s="7"/>
      <c r="C2164" s="4"/>
      <c r="D2164" s="4"/>
    </row>
    <row r="2165" spans="1:4" ht="15.75">
      <c r="A2165" s="16"/>
      <c r="B2165" s="7"/>
      <c r="C2165" s="4"/>
      <c r="D2165" s="4"/>
    </row>
    <row r="2166" spans="1:4" ht="15.75">
      <c r="A2166" s="16"/>
      <c r="B2166" s="7"/>
      <c r="C2166" s="4"/>
      <c r="D2166" s="4"/>
    </row>
    <row r="2167" spans="1:4" ht="15.75">
      <c r="A2167" s="16"/>
      <c r="B2167" s="7"/>
      <c r="C2167" s="4"/>
      <c r="D2167" s="4"/>
    </row>
    <row r="2168" spans="1:4" ht="15.75">
      <c r="A2168" s="16"/>
      <c r="B2168" s="7"/>
      <c r="C2168" s="4"/>
      <c r="D2168" s="4"/>
    </row>
    <row r="2169" spans="1:4" ht="15.75">
      <c r="A2169" s="16"/>
      <c r="B2169" s="7"/>
      <c r="C2169" s="4"/>
      <c r="D2169" s="4"/>
    </row>
    <row r="2170" spans="1:4" ht="15.75">
      <c r="A2170" s="16"/>
      <c r="B2170" s="7"/>
      <c r="C2170" s="4"/>
      <c r="D2170" s="4"/>
    </row>
    <row r="2171" spans="1:4" ht="15.75">
      <c r="A2171" s="16"/>
      <c r="B2171" s="7"/>
      <c r="C2171" s="4"/>
      <c r="D2171" s="4"/>
    </row>
    <row r="2172" spans="1:4" ht="15.75">
      <c r="A2172" s="16"/>
      <c r="B2172" s="7"/>
      <c r="C2172" s="4"/>
      <c r="D2172" s="4"/>
    </row>
    <row r="2173" spans="1:4" ht="15.75">
      <c r="A2173" s="16"/>
      <c r="B2173" s="7"/>
      <c r="C2173" s="4"/>
      <c r="D2173" s="4"/>
    </row>
    <row r="2174" spans="1:4" ht="15.75">
      <c r="A2174" s="16"/>
      <c r="B2174" s="7"/>
      <c r="C2174" s="4"/>
      <c r="D2174" s="4"/>
    </row>
    <row r="2175" spans="1:4" ht="15.75">
      <c r="A2175" s="16"/>
      <c r="B2175" s="7"/>
      <c r="C2175" s="4"/>
      <c r="D2175" s="4"/>
    </row>
    <row r="2176" spans="1:4" ht="15.75">
      <c r="A2176" s="16"/>
      <c r="B2176" s="7"/>
      <c r="C2176" s="4"/>
      <c r="D2176" s="4"/>
    </row>
    <row r="2177" spans="1:4" ht="15.75">
      <c r="A2177" s="16"/>
      <c r="B2177" s="7"/>
      <c r="C2177" s="4"/>
      <c r="D2177" s="4"/>
    </row>
    <row r="2178" spans="1:4" ht="15.75">
      <c r="A2178" s="16"/>
      <c r="B2178" s="7"/>
      <c r="C2178" s="4"/>
      <c r="D2178" s="4"/>
    </row>
    <row r="2179" spans="1:4" ht="15.75">
      <c r="A2179" s="16"/>
      <c r="B2179" s="7"/>
      <c r="C2179" s="4"/>
      <c r="D2179" s="4"/>
    </row>
    <row r="2180" spans="1:4" ht="15.75">
      <c r="A2180" s="16"/>
      <c r="B2180" s="7"/>
      <c r="C2180" s="4"/>
      <c r="D2180" s="4"/>
    </row>
    <row r="2181" spans="1:4" ht="15.75">
      <c r="A2181" s="16"/>
      <c r="B2181" s="7"/>
      <c r="C2181" s="4"/>
      <c r="D2181" s="4"/>
    </row>
    <row r="2182" spans="1:4" ht="15.75">
      <c r="A2182" s="16"/>
      <c r="B2182" s="7"/>
      <c r="C2182" s="4"/>
      <c r="D2182" s="4"/>
    </row>
    <row r="2183" spans="1:4" ht="15.75">
      <c r="A2183" s="16"/>
      <c r="B2183" s="7"/>
      <c r="C2183" s="4"/>
      <c r="D2183" s="4"/>
    </row>
    <row r="2184" spans="1:4" ht="15.75">
      <c r="A2184" s="16"/>
      <c r="B2184" s="7"/>
      <c r="C2184" s="4"/>
      <c r="D2184" s="4"/>
    </row>
    <row r="2185" spans="1:4" ht="15.75">
      <c r="A2185" s="16"/>
      <c r="B2185" s="7"/>
      <c r="C2185" s="4"/>
      <c r="D2185" s="4"/>
    </row>
    <row r="2186" spans="1:4" ht="15.75">
      <c r="A2186" s="16"/>
      <c r="B2186" s="7"/>
      <c r="C2186" s="4"/>
      <c r="D2186" s="4"/>
    </row>
    <row r="2187" spans="1:4" ht="15.75">
      <c r="A2187" s="16"/>
      <c r="B2187" s="7"/>
      <c r="C2187" s="4"/>
      <c r="D2187" s="4"/>
    </row>
    <row r="2188" spans="1:4" ht="15.75">
      <c r="A2188" s="16"/>
      <c r="B2188" s="7"/>
      <c r="C2188" s="4"/>
      <c r="D2188" s="4"/>
    </row>
    <row r="2189" spans="1:4" ht="15.75">
      <c r="A2189" s="16"/>
      <c r="B2189" s="7"/>
      <c r="C2189" s="4"/>
      <c r="D2189" s="4"/>
    </row>
    <row r="2190" spans="1:4" ht="15.75">
      <c r="A2190" s="16"/>
      <c r="B2190" s="7"/>
      <c r="C2190" s="4"/>
      <c r="D2190" s="4"/>
    </row>
    <row r="2191" spans="1:4" ht="15.75">
      <c r="A2191" s="16"/>
      <c r="B2191" s="7"/>
      <c r="C2191" s="4"/>
      <c r="D2191" s="4"/>
    </row>
    <row r="2192" spans="1:4" ht="15.75">
      <c r="A2192" s="16"/>
      <c r="B2192" s="7"/>
      <c r="C2192" s="4"/>
      <c r="D2192" s="4"/>
    </row>
    <row r="2193" spans="1:4" ht="15.75">
      <c r="A2193" s="16"/>
      <c r="B2193" s="7"/>
      <c r="C2193" s="4"/>
      <c r="D2193" s="4"/>
    </row>
    <row r="2194" spans="1:4" ht="15.75">
      <c r="A2194" s="16"/>
      <c r="B2194" s="7"/>
      <c r="C2194" s="4"/>
      <c r="D2194" s="4"/>
    </row>
    <row r="2195" spans="1:4" ht="15.75">
      <c r="A2195" s="16"/>
      <c r="B2195" s="7"/>
      <c r="C2195" s="4"/>
      <c r="D2195" s="4"/>
    </row>
    <row r="2196" spans="1:4" ht="15.75">
      <c r="A2196" s="16"/>
      <c r="B2196" s="7"/>
      <c r="C2196" s="4"/>
      <c r="D2196" s="4"/>
    </row>
    <row r="2197" spans="1:4" ht="15.75">
      <c r="A2197" s="16"/>
      <c r="B2197" s="7"/>
      <c r="C2197" s="4"/>
      <c r="D2197" s="4"/>
    </row>
    <row r="2198" spans="1:4" ht="15.75">
      <c r="A2198" s="16"/>
      <c r="B2198" s="7"/>
      <c r="C2198" s="4"/>
      <c r="D2198" s="4"/>
    </row>
    <row r="2199" spans="1:4" ht="15.75">
      <c r="A2199" s="16"/>
      <c r="B2199" s="7"/>
      <c r="C2199" s="4"/>
      <c r="D2199" s="4"/>
    </row>
    <row r="2200" spans="1:4" ht="15.75">
      <c r="A2200" s="16"/>
      <c r="B2200" s="7"/>
      <c r="C2200" s="4"/>
      <c r="D2200" s="4"/>
    </row>
    <row r="2201" spans="1:4" ht="15.75">
      <c r="A2201" s="16"/>
      <c r="B2201" s="7"/>
      <c r="C2201" s="4"/>
      <c r="D2201" s="4"/>
    </row>
    <row r="2202" spans="1:4" ht="15.75">
      <c r="A2202" s="16"/>
      <c r="B2202" s="7"/>
      <c r="C2202" s="4"/>
      <c r="D2202" s="4"/>
    </row>
    <row r="2203" spans="1:4" ht="15.75">
      <c r="A2203" s="16"/>
      <c r="B2203" s="7"/>
      <c r="C2203" s="4"/>
      <c r="D2203" s="4"/>
    </row>
    <row r="2204" spans="1:4" ht="15.75">
      <c r="A2204" s="16"/>
      <c r="B2204" s="7"/>
      <c r="C2204" s="4"/>
      <c r="D2204" s="4"/>
    </row>
    <row r="2205" spans="1:4" ht="15.75">
      <c r="A2205" s="16"/>
      <c r="B2205" s="7"/>
      <c r="C2205" s="4"/>
      <c r="D2205" s="4"/>
    </row>
    <row r="2206" spans="1:4" ht="15.75">
      <c r="A2206" s="16"/>
      <c r="B2206" s="7"/>
      <c r="C2206" s="4"/>
      <c r="D2206" s="4"/>
    </row>
    <row r="2207" spans="1:4" ht="15.75">
      <c r="A2207" s="16"/>
      <c r="B2207" s="7"/>
      <c r="C2207" s="4"/>
      <c r="D2207" s="4"/>
    </row>
    <row r="2208" spans="1:4" ht="15.75">
      <c r="A2208" s="16"/>
      <c r="B2208" s="7"/>
      <c r="C2208" s="4"/>
      <c r="D2208" s="4"/>
    </row>
    <row r="2209" spans="1:4" ht="15.75">
      <c r="A2209" s="16"/>
      <c r="B2209" s="7"/>
      <c r="C2209" s="4"/>
      <c r="D2209" s="4"/>
    </row>
    <row r="2210" spans="1:4" ht="15.75">
      <c r="A2210" s="16"/>
      <c r="B2210" s="7"/>
      <c r="C2210" s="4"/>
      <c r="D2210" s="4"/>
    </row>
    <row r="2211" spans="1:4" ht="15.75">
      <c r="A2211" s="16"/>
      <c r="B2211" s="7"/>
      <c r="C2211" s="4"/>
      <c r="D2211" s="4"/>
    </row>
    <row r="2212" spans="1:4" ht="15.75">
      <c r="A2212" s="16"/>
      <c r="B2212" s="7"/>
      <c r="C2212" s="4"/>
      <c r="D2212" s="4"/>
    </row>
    <row r="2213" spans="1:4" ht="15.75">
      <c r="A2213" s="16"/>
      <c r="B2213" s="7"/>
      <c r="C2213" s="4"/>
      <c r="D2213" s="4"/>
    </row>
    <row r="2214" spans="1:4" ht="15.75">
      <c r="A2214" s="16"/>
      <c r="B2214" s="7"/>
      <c r="C2214" s="4"/>
      <c r="D2214" s="4"/>
    </row>
    <row r="2215" spans="1:4" ht="15.75">
      <c r="A2215" s="16"/>
      <c r="B2215" s="7"/>
      <c r="C2215" s="4"/>
      <c r="D2215" s="4"/>
    </row>
    <row r="2216" spans="1:4" ht="15.75">
      <c r="A2216" s="16"/>
      <c r="B2216" s="7"/>
      <c r="C2216" s="4"/>
      <c r="D2216" s="4"/>
    </row>
    <row r="2217" spans="1:4" ht="15.75">
      <c r="A2217" s="16"/>
      <c r="B2217" s="7"/>
      <c r="C2217" s="4"/>
      <c r="D2217" s="4"/>
    </row>
    <row r="2218" spans="1:4" ht="15.75">
      <c r="A2218" s="16"/>
      <c r="B2218" s="7"/>
      <c r="C2218" s="4"/>
      <c r="D2218" s="4"/>
    </row>
    <row r="2219" spans="1:4" ht="15.75">
      <c r="A2219" s="16"/>
      <c r="B2219" s="7"/>
      <c r="C2219" s="4"/>
      <c r="D2219" s="4"/>
    </row>
    <row r="2220" spans="1:4" ht="15.75">
      <c r="A2220" s="16"/>
      <c r="B2220" s="7"/>
      <c r="C2220" s="4"/>
      <c r="D2220" s="4"/>
    </row>
    <row r="2221" spans="1:4" ht="15.75">
      <c r="A2221" s="16"/>
      <c r="B2221" s="7"/>
      <c r="C2221" s="4"/>
      <c r="D2221" s="4"/>
    </row>
    <row r="2222" spans="1:4" ht="15.75">
      <c r="A2222" s="16"/>
      <c r="B2222" s="7"/>
      <c r="C2222" s="4"/>
      <c r="D2222" s="4"/>
    </row>
    <row r="2223" spans="1:4" ht="15.75">
      <c r="A2223" s="16"/>
      <c r="B2223" s="7"/>
      <c r="C2223" s="4"/>
      <c r="D2223" s="4"/>
    </row>
    <row r="2224" spans="1:4" ht="15.75">
      <c r="A2224" s="16"/>
      <c r="B2224" s="7"/>
      <c r="C2224" s="4"/>
      <c r="D2224" s="4"/>
    </row>
    <row r="2225" spans="1:4" ht="15.75">
      <c r="A2225" s="16"/>
      <c r="B2225" s="7"/>
      <c r="C2225" s="4"/>
      <c r="D2225" s="4"/>
    </row>
    <row r="2226" spans="1:4" ht="15.75">
      <c r="A2226" s="16"/>
      <c r="B2226" s="7"/>
      <c r="C2226" s="4"/>
      <c r="D2226" s="4"/>
    </row>
    <row r="2227" spans="1:4" ht="15.75">
      <c r="A2227" s="16"/>
      <c r="B2227" s="7"/>
      <c r="C2227" s="4"/>
      <c r="D2227" s="4"/>
    </row>
    <row r="2228" spans="1:4" ht="15.75">
      <c r="A2228" s="16"/>
      <c r="B2228" s="7"/>
      <c r="C2228" s="4"/>
      <c r="D2228" s="4"/>
    </row>
    <row r="2229" spans="1:4" ht="15.75">
      <c r="A2229" s="16"/>
      <c r="B2229" s="7"/>
      <c r="C2229" s="4"/>
      <c r="D2229" s="4"/>
    </row>
    <row r="2230" spans="1:4" ht="15.75">
      <c r="A2230" s="16"/>
      <c r="B2230" s="7"/>
      <c r="C2230" s="4"/>
      <c r="D2230" s="4"/>
    </row>
    <row r="2231" spans="1:4" ht="15.75">
      <c r="A2231" s="16"/>
      <c r="B2231" s="7"/>
      <c r="C2231" s="4"/>
      <c r="D2231" s="4"/>
    </row>
    <row r="2232" spans="1:4" ht="15.75">
      <c r="A2232" s="16"/>
      <c r="B2232" s="7"/>
      <c r="C2232" s="4"/>
      <c r="D2232" s="4"/>
    </row>
    <row r="2233" spans="1:4" ht="15.75">
      <c r="A2233" s="16"/>
      <c r="B2233" s="7"/>
      <c r="C2233" s="4"/>
      <c r="D2233" s="4"/>
    </row>
    <row r="2234" spans="1:4" ht="15.75">
      <c r="A2234" s="16"/>
      <c r="B2234" s="7"/>
      <c r="C2234" s="4"/>
      <c r="D2234" s="4"/>
    </row>
    <row r="2235" spans="1:4" ht="15.75">
      <c r="A2235" s="16"/>
      <c r="B2235" s="7"/>
      <c r="C2235" s="4"/>
      <c r="D2235" s="4"/>
    </row>
    <row r="2236" spans="1:4" ht="15.75">
      <c r="A2236" s="16"/>
      <c r="B2236" s="7"/>
      <c r="C2236" s="4"/>
      <c r="D2236" s="4"/>
    </row>
    <row r="2237" spans="1:4" ht="15.75">
      <c r="A2237" s="16"/>
      <c r="B2237" s="7"/>
      <c r="C2237" s="4"/>
      <c r="D2237" s="4"/>
    </row>
    <row r="2238" spans="1:4" ht="15.75">
      <c r="A2238" s="16"/>
      <c r="B2238" s="7"/>
      <c r="C2238" s="4"/>
      <c r="D2238" s="4"/>
    </row>
    <row r="2239" spans="1:4" ht="15.75">
      <c r="A2239" s="16"/>
      <c r="B2239" s="7"/>
      <c r="C2239" s="4"/>
      <c r="D2239" s="4"/>
    </row>
    <row r="2240" spans="1:4" ht="15.75">
      <c r="A2240" s="16"/>
      <c r="B2240" s="7"/>
      <c r="C2240" s="4"/>
      <c r="D2240" s="4"/>
    </row>
    <row r="2241" spans="1:4" ht="15.75">
      <c r="A2241" s="16"/>
      <c r="B2241" s="7"/>
      <c r="C2241" s="4"/>
      <c r="D2241" s="4"/>
    </row>
    <row r="2242" spans="1:4" ht="15.75">
      <c r="A2242" s="16"/>
      <c r="B2242" s="7"/>
      <c r="C2242" s="4"/>
      <c r="D2242" s="4"/>
    </row>
    <row r="2243" spans="1:4" ht="15.75">
      <c r="A2243" s="16"/>
      <c r="B2243" s="7"/>
      <c r="C2243" s="4"/>
      <c r="D2243" s="4"/>
    </row>
    <row r="2244" spans="1:4" ht="15.75">
      <c r="A2244" s="16"/>
      <c r="B2244" s="7"/>
      <c r="C2244" s="4"/>
      <c r="D2244" s="4"/>
    </row>
    <row r="2245" spans="1:4" ht="15.75">
      <c r="A2245" s="16"/>
      <c r="B2245" s="7"/>
      <c r="C2245" s="4"/>
      <c r="D2245" s="4"/>
    </row>
    <row r="2246" spans="1:4" ht="15.75">
      <c r="A2246" s="16"/>
      <c r="B2246" s="7"/>
      <c r="C2246" s="4"/>
      <c r="D2246" s="4"/>
    </row>
    <row r="2247" spans="1:4" ht="15.75">
      <c r="A2247" s="16"/>
      <c r="B2247" s="7"/>
      <c r="C2247" s="4"/>
      <c r="D2247" s="4"/>
    </row>
    <row r="2248" spans="1:4" ht="15.75">
      <c r="A2248" s="16"/>
      <c r="B2248" s="7"/>
      <c r="C2248" s="4"/>
      <c r="D2248" s="4"/>
    </row>
    <row r="2249" spans="1:4" ht="15.75">
      <c r="A2249" s="16"/>
      <c r="B2249" s="7"/>
      <c r="C2249" s="4"/>
      <c r="D2249" s="4"/>
    </row>
    <row r="2250" spans="1:4" ht="15.75">
      <c r="A2250" s="16"/>
      <c r="B2250" s="7"/>
      <c r="C2250" s="4"/>
      <c r="D2250" s="4"/>
    </row>
    <row r="2251" spans="1:4" ht="15.75">
      <c r="A2251" s="16"/>
      <c r="B2251" s="7"/>
      <c r="C2251" s="4"/>
      <c r="D2251" s="4"/>
    </row>
    <row r="2252" spans="1:4" ht="15.75">
      <c r="A2252" s="16"/>
      <c r="B2252" s="7"/>
      <c r="C2252" s="4"/>
      <c r="D2252" s="4"/>
    </row>
    <row r="2253" spans="1:4" ht="15.75">
      <c r="A2253" s="16"/>
      <c r="B2253" s="7"/>
      <c r="C2253" s="4"/>
      <c r="D2253" s="4"/>
    </row>
    <row r="2254" spans="1:4" ht="15.75">
      <c r="A2254" s="16"/>
      <c r="B2254" s="7"/>
      <c r="C2254" s="4"/>
      <c r="D2254" s="4"/>
    </row>
    <row r="2255" spans="1:4" ht="15.75">
      <c r="A2255" s="16"/>
      <c r="B2255" s="7"/>
      <c r="C2255" s="4"/>
      <c r="D2255" s="4"/>
    </row>
    <row r="2256" spans="1:4" ht="15.75">
      <c r="A2256" s="16"/>
      <c r="B2256" s="7"/>
      <c r="C2256" s="4"/>
      <c r="D2256" s="4"/>
    </row>
    <row r="2257" spans="1:4" ht="15.75">
      <c r="A2257" s="16"/>
      <c r="B2257" s="7"/>
      <c r="C2257" s="4"/>
      <c r="D2257" s="4"/>
    </row>
    <row r="2258" spans="1:4" ht="15.75">
      <c r="A2258" s="16"/>
      <c r="B2258" s="7"/>
      <c r="C2258" s="4"/>
      <c r="D2258" s="4"/>
    </row>
    <row r="2259" spans="1:4" ht="15.75">
      <c r="A2259" s="16"/>
      <c r="B2259" s="7"/>
      <c r="C2259" s="4"/>
      <c r="D2259" s="4"/>
    </row>
    <row r="2260" spans="1:4" ht="15.75">
      <c r="A2260" s="16"/>
      <c r="B2260" s="7"/>
      <c r="C2260" s="4"/>
      <c r="D2260" s="4"/>
    </row>
    <row r="2261" spans="1:4" ht="15.75">
      <c r="A2261" s="16"/>
      <c r="B2261" s="7"/>
      <c r="C2261" s="4"/>
      <c r="D2261" s="4"/>
    </row>
    <row r="2262" spans="1:4" ht="15.75">
      <c r="A2262" s="16"/>
      <c r="B2262" s="7"/>
      <c r="C2262" s="4"/>
      <c r="D2262" s="4"/>
    </row>
    <row r="2263" spans="1:4" ht="15.75">
      <c r="A2263" s="16"/>
      <c r="B2263" s="7"/>
      <c r="C2263" s="4"/>
      <c r="D2263" s="4"/>
    </row>
    <row r="2264" spans="1:4" ht="15.75">
      <c r="A2264" s="16"/>
      <c r="B2264" s="7"/>
      <c r="C2264" s="4"/>
      <c r="D2264" s="4"/>
    </row>
    <row r="2265" spans="1:4" ht="15.75">
      <c r="A2265" s="16"/>
      <c r="B2265" s="7"/>
      <c r="C2265" s="4"/>
      <c r="D2265" s="4"/>
    </row>
    <row r="2266" spans="1:4" ht="15.75">
      <c r="A2266" s="16"/>
      <c r="B2266" s="7"/>
      <c r="C2266" s="4"/>
      <c r="D2266" s="4"/>
    </row>
    <row r="2267" spans="1:4" ht="15.75">
      <c r="A2267" s="16"/>
      <c r="B2267" s="7"/>
      <c r="C2267" s="4"/>
      <c r="D2267" s="4"/>
    </row>
    <row r="2268" spans="1:4" ht="15.75">
      <c r="A2268" s="16"/>
      <c r="B2268" s="7"/>
      <c r="C2268" s="4"/>
      <c r="D2268" s="4"/>
    </row>
    <row r="2269" spans="1:4" ht="15.75">
      <c r="A2269" s="16"/>
      <c r="B2269" s="7"/>
      <c r="C2269" s="4"/>
      <c r="D2269" s="4"/>
    </row>
    <row r="2270" spans="1:4" ht="15.75">
      <c r="A2270" s="16"/>
      <c r="B2270" s="7"/>
      <c r="C2270" s="4"/>
      <c r="D2270" s="4"/>
    </row>
    <row r="2271" spans="1:4" ht="15.75">
      <c r="A2271" s="16"/>
      <c r="B2271" s="7"/>
      <c r="C2271" s="4"/>
      <c r="D2271" s="4"/>
    </row>
    <row r="2272" spans="1:4" ht="15.75">
      <c r="A2272" s="16"/>
      <c r="B2272" s="7"/>
      <c r="C2272" s="4"/>
      <c r="D2272" s="4"/>
    </row>
    <row r="2273" spans="1:4" ht="15.75">
      <c r="A2273" s="16"/>
      <c r="B2273" s="7"/>
      <c r="C2273" s="4"/>
      <c r="D2273" s="4"/>
    </row>
    <row r="2274" spans="1:4" ht="15.75">
      <c r="A2274" s="16"/>
      <c r="B2274" s="7"/>
      <c r="C2274" s="4"/>
      <c r="D2274" s="4"/>
    </row>
    <row r="2275" spans="1:4" ht="15.75">
      <c r="A2275" s="16"/>
      <c r="B2275" s="7"/>
      <c r="C2275" s="4"/>
      <c r="D2275" s="4"/>
    </row>
    <row r="2276" spans="1:4" ht="15.75">
      <c r="A2276" s="16"/>
      <c r="B2276" s="7"/>
      <c r="C2276" s="4"/>
      <c r="D2276" s="4"/>
    </row>
    <row r="2277" spans="1:4" ht="15.75">
      <c r="A2277" s="16"/>
      <c r="B2277" s="7"/>
      <c r="C2277" s="4"/>
      <c r="D2277" s="4"/>
    </row>
    <row r="2278" spans="1:4" ht="15.75">
      <c r="A2278" s="16"/>
      <c r="B2278" s="7"/>
      <c r="C2278" s="4"/>
      <c r="D2278" s="4"/>
    </row>
    <row r="2279" spans="1:4" ht="15.75">
      <c r="A2279" s="16"/>
      <c r="B2279" s="7"/>
      <c r="C2279" s="4"/>
      <c r="D2279" s="4"/>
    </row>
    <row r="2280" spans="1:4" ht="15.75">
      <c r="A2280" s="16"/>
      <c r="B2280" s="7"/>
      <c r="C2280" s="4"/>
      <c r="D2280" s="4"/>
    </row>
    <row r="2281" spans="1:4" ht="15.75">
      <c r="A2281" s="16"/>
      <c r="B2281" s="7"/>
      <c r="C2281" s="4"/>
      <c r="D2281" s="4"/>
    </row>
    <row r="2282" spans="1:4" ht="15.75">
      <c r="A2282" s="16"/>
      <c r="B2282" s="7"/>
      <c r="C2282" s="4"/>
      <c r="D2282" s="4"/>
    </row>
    <row r="2283" spans="1:4" ht="15.75">
      <c r="A2283" s="16"/>
      <c r="B2283" s="7"/>
      <c r="C2283" s="4"/>
      <c r="D2283" s="4"/>
    </row>
    <row r="2284" spans="1:4" ht="15.75">
      <c r="A2284" s="16"/>
      <c r="B2284" s="7"/>
      <c r="C2284" s="4"/>
      <c r="D2284" s="4"/>
    </row>
    <row r="2285" spans="1:4" ht="15.75">
      <c r="A2285" s="16"/>
      <c r="B2285" s="7"/>
      <c r="C2285" s="4"/>
      <c r="D2285" s="4"/>
    </row>
    <row r="2286" spans="1:4" ht="15.75">
      <c r="A2286" s="16"/>
      <c r="B2286" s="7"/>
      <c r="C2286" s="4"/>
      <c r="D2286" s="4"/>
    </row>
    <row r="2287" spans="1:4" ht="15.75">
      <c r="A2287" s="16"/>
      <c r="B2287" s="7"/>
      <c r="C2287" s="4"/>
      <c r="D2287" s="4"/>
    </row>
    <row r="2288" spans="1:4" ht="15.75">
      <c r="A2288" s="16"/>
      <c r="B2288" s="7"/>
      <c r="C2288" s="4"/>
      <c r="D2288" s="4"/>
    </row>
    <row r="2289" spans="1:4" ht="15.75">
      <c r="A2289" s="16"/>
      <c r="B2289" s="7"/>
      <c r="C2289" s="4"/>
      <c r="D2289" s="4"/>
    </row>
    <row r="2290" spans="1:4" ht="15.75">
      <c r="A2290" s="16"/>
      <c r="B2290" s="7"/>
      <c r="C2290" s="4"/>
      <c r="D2290" s="4"/>
    </row>
    <row r="2291" spans="1:4" ht="15.75">
      <c r="A2291" s="16"/>
      <c r="B2291" s="7"/>
      <c r="C2291" s="4"/>
      <c r="D2291" s="4"/>
    </row>
    <row r="2292" spans="1:4" ht="15.75">
      <c r="A2292" s="16"/>
      <c r="B2292" s="7"/>
      <c r="C2292" s="4"/>
      <c r="D2292" s="4"/>
    </row>
    <row r="2293" spans="1:4" ht="15.75">
      <c r="A2293" s="16"/>
      <c r="B2293" s="7"/>
      <c r="C2293" s="4"/>
      <c r="D2293" s="4"/>
    </row>
    <row r="2294" spans="1:4" ht="15.75">
      <c r="A2294" s="16"/>
      <c r="B2294" s="7"/>
      <c r="C2294" s="4"/>
      <c r="D2294" s="4"/>
    </row>
    <row r="2295" spans="1:4" ht="15.75">
      <c r="A2295" s="16"/>
      <c r="B2295" s="7"/>
      <c r="C2295" s="4"/>
      <c r="D2295" s="4"/>
    </row>
    <row r="2296" spans="1:4" ht="15.75">
      <c r="A2296" s="16"/>
      <c r="B2296" s="7"/>
      <c r="C2296" s="4"/>
      <c r="D2296" s="4"/>
    </row>
    <row r="2297" spans="1:4" ht="15.75">
      <c r="A2297" s="16"/>
      <c r="B2297" s="7"/>
      <c r="C2297" s="4"/>
      <c r="D2297" s="4"/>
    </row>
    <row r="2298" spans="1:4" ht="15.75">
      <c r="A2298" s="16"/>
      <c r="B2298" s="7"/>
      <c r="C2298" s="4"/>
      <c r="D2298" s="4"/>
    </row>
    <row r="2299" spans="1:4" ht="15.75">
      <c r="A2299" s="16"/>
      <c r="B2299" s="7"/>
      <c r="C2299" s="4"/>
      <c r="D2299" s="4"/>
    </row>
    <row r="2300" spans="1:4" ht="15.75">
      <c r="A2300" s="16"/>
      <c r="B2300" s="7"/>
      <c r="C2300" s="4"/>
      <c r="D2300" s="4"/>
    </row>
    <row r="2301" spans="1:4" ht="15.75">
      <c r="A2301" s="16"/>
      <c r="B2301" s="7"/>
      <c r="C2301" s="4"/>
      <c r="D2301" s="4"/>
    </row>
    <row r="2302" spans="1:4" ht="15.75">
      <c r="A2302" s="16"/>
      <c r="B2302" s="7"/>
      <c r="C2302" s="4"/>
      <c r="D2302" s="4"/>
    </row>
    <row r="2303" spans="1:4" ht="15.75">
      <c r="A2303" s="16"/>
      <c r="B2303" s="7"/>
      <c r="C2303" s="4"/>
      <c r="D2303" s="4"/>
    </row>
    <row r="2304" spans="1:4" ht="15.75">
      <c r="A2304" s="16"/>
      <c r="B2304" s="7"/>
      <c r="C2304" s="4"/>
      <c r="D2304" s="4"/>
    </row>
    <row r="2305" spans="1:4" ht="15.75">
      <c r="A2305" s="16"/>
      <c r="B2305" s="7"/>
      <c r="C2305" s="4"/>
      <c r="D2305" s="4"/>
    </row>
    <row r="2306" spans="1:4" ht="15.75">
      <c r="A2306" s="16"/>
      <c r="B2306" s="7"/>
      <c r="C2306" s="4"/>
      <c r="D2306" s="4"/>
    </row>
    <row r="2307" spans="1:4" ht="15.75">
      <c r="A2307" s="16"/>
      <c r="B2307" s="7"/>
      <c r="C2307" s="4"/>
      <c r="D2307" s="4"/>
    </row>
    <row r="2308" spans="1:4" ht="15.75">
      <c r="A2308" s="16"/>
      <c r="B2308" s="7"/>
      <c r="C2308" s="4"/>
      <c r="D2308" s="4"/>
    </row>
    <row r="2309" spans="1:4" ht="15.75">
      <c r="A2309" s="16"/>
      <c r="B2309" s="7"/>
      <c r="C2309" s="4"/>
      <c r="D2309" s="4"/>
    </row>
    <row r="2310" spans="1:4" ht="15.75">
      <c r="A2310" s="16"/>
      <c r="B2310" s="7"/>
      <c r="C2310" s="4"/>
      <c r="D2310" s="4"/>
    </row>
    <row r="2311" spans="1:4" ht="15.75">
      <c r="A2311" s="16"/>
      <c r="B2311" s="7"/>
      <c r="C2311" s="4"/>
      <c r="D2311" s="4"/>
    </row>
    <row r="2312" spans="1:4" ht="15.75">
      <c r="A2312" s="16"/>
      <c r="B2312" s="7"/>
      <c r="C2312" s="4"/>
      <c r="D2312" s="4"/>
    </row>
    <row r="2313" spans="1:4" ht="15.75">
      <c r="A2313" s="16"/>
      <c r="B2313" s="7"/>
      <c r="C2313" s="4"/>
      <c r="D2313" s="4"/>
    </row>
    <row r="2314" spans="1:4" ht="15.75">
      <c r="A2314" s="16"/>
      <c r="B2314" s="7"/>
      <c r="C2314" s="4"/>
      <c r="D2314" s="4"/>
    </row>
    <row r="2315" spans="1:4" ht="15.75">
      <c r="A2315" s="16"/>
      <c r="B2315" s="7"/>
      <c r="C2315" s="4"/>
      <c r="D2315" s="4"/>
    </row>
    <row r="2316" spans="1:4" ht="15.75">
      <c r="A2316" s="16"/>
      <c r="B2316" s="7"/>
      <c r="C2316" s="4"/>
      <c r="D2316" s="4"/>
    </row>
    <row r="2317" spans="1:4" ht="15.75">
      <c r="A2317" s="16"/>
      <c r="B2317" s="7"/>
      <c r="C2317" s="4"/>
      <c r="D2317" s="4"/>
    </row>
    <row r="2318" spans="1:4" ht="15.75">
      <c r="A2318" s="16"/>
      <c r="B2318" s="7"/>
      <c r="C2318" s="4"/>
      <c r="D2318" s="4"/>
    </row>
    <row r="2319" spans="1:4" ht="15.75">
      <c r="A2319" s="16"/>
      <c r="B2319" s="7"/>
      <c r="C2319" s="4"/>
      <c r="D2319" s="4"/>
    </row>
    <row r="2320" spans="1:4" ht="15.75">
      <c r="A2320" s="16"/>
      <c r="B2320" s="7"/>
      <c r="C2320" s="4"/>
      <c r="D2320" s="4"/>
    </row>
    <row r="2321" spans="1:4" ht="15.75">
      <c r="A2321" s="16"/>
      <c r="B2321" s="7"/>
      <c r="C2321" s="4"/>
      <c r="D2321" s="4"/>
    </row>
    <row r="2322" spans="1:4" ht="15.75">
      <c r="A2322" s="16"/>
      <c r="B2322" s="7"/>
      <c r="C2322" s="4"/>
      <c r="D2322" s="4"/>
    </row>
    <row r="2323" spans="1:4" ht="15.75">
      <c r="A2323" s="16"/>
      <c r="B2323" s="7"/>
      <c r="C2323" s="4"/>
      <c r="D2323" s="4"/>
    </row>
    <row r="2324" spans="1:4" ht="15.75">
      <c r="A2324" s="16"/>
      <c r="B2324" s="7"/>
      <c r="C2324" s="4"/>
      <c r="D2324" s="4"/>
    </row>
    <row r="2325" spans="1:4" ht="15.75">
      <c r="A2325" s="16"/>
      <c r="B2325" s="7"/>
      <c r="C2325" s="4"/>
      <c r="D2325" s="4"/>
    </row>
    <row r="2326" spans="1:4" ht="15.75">
      <c r="A2326" s="16"/>
      <c r="B2326" s="7"/>
      <c r="C2326" s="4"/>
      <c r="D2326" s="4"/>
    </row>
    <row r="2327" spans="1:4" ht="15.75">
      <c r="A2327" s="16"/>
      <c r="B2327" s="7"/>
      <c r="C2327" s="4"/>
      <c r="D2327" s="4"/>
    </row>
    <row r="2328" spans="1:4" ht="15.75">
      <c r="A2328" s="16"/>
      <c r="B2328" s="7"/>
      <c r="C2328" s="4"/>
      <c r="D2328" s="4"/>
    </row>
    <row r="2329" spans="1:4" ht="15.75">
      <c r="A2329" s="16"/>
      <c r="B2329" s="7"/>
      <c r="C2329" s="4"/>
      <c r="D2329" s="4"/>
    </row>
    <row r="2330" spans="1:4" ht="15.75">
      <c r="A2330" s="16"/>
      <c r="B2330" s="7"/>
      <c r="C2330" s="4"/>
      <c r="D2330" s="4"/>
    </row>
    <row r="2331" spans="1:4" ht="15.75">
      <c r="A2331" s="16"/>
      <c r="B2331" s="7"/>
      <c r="C2331" s="4"/>
      <c r="D2331" s="4"/>
    </row>
    <row r="2332" spans="1:4" ht="15.75">
      <c r="A2332" s="16"/>
      <c r="B2332" s="7"/>
      <c r="C2332" s="4"/>
      <c r="D2332" s="4"/>
    </row>
    <row r="2333" spans="1:4" ht="15.75">
      <c r="A2333" s="16"/>
      <c r="B2333" s="7"/>
      <c r="C2333" s="4"/>
      <c r="D2333" s="4"/>
    </row>
    <row r="2334" spans="1:4" ht="15.75">
      <c r="A2334" s="16"/>
      <c r="B2334" s="7"/>
      <c r="C2334" s="4"/>
      <c r="D2334" s="4"/>
    </row>
    <row r="2335" spans="1:4" ht="15.75">
      <c r="A2335" s="16"/>
      <c r="B2335" s="7"/>
      <c r="C2335" s="4"/>
      <c r="D2335" s="4"/>
    </row>
    <row r="2336" spans="1:4" ht="15.75">
      <c r="A2336" s="16"/>
      <c r="B2336" s="7"/>
      <c r="C2336" s="4"/>
      <c r="D2336" s="4"/>
    </row>
    <row r="2337" spans="1:4" ht="15.75">
      <c r="A2337" s="16"/>
      <c r="B2337" s="7"/>
      <c r="C2337" s="4"/>
      <c r="D2337" s="4"/>
    </row>
    <row r="2338" spans="1:4" ht="15.75">
      <c r="A2338" s="16"/>
      <c r="B2338" s="7"/>
      <c r="C2338" s="4"/>
      <c r="D2338" s="4"/>
    </row>
    <row r="2339" spans="1:4" ht="15.75">
      <c r="A2339" s="16"/>
      <c r="B2339" s="7"/>
      <c r="C2339" s="4"/>
      <c r="D2339" s="4"/>
    </row>
    <row r="2340" spans="1:4" ht="15.75">
      <c r="A2340" s="16"/>
      <c r="B2340" s="7"/>
      <c r="C2340" s="4"/>
      <c r="D2340" s="4"/>
    </row>
    <row r="2341" spans="1:4" ht="15.75">
      <c r="A2341" s="16"/>
      <c r="B2341" s="7"/>
      <c r="C2341" s="4"/>
      <c r="D2341" s="4"/>
    </row>
    <row r="2342" spans="1:4" ht="15.75">
      <c r="A2342" s="16"/>
      <c r="B2342" s="7"/>
      <c r="C2342" s="4"/>
      <c r="D2342" s="4"/>
    </row>
    <row r="2343" spans="1:4" ht="15.75">
      <c r="A2343" s="16"/>
      <c r="B2343" s="7"/>
      <c r="C2343" s="4"/>
      <c r="D2343" s="4"/>
    </row>
    <row r="2344" spans="1:4" ht="15.75">
      <c r="A2344" s="16"/>
      <c r="B2344" s="7"/>
      <c r="C2344" s="4"/>
      <c r="D2344" s="4"/>
    </row>
    <row r="2345" spans="1:4" ht="15.75">
      <c r="A2345" s="16"/>
      <c r="B2345" s="7"/>
      <c r="C2345" s="4"/>
      <c r="D2345" s="4"/>
    </row>
    <row r="2346" spans="1:4" ht="15.75">
      <c r="A2346" s="16"/>
      <c r="B2346" s="7"/>
      <c r="C2346" s="4"/>
      <c r="D2346" s="4"/>
    </row>
    <row r="2347" spans="1:4" ht="15.75">
      <c r="A2347" s="16"/>
      <c r="B2347" s="7"/>
      <c r="C2347" s="4"/>
      <c r="D2347" s="4"/>
    </row>
    <row r="2348" spans="1:4" ht="15.75">
      <c r="A2348" s="16"/>
      <c r="B2348" s="7"/>
      <c r="C2348" s="4"/>
      <c r="D2348" s="4"/>
    </row>
    <row r="2349" spans="1:4" ht="15.75">
      <c r="A2349" s="16"/>
      <c r="B2349" s="7"/>
      <c r="C2349" s="4"/>
      <c r="D2349" s="4"/>
    </row>
    <row r="2350" spans="1:4" ht="15.75">
      <c r="A2350" s="16"/>
      <c r="B2350" s="7"/>
      <c r="C2350" s="4"/>
      <c r="D2350" s="4"/>
    </row>
    <row r="2351" spans="1:4" ht="15.75">
      <c r="A2351" s="16"/>
      <c r="B2351" s="7"/>
      <c r="C2351" s="4"/>
      <c r="D2351" s="4"/>
    </row>
    <row r="2352" spans="1:4" ht="15.75">
      <c r="A2352" s="16"/>
      <c r="B2352" s="7"/>
      <c r="C2352" s="4"/>
      <c r="D2352" s="4"/>
    </row>
    <row r="2353" spans="1:4" ht="15.75">
      <c r="A2353" s="16"/>
      <c r="B2353" s="7"/>
      <c r="C2353" s="4"/>
      <c r="D2353" s="4"/>
    </row>
    <row r="2354" spans="1:4" ht="15.75">
      <c r="A2354" s="16"/>
      <c r="B2354" s="7"/>
      <c r="C2354" s="4"/>
      <c r="D2354" s="4"/>
    </row>
    <row r="2355" spans="1:4" ht="15.75">
      <c r="A2355" s="16"/>
      <c r="B2355" s="7"/>
      <c r="C2355" s="4"/>
      <c r="D2355" s="4"/>
    </row>
    <row r="2356" spans="1:4" ht="15.75">
      <c r="A2356" s="16"/>
      <c r="B2356" s="7"/>
      <c r="C2356" s="4"/>
      <c r="D2356" s="4"/>
    </row>
    <row r="2357" spans="1:4" ht="15.75">
      <c r="A2357" s="16"/>
      <c r="B2357" s="7"/>
      <c r="C2357" s="4"/>
      <c r="D2357" s="4"/>
    </row>
    <row r="2358" spans="1:4" ht="15.75">
      <c r="A2358" s="16"/>
      <c r="B2358" s="7"/>
      <c r="C2358" s="4"/>
      <c r="D2358" s="4"/>
    </row>
    <row r="2359" spans="1:4" ht="15.75">
      <c r="A2359" s="16"/>
      <c r="B2359" s="7"/>
      <c r="C2359" s="4"/>
      <c r="D2359" s="4"/>
    </row>
    <row r="2360" spans="1:4" ht="15.75">
      <c r="A2360" s="16"/>
      <c r="B2360" s="7"/>
      <c r="C2360" s="4"/>
      <c r="D2360" s="4"/>
    </row>
    <row r="2361" spans="1:4" ht="15.75">
      <c r="A2361" s="16"/>
      <c r="B2361" s="7"/>
      <c r="C2361" s="4"/>
      <c r="D2361" s="4"/>
    </row>
    <row r="2362" spans="1:4" ht="15.75">
      <c r="A2362" s="16"/>
      <c r="B2362" s="7"/>
      <c r="C2362" s="4"/>
      <c r="D2362" s="4"/>
    </row>
    <row r="2363" spans="1:4" ht="15.75">
      <c r="A2363" s="16"/>
      <c r="B2363" s="7"/>
      <c r="C2363" s="4"/>
      <c r="D2363" s="4"/>
    </row>
    <row r="2364" spans="1:4" ht="15.75">
      <c r="A2364" s="16"/>
      <c r="B2364" s="7"/>
      <c r="C2364" s="4"/>
      <c r="D2364" s="4"/>
    </row>
    <row r="2365" spans="1:4" ht="15.75">
      <c r="A2365" s="16"/>
      <c r="B2365" s="7"/>
      <c r="C2365" s="4"/>
      <c r="D2365" s="4"/>
    </row>
    <row r="2366" spans="1:4" ht="15.75">
      <c r="A2366" s="16"/>
      <c r="B2366" s="7"/>
      <c r="C2366" s="4"/>
      <c r="D2366" s="4"/>
    </row>
    <row r="2367" spans="1:4" ht="15.75">
      <c r="A2367" s="16"/>
      <c r="B2367" s="7"/>
      <c r="C2367" s="4"/>
      <c r="D2367" s="4"/>
    </row>
    <row r="2368" spans="1:4" ht="15.75">
      <c r="A2368" s="16"/>
      <c r="B2368" s="7"/>
      <c r="C2368" s="4"/>
      <c r="D2368" s="4"/>
    </row>
    <row r="2369" spans="1:4" ht="15.75">
      <c r="A2369" s="16"/>
      <c r="B2369" s="7"/>
      <c r="C2369" s="4"/>
      <c r="D2369" s="4"/>
    </row>
    <row r="2370" spans="1:4" ht="15.75">
      <c r="A2370" s="16"/>
      <c r="B2370" s="7"/>
      <c r="C2370" s="4"/>
      <c r="D2370" s="4"/>
    </row>
    <row r="2371" spans="1:4" ht="15.75">
      <c r="A2371" s="16"/>
      <c r="B2371" s="7"/>
      <c r="C2371" s="4"/>
      <c r="D2371" s="4"/>
    </row>
    <row r="2372" spans="1:4" ht="15.75">
      <c r="A2372" s="16"/>
      <c r="B2372" s="7"/>
      <c r="C2372" s="4"/>
      <c r="D2372" s="4"/>
    </row>
    <row r="2373" spans="1:4" ht="15.75">
      <c r="A2373" s="16"/>
      <c r="B2373" s="7"/>
      <c r="C2373" s="4"/>
      <c r="D2373" s="4"/>
    </row>
    <row r="2374" spans="1:4" ht="15.75">
      <c r="A2374" s="16"/>
      <c r="B2374" s="7"/>
      <c r="C2374" s="4"/>
      <c r="D2374" s="4"/>
    </row>
    <row r="2375" spans="1:4" ht="15.75">
      <c r="A2375" s="16"/>
      <c r="B2375" s="7"/>
      <c r="C2375" s="4"/>
      <c r="D2375" s="4"/>
    </row>
    <row r="2376" spans="1:4" ht="15.75">
      <c r="A2376" s="16"/>
      <c r="B2376" s="7"/>
      <c r="C2376" s="4"/>
      <c r="D2376" s="4"/>
    </row>
    <row r="2377" spans="1:4" ht="15.75">
      <c r="A2377" s="16"/>
      <c r="B2377" s="7"/>
      <c r="C2377" s="4"/>
      <c r="D2377" s="4"/>
    </row>
    <row r="2378" spans="1:4" ht="15.75">
      <c r="A2378" s="16"/>
      <c r="B2378" s="7"/>
      <c r="C2378" s="4"/>
      <c r="D2378" s="4"/>
    </row>
    <row r="2379" spans="1:4" ht="15.75">
      <c r="A2379" s="16"/>
      <c r="B2379" s="7"/>
      <c r="C2379" s="4"/>
      <c r="D2379" s="4"/>
    </row>
    <row r="2380" spans="1:4" ht="15.75">
      <c r="A2380" s="16"/>
      <c r="B2380" s="7"/>
      <c r="C2380" s="4"/>
      <c r="D2380" s="4"/>
    </row>
    <row r="2381" spans="1:4" ht="15.75">
      <c r="A2381" s="16"/>
      <c r="B2381" s="7"/>
      <c r="C2381" s="4"/>
      <c r="D2381" s="4"/>
    </row>
    <row r="2382" spans="1:4" ht="15.75">
      <c r="A2382" s="16"/>
      <c r="B2382" s="7"/>
      <c r="C2382" s="4"/>
      <c r="D2382" s="4"/>
    </row>
    <row r="2383" spans="1:4" ht="15.75">
      <c r="A2383" s="16"/>
      <c r="B2383" s="7"/>
      <c r="C2383" s="4"/>
      <c r="D2383" s="4"/>
    </row>
    <row r="2384" spans="1:4" ht="15.75">
      <c r="A2384" s="16"/>
      <c r="B2384" s="7"/>
      <c r="C2384" s="4"/>
      <c r="D2384" s="4"/>
    </row>
    <row r="2385" spans="1:4" ht="15.75">
      <c r="A2385" s="16"/>
      <c r="B2385" s="7"/>
      <c r="C2385" s="4"/>
      <c r="D2385" s="4"/>
    </row>
    <row r="2386" spans="1:4" ht="15.75">
      <c r="A2386" s="16"/>
      <c r="B2386" s="7"/>
      <c r="C2386" s="4"/>
      <c r="D2386" s="4"/>
    </row>
    <row r="2387" spans="1:4" ht="15.75">
      <c r="A2387" s="16"/>
      <c r="B2387" s="7"/>
      <c r="C2387" s="4"/>
      <c r="D2387" s="4"/>
    </row>
    <row r="2388" spans="1:4" ht="15.75">
      <c r="A2388" s="16"/>
      <c r="B2388" s="7"/>
      <c r="C2388" s="4"/>
      <c r="D2388" s="4"/>
    </row>
    <row r="2389" spans="1:4" ht="15.75">
      <c r="A2389" s="16"/>
      <c r="B2389" s="7"/>
      <c r="C2389" s="4"/>
      <c r="D2389" s="4"/>
    </row>
    <row r="2390" spans="1:4" ht="15.75">
      <c r="A2390" s="16"/>
      <c r="B2390" s="7"/>
      <c r="C2390" s="4"/>
      <c r="D2390" s="4"/>
    </row>
    <row r="2391" spans="1:4" ht="15.75">
      <c r="A2391" s="16"/>
      <c r="B2391" s="7"/>
      <c r="C2391" s="4"/>
      <c r="D2391" s="4"/>
    </row>
    <row r="2392" spans="1:4" ht="15.75">
      <c r="A2392" s="16"/>
      <c r="B2392" s="7"/>
      <c r="C2392" s="4"/>
      <c r="D2392" s="4"/>
    </row>
    <row r="2393" spans="1:4" ht="15.75">
      <c r="A2393" s="16"/>
      <c r="B2393" s="7"/>
      <c r="C2393" s="4"/>
      <c r="D2393" s="4"/>
    </row>
    <row r="2394" spans="1:4" ht="15.75">
      <c r="A2394" s="16"/>
      <c r="B2394" s="7"/>
      <c r="C2394" s="4"/>
      <c r="D2394" s="4"/>
    </row>
    <row r="2395" spans="1:4" ht="15.75">
      <c r="A2395" s="16"/>
      <c r="B2395" s="7"/>
      <c r="C2395" s="4"/>
      <c r="D2395" s="4"/>
    </row>
    <row r="2396" spans="1:4" ht="15.75">
      <c r="A2396" s="16"/>
      <c r="B2396" s="7"/>
      <c r="C2396" s="4"/>
      <c r="D2396" s="4"/>
    </row>
    <row r="2397" spans="1:4" ht="15.75">
      <c r="A2397" s="16"/>
      <c r="B2397" s="7"/>
      <c r="C2397" s="4"/>
      <c r="D2397" s="4"/>
    </row>
    <row r="2398" spans="1:4" ht="15.75">
      <c r="A2398" s="16"/>
      <c r="B2398" s="7"/>
      <c r="C2398" s="4"/>
      <c r="D2398" s="4"/>
    </row>
    <row r="2399" spans="1:4" ht="15.75">
      <c r="A2399" s="16"/>
      <c r="B2399" s="7"/>
      <c r="C2399" s="4"/>
      <c r="D2399" s="4"/>
    </row>
    <row r="2400" spans="1:4" ht="15.75">
      <c r="A2400" s="16"/>
      <c r="B2400" s="7"/>
      <c r="C2400" s="4"/>
      <c r="D2400" s="4"/>
    </row>
    <row r="2401" spans="1:4" ht="15.75">
      <c r="A2401" s="16"/>
      <c r="B2401" s="7"/>
      <c r="C2401" s="4"/>
      <c r="D2401" s="4"/>
    </row>
    <row r="2402" spans="1:4" ht="15.75">
      <c r="A2402" s="16"/>
      <c r="B2402" s="7"/>
      <c r="C2402" s="4"/>
      <c r="D2402" s="4"/>
    </row>
    <row r="2403" spans="1:4" ht="15.75">
      <c r="A2403" s="16"/>
      <c r="B2403" s="7"/>
      <c r="C2403" s="4"/>
      <c r="D2403" s="4"/>
    </row>
    <row r="2404" spans="1:4" ht="15.75">
      <c r="A2404" s="16"/>
      <c r="B2404" s="7"/>
      <c r="C2404" s="4"/>
      <c r="D2404" s="4"/>
    </row>
    <row r="2405" spans="1:4" ht="15.75">
      <c r="A2405" s="16"/>
      <c r="B2405" s="7"/>
      <c r="C2405" s="4"/>
      <c r="D2405" s="4"/>
    </row>
    <row r="2406" spans="1:4" ht="15.75">
      <c r="A2406" s="16"/>
      <c r="B2406" s="7"/>
      <c r="C2406" s="4"/>
      <c r="D2406" s="4"/>
    </row>
    <row r="2407" spans="1:4" ht="15.75">
      <c r="A2407" s="16"/>
      <c r="B2407" s="7"/>
      <c r="C2407" s="4"/>
      <c r="D2407" s="4"/>
    </row>
    <row r="2408" spans="1:4" ht="15.75">
      <c r="A2408" s="16"/>
      <c r="B2408" s="7"/>
      <c r="C2408" s="4"/>
      <c r="D2408" s="4"/>
    </row>
    <row r="2409" spans="1:4" ht="15.75">
      <c r="A2409" s="16"/>
      <c r="B2409" s="7"/>
      <c r="C2409" s="4"/>
      <c r="D2409" s="4"/>
    </row>
    <row r="2410" spans="1:4" ht="15.75">
      <c r="A2410" s="16"/>
      <c r="B2410" s="7"/>
      <c r="C2410" s="4"/>
      <c r="D2410" s="4"/>
    </row>
    <row r="2411" spans="1:4" ht="15.75">
      <c r="A2411" s="16"/>
      <c r="B2411" s="7"/>
      <c r="C2411" s="4"/>
      <c r="D2411" s="4"/>
    </row>
    <row r="2412" spans="1:4" ht="15.75">
      <c r="A2412" s="16"/>
      <c r="B2412" s="7"/>
      <c r="C2412" s="4"/>
      <c r="D2412" s="4"/>
    </row>
    <row r="2413" spans="1:4" ht="15.75">
      <c r="A2413" s="16"/>
      <c r="B2413" s="7"/>
      <c r="C2413" s="4"/>
      <c r="D2413" s="4"/>
    </row>
    <row r="2414" spans="1:4" ht="15.75">
      <c r="A2414" s="16"/>
      <c r="B2414" s="7"/>
      <c r="C2414" s="4"/>
      <c r="D2414" s="4"/>
    </row>
    <row r="2415" spans="1:4" ht="15.75">
      <c r="A2415" s="16"/>
      <c r="B2415" s="7"/>
      <c r="C2415" s="4"/>
      <c r="D2415" s="4"/>
    </row>
    <row r="2416" spans="1:4" ht="15.75">
      <c r="A2416" s="16"/>
      <c r="B2416" s="7"/>
      <c r="C2416" s="4"/>
      <c r="D2416" s="4"/>
    </row>
    <row r="2417" spans="1:4" ht="15.75">
      <c r="A2417" s="16"/>
      <c r="B2417" s="7"/>
      <c r="C2417" s="4"/>
      <c r="D2417" s="4"/>
    </row>
    <row r="2418" spans="1:4" ht="15.75">
      <c r="A2418" s="16"/>
      <c r="B2418" s="7"/>
      <c r="C2418" s="4"/>
      <c r="D2418" s="4"/>
    </row>
    <row r="2419" spans="1:4" ht="15.75">
      <c r="A2419" s="16"/>
      <c r="B2419" s="7"/>
      <c r="C2419" s="4"/>
      <c r="D2419" s="4"/>
    </row>
    <row r="2420" spans="1:4" ht="15.75">
      <c r="A2420" s="16"/>
      <c r="B2420" s="7"/>
      <c r="C2420" s="4"/>
      <c r="D2420" s="4"/>
    </row>
    <row r="2421" spans="1:4" ht="15.75">
      <c r="A2421" s="16"/>
      <c r="B2421" s="7"/>
      <c r="C2421" s="4"/>
      <c r="D2421" s="4"/>
    </row>
    <row r="2422" spans="1:4" ht="15.75">
      <c r="A2422" s="16"/>
      <c r="B2422" s="7"/>
      <c r="C2422" s="4"/>
      <c r="D2422" s="4"/>
    </row>
    <row r="2423" spans="1:4" ht="15.75">
      <c r="A2423" s="16"/>
      <c r="B2423" s="7"/>
      <c r="C2423" s="4"/>
      <c r="D2423" s="4"/>
    </row>
    <row r="2424" spans="1:4" ht="15.75">
      <c r="A2424" s="16"/>
      <c r="B2424" s="7"/>
      <c r="C2424" s="4"/>
      <c r="D2424" s="4"/>
    </row>
    <row r="2425" spans="1:4" ht="15.75">
      <c r="A2425" s="16"/>
      <c r="B2425" s="7"/>
      <c r="C2425" s="4"/>
      <c r="D2425" s="4"/>
    </row>
    <row r="2426" spans="1:4" ht="15.75">
      <c r="A2426" s="16"/>
      <c r="B2426" s="7"/>
      <c r="C2426" s="4"/>
      <c r="D2426" s="4"/>
    </row>
    <row r="2427" spans="1:4" ht="15.75">
      <c r="A2427" s="16"/>
      <c r="B2427" s="7"/>
      <c r="C2427" s="4"/>
      <c r="D2427" s="4"/>
    </row>
    <row r="2428" spans="1:4" ht="15.75">
      <c r="A2428" s="16"/>
      <c r="B2428" s="7"/>
      <c r="C2428" s="4"/>
      <c r="D2428" s="4"/>
    </row>
    <row r="2429" spans="1:4" ht="15.75">
      <c r="A2429" s="16"/>
      <c r="B2429" s="7"/>
      <c r="C2429" s="4"/>
      <c r="D2429" s="4"/>
    </row>
    <row r="2430" spans="1:4" ht="15.75">
      <c r="A2430" s="16"/>
      <c r="B2430" s="7"/>
      <c r="C2430" s="4"/>
      <c r="D2430" s="4"/>
    </row>
    <row r="2431" spans="1:4" ht="15.75">
      <c r="A2431" s="16"/>
      <c r="B2431" s="7"/>
      <c r="C2431" s="4"/>
      <c r="D2431" s="4"/>
    </row>
    <row r="2432" spans="1:4" ht="15.75">
      <c r="A2432" s="16"/>
      <c r="B2432" s="7"/>
      <c r="C2432" s="4"/>
      <c r="D2432" s="4"/>
    </row>
    <row r="2433" spans="1:4" ht="15.75">
      <c r="A2433" s="16"/>
      <c r="B2433" s="7"/>
      <c r="C2433" s="4"/>
      <c r="D2433" s="4"/>
    </row>
    <row r="2434" spans="1:4" ht="15.75">
      <c r="A2434" s="16"/>
      <c r="B2434" s="7"/>
      <c r="C2434" s="4"/>
      <c r="D2434" s="4"/>
    </row>
    <row r="2435" spans="1:4" ht="15.75">
      <c r="A2435" s="16"/>
      <c r="B2435" s="7"/>
      <c r="C2435" s="4"/>
      <c r="D2435" s="4"/>
    </row>
    <row r="2436" spans="1:4" ht="15.75">
      <c r="A2436" s="16"/>
      <c r="B2436" s="7"/>
      <c r="C2436" s="4"/>
      <c r="D2436" s="4"/>
    </row>
    <row r="2437" spans="1:4" ht="15.75">
      <c r="A2437" s="16"/>
      <c r="B2437" s="7"/>
      <c r="C2437" s="4"/>
      <c r="D2437" s="4"/>
    </row>
    <row r="2438" spans="1:4" ht="15.75">
      <c r="A2438" s="16"/>
      <c r="B2438" s="7"/>
      <c r="C2438" s="4"/>
      <c r="D2438" s="4"/>
    </row>
    <row r="2439" spans="1:4" ht="15.75">
      <c r="A2439" s="16"/>
      <c r="B2439" s="7"/>
      <c r="C2439" s="4"/>
      <c r="D2439" s="4"/>
    </row>
    <row r="2440" spans="1:4" ht="15.75">
      <c r="A2440" s="16"/>
      <c r="B2440" s="7"/>
      <c r="C2440" s="4"/>
      <c r="D2440" s="4"/>
    </row>
    <row r="2441" spans="1:4" ht="15.75">
      <c r="A2441" s="16"/>
      <c r="B2441" s="7"/>
      <c r="C2441" s="4"/>
      <c r="D2441" s="4"/>
    </row>
    <row r="2442" spans="1:4" ht="15.75">
      <c r="A2442" s="16"/>
      <c r="B2442" s="7"/>
      <c r="C2442" s="4"/>
      <c r="D2442" s="4"/>
    </row>
    <row r="2443" spans="1:4" ht="15.75">
      <c r="A2443" s="16"/>
      <c r="B2443" s="7"/>
      <c r="C2443" s="4"/>
      <c r="D2443" s="4"/>
    </row>
    <row r="2444" spans="1:4" ht="15.75">
      <c r="A2444" s="16"/>
      <c r="B2444" s="7"/>
      <c r="C2444" s="4"/>
      <c r="D2444" s="4"/>
    </row>
    <row r="2445" spans="1:4" ht="15.75">
      <c r="A2445" s="16"/>
      <c r="B2445" s="7"/>
      <c r="C2445" s="4"/>
      <c r="D2445" s="4"/>
    </row>
    <row r="2446" spans="1:4" ht="15.75">
      <c r="A2446" s="16"/>
      <c r="B2446" s="7"/>
      <c r="C2446" s="4"/>
      <c r="D2446" s="4"/>
    </row>
    <row r="2447" spans="1:4" ht="15.75">
      <c r="A2447" s="16"/>
      <c r="B2447" s="7"/>
      <c r="C2447" s="4"/>
      <c r="D2447" s="4"/>
    </row>
    <row r="2448" spans="1:4" ht="15.75">
      <c r="A2448" s="16"/>
      <c r="B2448" s="7"/>
      <c r="C2448" s="4"/>
      <c r="D2448" s="4"/>
    </row>
    <row r="2449" spans="1:4" ht="15.75">
      <c r="A2449" s="16"/>
      <c r="B2449" s="7"/>
      <c r="C2449" s="4"/>
      <c r="D2449" s="4"/>
    </row>
    <row r="2450" spans="1:4" ht="15.75">
      <c r="A2450" s="16"/>
      <c r="B2450" s="7"/>
      <c r="C2450" s="4"/>
      <c r="D2450" s="4"/>
    </row>
    <row r="2451" spans="1:4" ht="15.75">
      <c r="A2451" s="16"/>
      <c r="B2451" s="7"/>
      <c r="C2451" s="4"/>
      <c r="D2451" s="4"/>
    </row>
    <row r="2452" spans="1:4" ht="15.75">
      <c r="A2452" s="16"/>
      <c r="B2452" s="7"/>
      <c r="C2452" s="4"/>
      <c r="D2452" s="4"/>
    </row>
    <row r="2453" spans="1:4" ht="15.75">
      <c r="A2453" s="16"/>
      <c r="B2453" s="7"/>
      <c r="C2453" s="4"/>
      <c r="D2453" s="4"/>
    </row>
    <row r="2454" spans="1:4" ht="15.75">
      <c r="A2454" s="16"/>
      <c r="B2454" s="7"/>
      <c r="C2454" s="4"/>
      <c r="D2454" s="4"/>
    </row>
    <row r="2455" spans="1:4" ht="15.75">
      <c r="A2455" s="16"/>
      <c r="B2455" s="7"/>
      <c r="C2455" s="4"/>
      <c r="D2455" s="4"/>
    </row>
    <row r="2456" spans="1:4" ht="15.75">
      <c r="A2456" s="16"/>
      <c r="B2456" s="7"/>
      <c r="C2456" s="4"/>
      <c r="D2456" s="4"/>
    </row>
    <row r="2457" spans="1:4" ht="15.75">
      <c r="A2457" s="16"/>
      <c r="B2457" s="7"/>
      <c r="C2457" s="4"/>
      <c r="D2457" s="4"/>
    </row>
    <row r="2458" spans="1:4" ht="15.75">
      <c r="A2458" s="16"/>
      <c r="B2458" s="7"/>
      <c r="C2458" s="4"/>
      <c r="D2458" s="4"/>
    </row>
    <row r="2459" spans="1:4" ht="15.75">
      <c r="A2459" s="16"/>
      <c r="B2459" s="7"/>
      <c r="C2459" s="4"/>
      <c r="D2459" s="4"/>
    </row>
    <row r="2460" spans="1:4" ht="15.75">
      <c r="A2460" s="16"/>
      <c r="B2460" s="7"/>
      <c r="C2460" s="4"/>
      <c r="D2460" s="4"/>
    </row>
    <row r="2461" spans="1:4" ht="15.75">
      <c r="A2461" s="16"/>
      <c r="B2461" s="7"/>
      <c r="C2461" s="4"/>
      <c r="D2461" s="4"/>
    </row>
    <row r="2462" spans="1:4" ht="15.75">
      <c r="A2462" s="16"/>
      <c r="B2462" s="7"/>
      <c r="C2462" s="4"/>
      <c r="D2462" s="4"/>
    </row>
    <row r="2463" spans="1:4" ht="15.75">
      <c r="A2463" s="16"/>
      <c r="B2463" s="7"/>
      <c r="C2463" s="4"/>
      <c r="D2463" s="4"/>
    </row>
    <row r="2464" spans="1:4" ht="15.75">
      <c r="A2464" s="16"/>
      <c r="B2464" s="7"/>
      <c r="C2464" s="4"/>
      <c r="D2464" s="4"/>
    </row>
    <row r="2465" spans="1:4" ht="15.75">
      <c r="A2465" s="16"/>
      <c r="B2465" s="7"/>
      <c r="C2465" s="4"/>
      <c r="D2465" s="4"/>
    </row>
    <row r="2466" spans="1:4" ht="15.75">
      <c r="A2466" s="16"/>
      <c r="B2466" s="7"/>
      <c r="C2466" s="4"/>
      <c r="D2466" s="4"/>
    </row>
    <row r="2467" spans="1:4" ht="15.75">
      <c r="A2467" s="16"/>
      <c r="B2467" s="7"/>
      <c r="C2467" s="4"/>
      <c r="D2467" s="4"/>
    </row>
    <row r="2468" spans="1:4" ht="15.75">
      <c r="A2468" s="16"/>
      <c r="B2468" s="7"/>
      <c r="C2468" s="4"/>
      <c r="D2468" s="4"/>
    </row>
    <row r="2469" spans="1:4" ht="15.75">
      <c r="A2469" s="16"/>
      <c r="B2469" s="7"/>
      <c r="C2469" s="4"/>
      <c r="D2469" s="4"/>
    </row>
    <row r="2470" spans="1:4" ht="15.75">
      <c r="A2470" s="16"/>
      <c r="B2470" s="7"/>
      <c r="C2470" s="4"/>
      <c r="D2470" s="4"/>
    </row>
    <row r="2471" spans="1:4" ht="15.75">
      <c r="A2471" s="16"/>
      <c r="B2471" s="7"/>
      <c r="C2471" s="4"/>
      <c r="D2471" s="4"/>
    </row>
    <row r="2472" spans="1:4" ht="15.75">
      <c r="A2472" s="16"/>
      <c r="B2472" s="7"/>
      <c r="C2472" s="4"/>
      <c r="D2472" s="4"/>
    </row>
    <row r="2473" spans="1:4" ht="15.75">
      <c r="A2473" s="16"/>
      <c r="B2473" s="7"/>
      <c r="C2473" s="4"/>
      <c r="D2473" s="4"/>
    </row>
    <row r="2474" spans="1:4" ht="15.75">
      <c r="A2474" s="16"/>
      <c r="B2474" s="7"/>
      <c r="C2474" s="4"/>
      <c r="D2474" s="4"/>
    </row>
    <row r="2475" spans="1:4" ht="15.75">
      <c r="A2475" s="16"/>
      <c r="B2475" s="7"/>
      <c r="C2475" s="4"/>
      <c r="D2475" s="4"/>
    </row>
    <row r="2476" spans="1:4" ht="15.75">
      <c r="A2476" s="16"/>
      <c r="B2476" s="7"/>
      <c r="C2476" s="4"/>
      <c r="D2476" s="4"/>
    </row>
    <row r="2477" spans="1:4" ht="15.75">
      <c r="A2477" s="16"/>
      <c r="B2477" s="7"/>
      <c r="C2477" s="4"/>
      <c r="D2477" s="4"/>
    </row>
    <row r="2478" spans="1:4" ht="15.75">
      <c r="A2478" s="16"/>
      <c r="B2478" s="7"/>
      <c r="C2478" s="4"/>
      <c r="D2478" s="4"/>
    </row>
    <row r="2479" spans="1:4" ht="15.75">
      <c r="A2479" s="16"/>
      <c r="B2479" s="7"/>
      <c r="C2479" s="4"/>
      <c r="D2479" s="4"/>
    </row>
    <row r="2480" spans="1:4" ht="15.75">
      <c r="A2480" s="16"/>
      <c r="B2480" s="7"/>
      <c r="C2480" s="4"/>
      <c r="D2480" s="4"/>
    </row>
    <row r="2481" spans="1:4" ht="15.75">
      <c r="A2481" s="16"/>
      <c r="B2481" s="7"/>
      <c r="C2481" s="4"/>
      <c r="D2481" s="4"/>
    </row>
    <row r="2482" spans="1:4" ht="15.75">
      <c r="A2482" s="16"/>
      <c r="B2482" s="7"/>
      <c r="C2482" s="4"/>
      <c r="D2482" s="4"/>
    </row>
    <row r="2483" spans="1:4" ht="15.75">
      <c r="A2483" s="16"/>
      <c r="B2483" s="7"/>
      <c r="C2483" s="4"/>
      <c r="D2483" s="4"/>
    </row>
    <row r="2484" spans="1:4" ht="15.75">
      <c r="A2484" s="16"/>
      <c r="B2484" s="7"/>
      <c r="C2484" s="4"/>
      <c r="D2484" s="4"/>
    </row>
    <row r="2485" spans="1:4" ht="15.75">
      <c r="A2485" s="16"/>
      <c r="B2485" s="7"/>
      <c r="C2485" s="4"/>
      <c r="D2485" s="4"/>
    </row>
    <row r="2486" spans="1:4" ht="15.75">
      <c r="A2486" s="16"/>
      <c r="B2486" s="7"/>
      <c r="C2486" s="4"/>
      <c r="D2486" s="4"/>
    </row>
    <row r="2487" spans="1:4" ht="15.75">
      <c r="A2487" s="16"/>
      <c r="B2487" s="7"/>
      <c r="C2487" s="4"/>
      <c r="D2487" s="4"/>
    </row>
    <row r="2488" spans="1:4" ht="15.75">
      <c r="A2488" s="16"/>
      <c r="B2488" s="7"/>
      <c r="C2488" s="4"/>
      <c r="D2488" s="4"/>
    </row>
    <row r="2489" spans="1:4" ht="15.75">
      <c r="A2489" s="16"/>
      <c r="B2489" s="7"/>
      <c r="C2489" s="4"/>
      <c r="D2489" s="4"/>
    </row>
    <row r="2490" spans="1:4" ht="15.75">
      <c r="A2490" s="16"/>
      <c r="B2490" s="7"/>
      <c r="C2490" s="4"/>
      <c r="D2490" s="4"/>
    </row>
    <row r="2491" spans="1:4" ht="15.75">
      <c r="A2491" s="16"/>
      <c r="B2491" s="7"/>
      <c r="C2491" s="4"/>
      <c r="D2491" s="4"/>
    </row>
    <row r="2492" spans="1:4" ht="15.75">
      <c r="A2492" s="16"/>
      <c r="B2492" s="7"/>
      <c r="C2492" s="4"/>
      <c r="D2492" s="4"/>
    </row>
    <row r="2493" spans="1:4" ht="15.75">
      <c r="A2493" s="16"/>
      <c r="B2493" s="7"/>
      <c r="C2493" s="4"/>
      <c r="D2493" s="4"/>
    </row>
    <row r="2494" spans="1:4" ht="15.75">
      <c r="A2494" s="16"/>
      <c r="B2494" s="7"/>
      <c r="C2494" s="4"/>
      <c r="D2494" s="4"/>
    </row>
    <row r="2495" spans="1:4" ht="15.75">
      <c r="A2495" s="16"/>
      <c r="B2495" s="7"/>
      <c r="C2495" s="4"/>
      <c r="D2495" s="4"/>
    </row>
    <row r="2496" spans="1:4" ht="15.75">
      <c r="A2496" s="16"/>
      <c r="B2496" s="7"/>
      <c r="C2496" s="4"/>
      <c r="D2496" s="4"/>
    </row>
    <row r="2497" spans="1:4" ht="15.75">
      <c r="A2497" s="16"/>
      <c r="B2497" s="7"/>
      <c r="C2497" s="4"/>
      <c r="D2497" s="4"/>
    </row>
    <row r="2498" spans="1:4" ht="15.75">
      <c r="A2498" s="16"/>
      <c r="B2498" s="7"/>
      <c r="C2498" s="4"/>
      <c r="D2498" s="4"/>
    </row>
    <row r="2499" spans="1:4" ht="15.75">
      <c r="A2499" s="16"/>
      <c r="B2499" s="7"/>
      <c r="C2499" s="4"/>
      <c r="D2499" s="4"/>
    </row>
    <row r="2500" spans="1:4" ht="15.75">
      <c r="A2500" s="16"/>
      <c r="B2500" s="7"/>
      <c r="C2500" s="4"/>
      <c r="D2500" s="4"/>
    </row>
    <row r="2501" spans="1:4" ht="15.75">
      <c r="A2501" s="16"/>
      <c r="B2501" s="7"/>
      <c r="C2501" s="4"/>
      <c r="D2501" s="4"/>
    </row>
    <row r="2502" spans="1:4" ht="15.75">
      <c r="A2502" s="16"/>
      <c r="B2502" s="7"/>
      <c r="C2502" s="4"/>
      <c r="D2502" s="4"/>
    </row>
    <row r="2503" spans="1:4" ht="15.75">
      <c r="A2503" s="16"/>
      <c r="B2503" s="7"/>
      <c r="C2503" s="4"/>
      <c r="D2503" s="4"/>
    </row>
    <row r="2504" spans="1:4" ht="15.75">
      <c r="A2504" s="16"/>
      <c r="B2504" s="7"/>
      <c r="C2504" s="4"/>
      <c r="D2504" s="4"/>
    </row>
    <row r="2505" spans="1:4" ht="15.75">
      <c r="A2505" s="16"/>
      <c r="B2505" s="7"/>
      <c r="C2505" s="4"/>
      <c r="D2505" s="4"/>
    </row>
    <row r="2506" spans="1:4" ht="15.75">
      <c r="A2506" s="16"/>
      <c r="B2506" s="7"/>
      <c r="C2506" s="4"/>
      <c r="D2506" s="4"/>
    </row>
    <row r="2507" spans="1:4" ht="15.75">
      <c r="A2507" s="16"/>
      <c r="B2507" s="7"/>
      <c r="C2507" s="4"/>
      <c r="D2507" s="4"/>
    </row>
    <row r="2508" spans="1:4" ht="15.75">
      <c r="A2508" s="16"/>
      <c r="B2508" s="7"/>
      <c r="C2508" s="4"/>
      <c r="D2508" s="4"/>
    </row>
    <row r="2509" spans="1:4" ht="15.75">
      <c r="A2509" s="16"/>
      <c r="B2509" s="7"/>
      <c r="C2509" s="4"/>
      <c r="D2509" s="4"/>
    </row>
    <row r="2510" spans="1:4" ht="15.75">
      <c r="A2510" s="16"/>
      <c r="B2510" s="7"/>
      <c r="C2510" s="4"/>
      <c r="D2510" s="4"/>
    </row>
    <row r="2511" spans="1:4" ht="15.75">
      <c r="A2511" s="16"/>
      <c r="B2511" s="7"/>
      <c r="C2511" s="4"/>
      <c r="D2511" s="4"/>
    </row>
    <row r="2512" spans="1:4" ht="15.75">
      <c r="A2512" s="16"/>
      <c r="B2512" s="7"/>
      <c r="C2512" s="4"/>
      <c r="D2512" s="4"/>
    </row>
    <row r="2513" spans="1:4" ht="15.75">
      <c r="A2513" s="16"/>
      <c r="B2513" s="7"/>
      <c r="C2513" s="4"/>
      <c r="D2513" s="4"/>
    </row>
    <row r="2514" spans="1:4" ht="15.75">
      <c r="A2514" s="16"/>
      <c r="B2514" s="7"/>
      <c r="C2514" s="4"/>
      <c r="D2514" s="4"/>
    </row>
    <row r="2515" spans="1:4" ht="15.75">
      <c r="A2515" s="16"/>
      <c r="B2515" s="7"/>
      <c r="C2515" s="4"/>
      <c r="D2515" s="4"/>
    </row>
    <row r="2516" spans="1:4" ht="15.75">
      <c r="A2516" s="16"/>
      <c r="B2516" s="7"/>
      <c r="C2516" s="4"/>
      <c r="D2516" s="4"/>
    </row>
    <row r="2517" spans="1:4" ht="15.75">
      <c r="A2517" s="16"/>
      <c r="B2517" s="7"/>
      <c r="C2517" s="4"/>
      <c r="D2517" s="4"/>
    </row>
    <row r="2518" spans="1:4" ht="15.75">
      <c r="A2518" s="16"/>
      <c r="B2518" s="7"/>
      <c r="C2518" s="4"/>
      <c r="D2518" s="4"/>
    </row>
    <row r="2519" spans="1:4" ht="15.75">
      <c r="A2519" s="16"/>
      <c r="B2519" s="7"/>
      <c r="C2519" s="4"/>
      <c r="D2519" s="4"/>
    </row>
    <row r="2520" spans="1:4" ht="15.75">
      <c r="A2520" s="16"/>
      <c r="B2520" s="7"/>
      <c r="C2520" s="4"/>
      <c r="D2520" s="4"/>
    </row>
    <row r="2521" spans="1:4" ht="15.75">
      <c r="A2521" s="16"/>
      <c r="B2521" s="7"/>
      <c r="C2521" s="4"/>
      <c r="D2521" s="4"/>
    </row>
    <row r="2522" spans="1:4" ht="15.75">
      <c r="A2522" s="16"/>
      <c r="B2522" s="7"/>
      <c r="C2522" s="4"/>
      <c r="D2522" s="4"/>
    </row>
    <row r="2523" spans="1:4" ht="15.75">
      <c r="A2523" s="16"/>
      <c r="B2523" s="7"/>
      <c r="C2523" s="4"/>
      <c r="D2523" s="4"/>
    </row>
    <row r="2524" spans="1:4" ht="15.75">
      <c r="A2524" s="16"/>
      <c r="B2524" s="7"/>
      <c r="C2524" s="4"/>
      <c r="D2524" s="4"/>
    </row>
    <row r="2525" spans="1:4" ht="15.75">
      <c r="A2525" s="16"/>
      <c r="B2525" s="7"/>
      <c r="C2525" s="4"/>
      <c r="D2525" s="4"/>
    </row>
    <row r="2526" spans="1:4" ht="15.75">
      <c r="A2526" s="16"/>
      <c r="B2526" s="7"/>
      <c r="C2526" s="4"/>
      <c r="D2526" s="4"/>
    </row>
    <row r="2527" spans="1:4" ht="15.75">
      <c r="A2527" s="16"/>
      <c r="B2527" s="7"/>
      <c r="C2527" s="4"/>
      <c r="D2527" s="4"/>
    </row>
    <row r="2528" spans="1:4" ht="15.75">
      <c r="A2528" s="16"/>
      <c r="B2528" s="7"/>
      <c r="C2528" s="4"/>
      <c r="D2528" s="4"/>
    </row>
    <row r="2529" spans="1:4" ht="15.75">
      <c r="A2529" s="16"/>
      <c r="B2529" s="7"/>
      <c r="C2529" s="4"/>
      <c r="D2529" s="4"/>
    </row>
    <row r="2530" spans="1:4" ht="15.75">
      <c r="A2530" s="16"/>
      <c r="B2530" s="7"/>
      <c r="C2530" s="4"/>
      <c r="D2530" s="4"/>
    </row>
    <row r="2531" spans="1:4" ht="15.75">
      <c r="A2531" s="16"/>
      <c r="B2531" s="7"/>
      <c r="C2531" s="4"/>
      <c r="D2531" s="4"/>
    </row>
    <row r="2532" spans="1:4" ht="15.75">
      <c r="A2532" s="16"/>
      <c r="B2532" s="7"/>
      <c r="C2532" s="4"/>
      <c r="D2532" s="4"/>
    </row>
    <row r="2533" spans="1:4" ht="15.75">
      <c r="A2533" s="16"/>
      <c r="B2533" s="7"/>
      <c r="C2533" s="4"/>
      <c r="D2533" s="4"/>
    </row>
    <row r="2534" spans="1:4" ht="15.75">
      <c r="A2534" s="16"/>
      <c r="B2534" s="7"/>
      <c r="C2534" s="4"/>
      <c r="D2534" s="4"/>
    </row>
    <row r="2535" spans="1:4" ht="15.75">
      <c r="A2535" s="16"/>
      <c r="B2535" s="7"/>
      <c r="C2535" s="4"/>
      <c r="D2535" s="4"/>
    </row>
    <row r="2536" spans="1:4" ht="15.75">
      <c r="A2536" s="16"/>
      <c r="B2536" s="7"/>
      <c r="C2536" s="4"/>
      <c r="D2536" s="4"/>
    </row>
    <row r="2537" spans="1:4" ht="15.75">
      <c r="A2537" s="16"/>
      <c r="B2537" s="7"/>
      <c r="C2537" s="4"/>
      <c r="D2537" s="4"/>
    </row>
    <row r="2538" spans="1:4" ht="15.75">
      <c r="A2538" s="16"/>
      <c r="B2538" s="7"/>
      <c r="C2538" s="4"/>
      <c r="D2538" s="4"/>
    </row>
    <row r="2539" spans="1:4" ht="15.75">
      <c r="A2539" s="16"/>
      <c r="B2539" s="7"/>
      <c r="C2539" s="4"/>
      <c r="D2539" s="4"/>
    </row>
    <row r="2540" spans="1:4" ht="15.75">
      <c r="A2540" s="16"/>
      <c r="B2540" s="7"/>
      <c r="C2540" s="4"/>
      <c r="D2540" s="4"/>
    </row>
    <row r="2541" spans="1:4" ht="15.75">
      <c r="A2541" s="16"/>
      <c r="B2541" s="7"/>
      <c r="C2541" s="4"/>
      <c r="D2541" s="4"/>
    </row>
    <row r="2542" spans="1:4" ht="15.75">
      <c r="A2542" s="16"/>
      <c r="B2542" s="7"/>
      <c r="C2542" s="4"/>
      <c r="D2542" s="4"/>
    </row>
    <row r="2543" spans="1:4" ht="15.75">
      <c r="A2543" s="16"/>
      <c r="B2543" s="7"/>
      <c r="C2543" s="4"/>
      <c r="D2543" s="4"/>
    </row>
    <row r="2544" spans="1:4" ht="15.75">
      <c r="A2544" s="16"/>
      <c r="B2544" s="7"/>
      <c r="C2544" s="4"/>
      <c r="D2544" s="4"/>
    </row>
    <row r="2545" spans="1:4" ht="15.75">
      <c r="A2545" s="16"/>
      <c r="B2545" s="7"/>
      <c r="C2545" s="4"/>
      <c r="D2545" s="4"/>
    </row>
    <row r="2546" spans="1:4" ht="15.75">
      <c r="A2546" s="16"/>
      <c r="B2546" s="7"/>
      <c r="C2546" s="4"/>
      <c r="D2546" s="4"/>
    </row>
    <row r="2547" spans="1:4" ht="15.75">
      <c r="A2547" s="16"/>
      <c r="B2547" s="7"/>
      <c r="C2547" s="4"/>
      <c r="D2547" s="4"/>
    </row>
    <row r="2548" spans="1:4" ht="15.75">
      <c r="A2548" s="16"/>
      <c r="B2548" s="7"/>
      <c r="C2548" s="4"/>
      <c r="D2548" s="4"/>
    </row>
    <row r="2549" spans="1:4" ht="15.75">
      <c r="A2549" s="16"/>
      <c r="B2549" s="7"/>
      <c r="C2549" s="4"/>
      <c r="D2549" s="4"/>
    </row>
    <row r="2550" spans="1:4" ht="15.75">
      <c r="A2550" s="16"/>
      <c r="B2550" s="7"/>
      <c r="C2550" s="4"/>
      <c r="D2550" s="4"/>
    </row>
    <row r="2551" spans="1:4" ht="15.75">
      <c r="A2551" s="16"/>
      <c r="B2551" s="7"/>
      <c r="C2551" s="4"/>
      <c r="D2551" s="4"/>
    </row>
    <row r="2552" spans="1:4" ht="15.75">
      <c r="A2552" s="16"/>
      <c r="B2552" s="7"/>
      <c r="C2552" s="4"/>
      <c r="D2552" s="4"/>
    </row>
    <row r="2553" spans="1:4" ht="15.75">
      <c r="A2553" s="16"/>
      <c r="B2553" s="7"/>
      <c r="C2553" s="4"/>
      <c r="D2553" s="4"/>
    </row>
    <row r="2554" spans="1:4" ht="15.75">
      <c r="A2554" s="16"/>
      <c r="B2554" s="7"/>
      <c r="C2554" s="4"/>
      <c r="D2554" s="4"/>
    </row>
    <row r="2555" spans="1:4" ht="15.75">
      <c r="A2555" s="16"/>
      <c r="B2555" s="7"/>
      <c r="C2555" s="4"/>
      <c r="D2555" s="4"/>
    </row>
    <row r="2556" spans="1:4" ht="15.75">
      <c r="A2556" s="16"/>
      <c r="B2556" s="7"/>
      <c r="C2556" s="4"/>
      <c r="D2556" s="4"/>
    </row>
    <row r="2557" spans="1:4" ht="15.75">
      <c r="A2557" s="16"/>
      <c r="B2557" s="7"/>
      <c r="C2557" s="4"/>
      <c r="D2557" s="4"/>
    </row>
    <row r="2558" spans="1:4" ht="15.75">
      <c r="A2558" s="16"/>
      <c r="B2558" s="7"/>
      <c r="C2558" s="4"/>
      <c r="D2558" s="4"/>
    </row>
    <row r="2559" spans="1:4" ht="15.75">
      <c r="A2559" s="16"/>
      <c r="B2559" s="7"/>
      <c r="C2559" s="4"/>
      <c r="D2559" s="4"/>
    </row>
    <row r="2560" spans="1:4" ht="15.75">
      <c r="A2560" s="16"/>
      <c r="B2560" s="7"/>
      <c r="C2560" s="4"/>
      <c r="D2560" s="4"/>
    </row>
    <row r="2561" spans="1:4" ht="15.75">
      <c r="A2561" s="16"/>
      <c r="B2561" s="7"/>
      <c r="C2561" s="4"/>
      <c r="D2561" s="4"/>
    </row>
    <row r="2562" spans="1:4" ht="15.75">
      <c r="A2562" s="16"/>
      <c r="B2562" s="7"/>
      <c r="C2562" s="4"/>
      <c r="D2562" s="4"/>
    </row>
    <row r="2563" spans="1:4" ht="15.75">
      <c r="A2563" s="16"/>
      <c r="B2563" s="7"/>
      <c r="C2563" s="4"/>
      <c r="D2563" s="4"/>
    </row>
    <row r="2564" spans="1:4" ht="15.75">
      <c r="A2564" s="16"/>
      <c r="B2564" s="7"/>
      <c r="C2564" s="4"/>
      <c r="D2564" s="4"/>
    </row>
    <row r="2565" spans="1:4" ht="15.75">
      <c r="A2565" s="16"/>
      <c r="B2565" s="7"/>
      <c r="C2565" s="4"/>
      <c r="D2565" s="4"/>
    </row>
    <row r="2566" spans="1:4" ht="15.75">
      <c r="A2566" s="16"/>
      <c r="B2566" s="7"/>
      <c r="C2566" s="4"/>
      <c r="D2566" s="4"/>
    </row>
    <row r="2567" spans="1:4" ht="15.75">
      <c r="A2567" s="16"/>
      <c r="B2567" s="7"/>
      <c r="C2567" s="4"/>
      <c r="D2567" s="4"/>
    </row>
    <row r="2568" spans="1:4" ht="15.75">
      <c r="A2568" s="16"/>
      <c r="B2568" s="7"/>
      <c r="C2568" s="4"/>
      <c r="D2568" s="4"/>
    </row>
    <row r="2569" spans="1:4" ht="15.75">
      <c r="A2569" s="16"/>
      <c r="B2569" s="7"/>
      <c r="C2569" s="4"/>
      <c r="D2569" s="4"/>
    </row>
    <row r="2570" spans="1:4" ht="15.75">
      <c r="A2570" s="16"/>
      <c r="B2570" s="7"/>
      <c r="C2570" s="4"/>
      <c r="D2570" s="4"/>
    </row>
    <row r="2571" spans="1:4" ht="15.75">
      <c r="A2571" s="16"/>
      <c r="B2571" s="7"/>
      <c r="C2571" s="4"/>
      <c r="D2571" s="4"/>
    </row>
    <row r="2572" spans="1:4" ht="15.75">
      <c r="A2572" s="16"/>
      <c r="B2572" s="7"/>
      <c r="C2572" s="4"/>
      <c r="D2572" s="4"/>
    </row>
    <row r="2573" spans="1:4" ht="15.75">
      <c r="A2573" s="16"/>
      <c r="B2573" s="7"/>
      <c r="C2573" s="4"/>
      <c r="D2573" s="4"/>
    </row>
    <row r="2574" spans="1:4" ht="15.75">
      <c r="A2574" s="16"/>
      <c r="B2574" s="7"/>
      <c r="C2574" s="4"/>
      <c r="D2574" s="4"/>
    </row>
    <row r="2575" spans="1:4" ht="15.75">
      <c r="A2575" s="16"/>
      <c r="B2575" s="7"/>
      <c r="C2575" s="4"/>
      <c r="D2575" s="4"/>
    </row>
    <row r="2576" spans="1:4" ht="15.75">
      <c r="A2576" s="16"/>
      <c r="B2576" s="7"/>
      <c r="C2576" s="4"/>
      <c r="D2576" s="4"/>
    </row>
    <row r="2577" spans="1:4" ht="15.75">
      <c r="A2577" s="16"/>
      <c r="B2577" s="7"/>
      <c r="C2577" s="4"/>
      <c r="D2577" s="4"/>
    </row>
    <row r="2578" spans="1:4" ht="15.75">
      <c r="A2578" s="16"/>
      <c r="B2578" s="7"/>
      <c r="C2578" s="4"/>
      <c r="D2578" s="4"/>
    </row>
    <row r="2579" spans="1:4" ht="15.75">
      <c r="A2579" s="16"/>
      <c r="B2579" s="7"/>
      <c r="C2579" s="4"/>
      <c r="D2579" s="4"/>
    </row>
    <row r="2580" spans="1:4" ht="15.75">
      <c r="A2580" s="16"/>
      <c r="B2580" s="7"/>
      <c r="C2580" s="4"/>
      <c r="D2580" s="4"/>
    </row>
    <row r="2581" spans="1:4" ht="15.75">
      <c r="A2581" s="16"/>
      <c r="B2581" s="7"/>
      <c r="C2581" s="4"/>
      <c r="D2581" s="4"/>
    </row>
    <row r="2582" spans="1:4" ht="15.75">
      <c r="A2582" s="16"/>
      <c r="B2582" s="7"/>
      <c r="C2582" s="4"/>
      <c r="D2582" s="4"/>
    </row>
    <row r="2583" spans="1:4" ht="15.75">
      <c r="A2583" s="16"/>
      <c r="B2583" s="7"/>
      <c r="C2583" s="4"/>
      <c r="D2583" s="4"/>
    </row>
    <row r="2584" spans="1:4" ht="15.75">
      <c r="A2584" s="16"/>
      <c r="B2584" s="7"/>
      <c r="C2584" s="4"/>
      <c r="D2584" s="4"/>
    </row>
    <row r="2585" spans="1:4" ht="15.75">
      <c r="A2585" s="16"/>
      <c r="B2585" s="7"/>
      <c r="C2585" s="4"/>
      <c r="D2585" s="4"/>
    </row>
    <row r="2586" spans="1:4" ht="15.75">
      <c r="A2586" s="16"/>
      <c r="B2586" s="7"/>
      <c r="C2586" s="4"/>
      <c r="D2586" s="4"/>
    </row>
    <row r="2587" spans="1:4" ht="15.75">
      <c r="A2587" s="16"/>
      <c r="B2587" s="7"/>
      <c r="C2587" s="4"/>
      <c r="D2587" s="4"/>
    </row>
    <row r="2588" spans="1:4" ht="15.75">
      <c r="A2588" s="16"/>
      <c r="B2588" s="7"/>
      <c r="C2588" s="4"/>
      <c r="D2588" s="4"/>
    </row>
    <row r="2589" spans="1:4" ht="15.75">
      <c r="A2589" s="16"/>
      <c r="B2589" s="7"/>
      <c r="C2589" s="4"/>
      <c r="D2589" s="4"/>
    </row>
    <row r="2590" spans="1:4" ht="15.75">
      <c r="A2590" s="16"/>
      <c r="B2590" s="7"/>
      <c r="C2590" s="4"/>
      <c r="D2590" s="4"/>
    </row>
    <row r="2591" spans="1:4" ht="15.75">
      <c r="A2591" s="16"/>
      <c r="B2591" s="7"/>
      <c r="C2591" s="4"/>
      <c r="D2591" s="4"/>
    </row>
    <row r="2592" spans="1:4" ht="15.75">
      <c r="A2592" s="16"/>
      <c r="B2592" s="7"/>
      <c r="C2592" s="4"/>
      <c r="D2592" s="4"/>
    </row>
    <row r="2593" spans="1:4" ht="15.75">
      <c r="A2593" s="16"/>
      <c r="B2593" s="7"/>
      <c r="C2593" s="4"/>
      <c r="D2593" s="4"/>
    </row>
    <row r="2594" spans="1:4" ht="15.75">
      <c r="A2594" s="16"/>
      <c r="B2594" s="7"/>
      <c r="C2594" s="4"/>
      <c r="D2594" s="4"/>
    </row>
    <row r="2595" spans="1:4" ht="15.75">
      <c r="A2595" s="16"/>
      <c r="B2595" s="7"/>
      <c r="C2595" s="4"/>
      <c r="D2595" s="4"/>
    </row>
    <row r="2596" spans="1:4" ht="15.75">
      <c r="A2596" s="16"/>
      <c r="B2596" s="7"/>
      <c r="C2596" s="4"/>
      <c r="D2596" s="4"/>
    </row>
    <row r="2597" spans="1:4" ht="15.75">
      <c r="A2597" s="16"/>
      <c r="B2597" s="7"/>
      <c r="C2597" s="4"/>
      <c r="D2597" s="4"/>
    </row>
    <row r="2598" spans="1:4" ht="15.75">
      <c r="A2598" s="16"/>
      <c r="B2598" s="7"/>
      <c r="C2598" s="4"/>
      <c r="D2598" s="4"/>
    </row>
    <row r="2599" spans="1:4" ht="15.75">
      <c r="A2599" s="16"/>
      <c r="B2599" s="7"/>
      <c r="C2599" s="4"/>
      <c r="D2599" s="4"/>
    </row>
    <row r="2600" spans="1:4" ht="15.75">
      <c r="A2600" s="16"/>
      <c r="B2600" s="7"/>
      <c r="C2600" s="4"/>
      <c r="D2600" s="4"/>
    </row>
    <row r="2601" spans="1:4" ht="15.75">
      <c r="A2601" s="16"/>
      <c r="B2601" s="7"/>
      <c r="C2601" s="4"/>
      <c r="D2601" s="4"/>
    </row>
    <row r="2602" spans="1:4" ht="15.75">
      <c r="A2602" s="16"/>
      <c r="B2602" s="7"/>
      <c r="C2602" s="4"/>
      <c r="D2602" s="4"/>
    </row>
    <row r="2603" spans="1:4" ht="15.75">
      <c r="A2603" s="16"/>
      <c r="B2603" s="7"/>
      <c r="C2603" s="4"/>
      <c r="D2603" s="4"/>
    </row>
    <row r="2604" spans="1:4" ht="15.75">
      <c r="A2604" s="16"/>
      <c r="B2604" s="7"/>
      <c r="C2604" s="4"/>
      <c r="D2604" s="4"/>
    </row>
    <row r="2605" spans="1:4" ht="15.75">
      <c r="A2605" s="16"/>
      <c r="B2605" s="7"/>
      <c r="C2605" s="4"/>
      <c r="D2605" s="4"/>
    </row>
    <row r="2606" spans="1:4" ht="15.75">
      <c r="A2606" s="16"/>
      <c r="B2606" s="7"/>
      <c r="C2606" s="4"/>
      <c r="D2606" s="4"/>
    </row>
    <row r="2607" spans="1:4" ht="15.75">
      <c r="A2607" s="16"/>
      <c r="B2607" s="7"/>
      <c r="C2607" s="4"/>
      <c r="D2607" s="4"/>
    </row>
    <row r="2608" spans="1:4" ht="15.75">
      <c r="A2608" s="16"/>
      <c r="B2608" s="7"/>
      <c r="C2608" s="4"/>
      <c r="D2608" s="4"/>
    </row>
    <row r="2609" spans="1:4" ht="15.75">
      <c r="A2609" s="16"/>
      <c r="B2609" s="7"/>
      <c r="C2609" s="4"/>
      <c r="D2609" s="4"/>
    </row>
    <row r="2610" spans="1:4" ht="15.75">
      <c r="A2610" s="16"/>
      <c r="B2610" s="7"/>
      <c r="C2610" s="4"/>
      <c r="D2610" s="4"/>
    </row>
    <row r="2611" spans="1:4" ht="15.75">
      <c r="A2611" s="16"/>
      <c r="B2611" s="7"/>
      <c r="C2611" s="4"/>
      <c r="D2611" s="4"/>
    </row>
    <row r="2612" spans="1:4" ht="15.75">
      <c r="A2612" s="16"/>
      <c r="B2612" s="7"/>
      <c r="C2612" s="4"/>
      <c r="D2612" s="4"/>
    </row>
    <row r="2613" spans="1:4" ht="15.75">
      <c r="A2613" s="16"/>
      <c r="B2613" s="7"/>
      <c r="C2613" s="4"/>
      <c r="D2613" s="4"/>
    </row>
    <row r="2614" spans="1:4" ht="15.75">
      <c r="A2614" s="16"/>
      <c r="B2614" s="7"/>
      <c r="C2614" s="4"/>
      <c r="D2614" s="4"/>
    </row>
    <row r="2615" spans="1:4" ht="15.75">
      <c r="A2615" s="16"/>
      <c r="B2615" s="7"/>
      <c r="C2615" s="4"/>
      <c r="D2615" s="4"/>
    </row>
    <row r="2616" spans="1:4" ht="15.75">
      <c r="A2616" s="16"/>
      <c r="B2616" s="7"/>
      <c r="C2616" s="4"/>
      <c r="D2616" s="4"/>
    </row>
    <row r="2617" spans="1:4" ht="15.75">
      <c r="A2617" s="16"/>
      <c r="B2617" s="7"/>
      <c r="C2617" s="4"/>
      <c r="D2617" s="4"/>
    </row>
    <row r="2618" spans="1:4" ht="15.75">
      <c r="A2618" s="16"/>
      <c r="B2618" s="7"/>
      <c r="C2618" s="4"/>
      <c r="D2618" s="4"/>
    </row>
    <row r="2619" spans="1:4" ht="15.75">
      <c r="A2619" s="16"/>
      <c r="B2619" s="7"/>
      <c r="C2619" s="4"/>
      <c r="D2619" s="4"/>
    </row>
    <row r="2620" spans="1:4" ht="15.75">
      <c r="A2620" s="16"/>
      <c r="B2620" s="7"/>
      <c r="C2620" s="4"/>
      <c r="D2620" s="4"/>
    </row>
    <row r="2621" spans="1:4" ht="15.75">
      <c r="A2621" s="16"/>
      <c r="B2621" s="7"/>
      <c r="C2621" s="4"/>
      <c r="D2621" s="4"/>
    </row>
    <row r="2622" spans="1:4" ht="15.75">
      <c r="A2622" s="16"/>
      <c r="B2622" s="7"/>
      <c r="C2622" s="4"/>
      <c r="D2622" s="4"/>
    </row>
    <row r="2623" spans="1:4" ht="15.75">
      <c r="A2623" s="16"/>
      <c r="B2623" s="7"/>
      <c r="C2623" s="4"/>
      <c r="D2623" s="4"/>
    </row>
    <row r="2624" spans="1:4" ht="15.75">
      <c r="A2624" s="16"/>
      <c r="B2624" s="7"/>
      <c r="C2624" s="4"/>
      <c r="D2624" s="4"/>
    </row>
    <row r="2625" spans="1:4" ht="15.75">
      <c r="A2625" s="16"/>
      <c r="B2625" s="7"/>
      <c r="C2625" s="4"/>
      <c r="D2625" s="4"/>
    </row>
    <row r="2626" spans="1:4" ht="15.75">
      <c r="A2626" s="16"/>
      <c r="B2626" s="7"/>
      <c r="C2626" s="4"/>
      <c r="D2626" s="4"/>
    </row>
    <row r="2627" spans="1:4" ht="15.75">
      <c r="A2627" s="16"/>
      <c r="B2627" s="7"/>
      <c r="C2627" s="4"/>
      <c r="D2627" s="4"/>
    </row>
    <row r="2628" spans="1:4" ht="15.75">
      <c r="A2628" s="16"/>
      <c r="B2628" s="7"/>
      <c r="C2628" s="4"/>
      <c r="D2628" s="4"/>
    </row>
    <row r="2629" spans="1:4" ht="15.75">
      <c r="A2629" s="16"/>
      <c r="B2629" s="7"/>
      <c r="C2629" s="4"/>
      <c r="D2629" s="4"/>
    </row>
    <row r="2630" spans="1:4" ht="15.75">
      <c r="A2630" s="16"/>
      <c r="B2630" s="7"/>
      <c r="C2630" s="4"/>
      <c r="D2630" s="4"/>
    </row>
    <row r="2631" spans="1:4" ht="15.75">
      <c r="A2631" s="16"/>
      <c r="B2631" s="7"/>
      <c r="C2631" s="4"/>
      <c r="D2631" s="4"/>
    </row>
    <row r="2632" spans="1:4" ht="15.75">
      <c r="A2632" s="16"/>
      <c r="B2632" s="7"/>
      <c r="C2632" s="4"/>
      <c r="D2632" s="4"/>
    </row>
    <row r="2633" spans="1:4" ht="15.75">
      <c r="A2633" s="16"/>
      <c r="B2633" s="7"/>
      <c r="C2633" s="4"/>
      <c r="D2633" s="4"/>
    </row>
    <row r="2634" spans="1:4" ht="15.75">
      <c r="A2634" s="16"/>
      <c r="B2634" s="7"/>
      <c r="C2634" s="4"/>
      <c r="D2634" s="4"/>
    </row>
    <row r="2635" spans="1:4" ht="15.75">
      <c r="A2635" s="16"/>
      <c r="B2635" s="7"/>
      <c r="C2635" s="4"/>
      <c r="D2635" s="4"/>
    </row>
    <row r="2636" spans="1:4" ht="15.75">
      <c r="A2636" s="16"/>
      <c r="B2636" s="7"/>
      <c r="C2636" s="4"/>
      <c r="D2636" s="4"/>
    </row>
    <row r="2637" spans="1:4" ht="15.75">
      <c r="A2637" s="16"/>
      <c r="B2637" s="7"/>
      <c r="C2637" s="4"/>
      <c r="D2637" s="4"/>
    </row>
    <row r="2638" spans="1:4" ht="15.75">
      <c r="A2638" s="16"/>
      <c r="B2638" s="7"/>
      <c r="C2638" s="4"/>
      <c r="D2638" s="4"/>
    </row>
    <row r="2639" spans="1:4" ht="15.75">
      <c r="A2639" s="16"/>
      <c r="B2639" s="7"/>
      <c r="C2639" s="4"/>
      <c r="D2639" s="4"/>
    </row>
    <row r="2640" spans="1:4" ht="15.75">
      <c r="A2640" s="16"/>
      <c r="B2640" s="7"/>
      <c r="C2640" s="4"/>
      <c r="D2640" s="4"/>
    </row>
    <row r="2641" spans="1:4" ht="15.75">
      <c r="A2641" s="16"/>
      <c r="B2641" s="7"/>
      <c r="C2641" s="4"/>
      <c r="D2641" s="4"/>
    </row>
    <row r="2642" spans="1:4" ht="15.75">
      <c r="A2642" s="16"/>
      <c r="B2642" s="7"/>
      <c r="C2642" s="4"/>
      <c r="D2642" s="4"/>
    </row>
    <row r="2643" spans="1:4" ht="15.75">
      <c r="A2643" s="16"/>
      <c r="B2643" s="7"/>
      <c r="C2643" s="4"/>
      <c r="D2643" s="4"/>
    </row>
    <row r="2644" spans="1:4" ht="15.75">
      <c r="A2644" s="16"/>
      <c r="B2644" s="7"/>
      <c r="C2644" s="4"/>
      <c r="D2644" s="4"/>
    </row>
    <row r="2645" spans="1:4" ht="15.75">
      <c r="A2645" s="16"/>
      <c r="B2645" s="7"/>
      <c r="C2645" s="4"/>
      <c r="D2645" s="4"/>
    </row>
    <row r="2646" spans="1:4" ht="15.75">
      <c r="A2646" s="16"/>
      <c r="B2646" s="7"/>
      <c r="C2646" s="4"/>
      <c r="D2646" s="4"/>
    </row>
    <row r="2647" spans="1:4" ht="15.75">
      <c r="A2647" s="16"/>
      <c r="B2647" s="7"/>
      <c r="C2647" s="4"/>
      <c r="D2647" s="4"/>
    </row>
    <row r="2648" spans="1:4" ht="15.75">
      <c r="A2648" s="16"/>
      <c r="B2648" s="7"/>
      <c r="C2648" s="4"/>
      <c r="D2648" s="4"/>
    </row>
    <row r="2649" spans="1:4" ht="15.75">
      <c r="A2649" s="16"/>
      <c r="B2649" s="7"/>
      <c r="C2649" s="4"/>
      <c r="D2649" s="4"/>
    </row>
    <row r="2650" spans="1:4" ht="15.75">
      <c r="A2650" s="16"/>
      <c r="B2650" s="7"/>
      <c r="C2650" s="4"/>
      <c r="D2650" s="4"/>
    </row>
    <row r="2651" spans="1:4" ht="15.75">
      <c r="A2651" s="16"/>
      <c r="B2651" s="7"/>
      <c r="C2651" s="4"/>
      <c r="D2651" s="4"/>
    </row>
    <row r="2652" spans="1:4" ht="15.75">
      <c r="A2652" s="16"/>
      <c r="B2652" s="7"/>
      <c r="C2652" s="4"/>
      <c r="D2652" s="4"/>
    </row>
    <row r="2653" spans="1:4" ht="15.75">
      <c r="A2653" s="16"/>
      <c r="B2653" s="7"/>
      <c r="C2653" s="4"/>
      <c r="D2653" s="4"/>
    </row>
    <row r="2654" spans="1:4" ht="15.75">
      <c r="A2654" s="16"/>
      <c r="B2654" s="7"/>
      <c r="C2654" s="4"/>
      <c r="D2654" s="4"/>
    </row>
    <row r="2655" spans="1:4" ht="15.75">
      <c r="A2655" s="16"/>
      <c r="B2655" s="7"/>
      <c r="C2655" s="4"/>
      <c r="D2655" s="4"/>
    </row>
    <row r="2656" spans="1:4" ht="15.75">
      <c r="A2656" s="16"/>
      <c r="B2656" s="7"/>
      <c r="C2656" s="4"/>
      <c r="D2656" s="4"/>
    </row>
    <row r="2657" spans="1:4" ht="15.75">
      <c r="A2657" s="16"/>
      <c r="B2657" s="7"/>
      <c r="C2657" s="4"/>
      <c r="D2657" s="4"/>
    </row>
    <row r="2658" spans="1:4" ht="15.75">
      <c r="A2658" s="16"/>
      <c r="B2658" s="7"/>
      <c r="C2658" s="4"/>
      <c r="D2658" s="4"/>
    </row>
    <row r="2659" spans="1:4" ht="15.75">
      <c r="A2659" s="16"/>
      <c r="B2659" s="7"/>
      <c r="C2659" s="4"/>
      <c r="D2659" s="4"/>
    </row>
    <row r="2660" spans="1:4" ht="15.75">
      <c r="A2660" s="16"/>
      <c r="B2660" s="7"/>
      <c r="C2660" s="4"/>
      <c r="D2660" s="4"/>
    </row>
    <row r="2661" spans="1:4" ht="15.75">
      <c r="A2661" s="16"/>
      <c r="B2661" s="7"/>
      <c r="C2661" s="4"/>
      <c r="D2661" s="4"/>
    </row>
    <row r="2662" spans="1:4" ht="15.75">
      <c r="A2662" s="16"/>
      <c r="B2662" s="7"/>
      <c r="C2662" s="4"/>
      <c r="D2662" s="4"/>
    </row>
    <row r="2663" spans="1:4" ht="15.75">
      <c r="A2663" s="16"/>
      <c r="B2663" s="7"/>
      <c r="C2663" s="4"/>
      <c r="D2663" s="4"/>
    </row>
    <row r="2664" spans="1:4" ht="15.75">
      <c r="A2664" s="16"/>
      <c r="B2664" s="7"/>
      <c r="C2664" s="4"/>
      <c r="D2664" s="4"/>
    </row>
    <row r="2665" spans="1:4" ht="15.75">
      <c r="A2665" s="16"/>
      <c r="B2665" s="7"/>
      <c r="C2665" s="4"/>
      <c r="D2665" s="4"/>
    </row>
    <row r="2666" spans="1:4" ht="15.75">
      <c r="A2666" s="16"/>
      <c r="B2666" s="7"/>
      <c r="C2666" s="4"/>
      <c r="D2666" s="4"/>
    </row>
    <row r="2667" spans="1:4" ht="15.75">
      <c r="A2667" s="16"/>
      <c r="B2667" s="7"/>
      <c r="C2667" s="4"/>
      <c r="D2667" s="4"/>
    </row>
    <row r="2668" spans="1:4" ht="15.75">
      <c r="A2668" s="16"/>
      <c r="B2668" s="7"/>
      <c r="C2668" s="4"/>
      <c r="D2668" s="4"/>
    </row>
    <row r="2669" spans="1:4" ht="15.75">
      <c r="A2669" s="16"/>
      <c r="B2669" s="7"/>
      <c r="C2669" s="4"/>
      <c r="D2669" s="4"/>
    </row>
    <row r="2670" spans="1:4" ht="15.75">
      <c r="A2670" s="16"/>
      <c r="B2670" s="7"/>
      <c r="C2670" s="4"/>
      <c r="D2670" s="4"/>
    </row>
    <row r="2671" spans="1:4" ht="15.75">
      <c r="A2671" s="16"/>
      <c r="B2671" s="7"/>
      <c r="C2671" s="4"/>
      <c r="D2671" s="4"/>
    </row>
    <row r="2672" spans="1:4" ht="15.75">
      <c r="A2672" s="16"/>
      <c r="B2672" s="7"/>
      <c r="C2672" s="4"/>
      <c r="D2672" s="4"/>
    </row>
    <row r="2673" spans="1:4" ht="15.75">
      <c r="A2673" s="16"/>
      <c r="B2673" s="7"/>
      <c r="C2673" s="4"/>
      <c r="D2673" s="4"/>
    </row>
    <row r="2674" spans="1:4" ht="15.75">
      <c r="A2674" s="16"/>
      <c r="B2674" s="7"/>
      <c r="C2674" s="4"/>
      <c r="D2674" s="4"/>
    </row>
    <row r="2675" spans="1:4" ht="15.75">
      <c r="A2675" s="16"/>
      <c r="B2675" s="7"/>
      <c r="C2675" s="4"/>
      <c r="D2675" s="4"/>
    </row>
    <row r="2676" spans="1:4" ht="15.75">
      <c r="A2676" s="16"/>
      <c r="B2676" s="7"/>
      <c r="C2676" s="4"/>
      <c r="D2676" s="4"/>
    </row>
    <row r="2677" spans="1:4" ht="15.75">
      <c r="A2677" s="16"/>
      <c r="B2677" s="7"/>
      <c r="C2677" s="4"/>
      <c r="D2677" s="4"/>
    </row>
    <row r="2678" spans="1:4" ht="15.75">
      <c r="A2678" s="16"/>
      <c r="B2678" s="7"/>
      <c r="C2678" s="4"/>
      <c r="D2678" s="4"/>
    </row>
    <row r="2679" spans="1:4" ht="15.75">
      <c r="A2679" s="16"/>
      <c r="B2679" s="7"/>
      <c r="C2679" s="4"/>
      <c r="D2679" s="4"/>
    </row>
    <row r="2680" spans="1:4" ht="15.75">
      <c r="A2680" s="16"/>
      <c r="B2680" s="7"/>
      <c r="C2680" s="4"/>
      <c r="D2680" s="4"/>
    </row>
    <row r="2681" spans="1:4" ht="15.75">
      <c r="A2681" s="16"/>
      <c r="B2681" s="7"/>
      <c r="C2681" s="4"/>
      <c r="D2681" s="4"/>
    </row>
    <row r="2682" spans="1:4" ht="15.75">
      <c r="A2682" s="16"/>
      <c r="B2682" s="7"/>
      <c r="C2682" s="4"/>
      <c r="D2682" s="4"/>
    </row>
    <row r="2683" spans="1:4" ht="15.75">
      <c r="A2683" s="16"/>
      <c r="B2683" s="7"/>
      <c r="C2683" s="4"/>
      <c r="D2683" s="4"/>
    </row>
    <row r="2684" spans="1:4" ht="15.75">
      <c r="A2684" s="16"/>
      <c r="B2684" s="7"/>
      <c r="C2684" s="4"/>
      <c r="D2684" s="4"/>
    </row>
    <row r="2685" spans="1:4" ht="15.75">
      <c r="A2685" s="16"/>
      <c r="B2685" s="7"/>
      <c r="C2685" s="4"/>
      <c r="D2685" s="4"/>
    </row>
    <row r="2686" spans="1:4" ht="15.75">
      <c r="A2686" s="16"/>
      <c r="B2686" s="7"/>
      <c r="C2686" s="4"/>
      <c r="D2686" s="4"/>
    </row>
    <row r="2687" spans="1:4" ht="15.75">
      <c r="A2687" s="16"/>
      <c r="B2687" s="7"/>
      <c r="C2687" s="4"/>
      <c r="D2687" s="4"/>
    </row>
    <row r="2688" spans="1:4" ht="15.75">
      <c r="A2688" s="16"/>
      <c r="B2688" s="7"/>
      <c r="C2688" s="4"/>
      <c r="D2688" s="4"/>
    </row>
    <row r="2689" spans="1:4" ht="15.75">
      <c r="A2689" s="16"/>
      <c r="B2689" s="7"/>
      <c r="C2689" s="4"/>
      <c r="D2689" s="4"/>
    </row>
    <row r="2690" spans="1:4" ht="15.75">
      <c r="A2690" s="16"/>
      <c r="B2690" s="7"/>
      <c r="C2690" s="4"/>
      <c r="D2690" s="4"/>
    </row>
    <row r="2691" spans="1:4" ht="15.75">
      <c r="A2691" s="16"/>
      <c r="B2691" s="7"/>
      <c r="C2691" s="4"/>
      <c r="D2691" s="4"/>
    </row>
    <row r="2692" spans="1:4" ht="15.75">
      <c r="A2692" s="16"/>
      <c r="B2692" s="7"/>
      <c r="C2692" s="4"/>
      <c r="D2692" s="4"/>
    </row>
    <row r="2693" spans="1:4" ht="15.75">
      <c r="A2693" s="16"/>
      <c r="B2693" s="7"/>
      <c r="C2693" s="4"/>
      <c r="D2693" s="4"/>
    </row>
    <row r="2694" spans="1:4" ht="15.75">
      <c r="A2694" s="16"/>
      <c r="B2694" s="7"/>
      <c r="C2694" s="4"/>
      <c r="D2694" s="4"/>
    </row>
    <row r="2695" spans="1:4" ht="15.75">
      <c r="A2695" s="16"/>
      <c r="B2695" s="7"/>
      <c r="C2695" s="4"/>
      <c r="D2695" s="4"/>
    </row>
    <row r="2696" spans="1:4" ht="15.75">
      <c r="A2696" s="16"/>
      <c r="B2696" s="7"/>
      <c r="C2696" s="4"/>
      <c r="D2696" s="4"/>
    </row>
    <row r="2697" spans="1:4" ht="15.75">
      <c r="A2697" s="16"/>
      <c r="B2697" s="7"/>
      <c r="C2697" s="4"/>
      <c r="D2697" s="4"/>
    </row>
    <row r="2698" spans="1:4" ht="15.75">
      <c r="A2698" s="16"/>
      <c r="B2698" s="7"/>
      <c r="C2698" s="4"/>
      <c r="D2698" s="4"/>
    </row>
    <row r="2699" spans="1:4" ht="15.75">
      <c r="A2699" s="16"/>
      <c r="B2699" s="7"/>
      <c r="C2699" s="4"/>
      <c r="D2699" s="4"/>
    </row>
    <row r="2700" spans="1:4" ht="15.75">
      <c r="A2700" s="16"/>
      <c r="B2700" s="7"/>
      <c r="C2700" s="4"/>
      <c r="D2700" s="4"/>
    </row>
    <row r="2701" spans="1:4" ht="15.75">
      <c r="A2701" s="16"/>
      <c r="B2701" s="7"/>
      <c r="C2701" s="4"/>
      <c r="D2701" s="4"/>
    </row>
    <row r="2702" spans="1:4" ht="15.75">
      <c r="A2702" s="16"/>
      <c r="B2702" s="7"/>
      <c r="C2702" s="4"/>
      <c r="D2702" s="4"/>
    </row>
    <row r="2703" spans="1:4" ht="15.75">
      <c r="A2703" s="16"/>
      <c r="B2703" s="7"/>
      <c r="C2703" s="4"/>
      <c r="D2703" s="4"/>
    </row>
    <row r="2704" spans="1:4" ht="15.75">
      <c r="A2704" s="16"/>
      <c r="B2704" s="7"/>
      <c r="C2704" s="4"/>
      <c r="D2704" s="4"/>
    </row>
    <row r="2705" spans="1:4" ht="15.75">
      <c r="A2705" s="16"/>
      <c r="B2705" s="7"/>
      <c r="C2705" s="4"/>
      <c r="D2705" s="4"/>
    </row>
    <row r="2706" spans="1:4" ht="15.75">
      <c r="A2706" s="16"/>
      <c r="B2706" s="7"/>
      <c r="C2706" s="4"/>
      <c r="D2706" s="4"/>
    </row>
    <row r="2707" spans="1:4" ht="15.75">
      <c r="A2707" s="16"/>
      <c r="B2707" s="7"/>
      <c r="C2707" s="4"/>
      <c r="D2707" s="4"/>
    </row>
    <row r="2708" spans="1:4" ht="15.75">
      <c r="A2708" s="16"/>
      <c r="B2708" s="7"/>
      <c r="C2708" s="4"/>
      <c r="D2708" s="4"/>
    </row>
    <row r="2709" spans="1:4" ht="15.75">
      <c r="A2709" s="16"/>
      <c r="B2709" s="7"/>
      <c r="C2709" s="4"/>
      <c r="D2709" s="4"/>
    </row>
    <row r="2710" spans="1:4" ht="15.75">
      <c r="A2710" s="16"/>
      <c r="B2710" s="7"/>
      <c r="C2710" s="4"/>
      <c r="D2710" s="4"/>
    </row>
    <row r="2711" spans="1:4" ht="15.75">
      <c r="A2711" s="16"/>
      <c r="B2711" s="7"/>
      <c r="C2711" s="4"/>
      <c r="D2711" s="4"/>
    </row>
    <row r="2712" spans="1:4" ht="15.75">
      <c r="A2712" s="16"/>
      <c r="B2712" s="7"/>
      <c r="C2712" s="4"/>
      <c r="D2712" s="4"/>
    </row>
    <row r="2713" spans="1:4" ht="15.75">
      <c r="A2713" s="16"/>
      <c r="B2713" s="7"/>
      <c r="C2713" s="4"/>
      <c r="D2713" s="4"/>
    </row>
    <row r="2714" spans="1:4" ht="15.75">
      <c r="A2714" s="16"/>
      <c r="B2714" s="7"/>
      <c r="C2714" s="4"/>
      <c r="D2714" s="4"/>
    </row>
    <row r="2715" spans="1:4" ht="15.75">
      <c r="A2715" s="16"/>
      <c r="B2715" s="7"/>
      <c r="C2715" s="4"/>
      <c r="D2715" s="4"/>
    </row>
    <row r="2716" spans="1:4" ht="15.75">
      <c r="A2716" s="16"/>
      <c r="B2716" s="7"/>
      <c r="C2716" s="4"/>
      <c r="D2716" s="4"/>
    </row>
    <row r="2717" spans="1:4" ht="15.75">
      <c r="A2717" s="16"/>
      <c r="B2717" s="7"/>
      <c r="C2717" s="4"/>
      <c r="D2717" s="4"/>
    </row>
    <row r="2718" spans="1:4" ht="15.75">
      <c r="A2718" s="16"/>
      <c r="B2718" s="7"/>
      <c r="C2718" s="4"/>
      <c r="D2718" s="4"/>
    </row>
    <row r="2719" spans="1:4" ht="15.75">
      <c r="A2719" s="16"/>
      <c r="B2719" s="7"/>
      <c r="C2719" s="4"/>
      <c r="D2719" s="4"/>
    </row>
    <row r="2720" spans="1:4" ht="15.75">
      <c r="A2720" s="16"/>
      <c r="B2720" s="7"/>
      <c r="C2720" s="4"/>
      <c r="D2720" s="4"/>
    </row>
    <row r="2721" spans="1:4" ht="15.75">
      <c r="A2721" s="16"/>
      <c r="B2721" s="7"/>
      <c r="C2721" s="4"/>
      <c r="D2721" s="4"/>
    </row>
    <row r="2722" spans="1:4" ht="15.75">
      <c r="A2722" s="16"/>
      <c r="B2722" s="7"/>
      <c r="C2722" s="4"/>
      <c r="D2722" s="4"/>
    </row>
    <row r="2723" spans="1:4" ht="15.75">
      <c r="A2723" s="16"/>
      <c r="B2723" s="7"/>
      <c r="C2723" s="4"/>
      <c r="D2723" s="4"/>
    </row>
    <row r="2724" spans="1:4" ht="15.75">
      <c r="A2724" s="16"/>
      <c r="B2724" s="7"/>
      <c r="C2724" s="4"/>
      <c r="D2724" s="4"/>
    </row>
    <row r="2725" spans="1:4" ht="15.75">
      <c r="A2725" s="16"/>
      <c r="B2725" s="7"/>
      <c r="C2725" s="4"/>
      <c r="D2725" s="4"/>
    </row>
    <row r="2726" spans="1:4" ht="15.75">
      <c r="A2726" s="16"/>
      <c r="B2726" s="7"/>
      <c r="C2726" s="4"/>
      <c r="D2726" s="4"/>
    </row>
    <row r="2727" spans="1:4" ht="15.75">
      <c r="A2727" s="16"/>
      <c r="B2727" s="7"/>
      <c r="C2727" s="4"/>
      <c r="D2727" s="4"/>
    </row>
    <row r="2728" spans="1:4" ht="15.75">
      <c r="A2728" s="16"/>
      <c r="B2728" s="7"/>
      <c r="C2728" s="4"/>
      <c r="D2728" s="4"/>
    </row>
    <row r="2729" spans="1:4" ht="15.75">
      <c r="A2729" s="16"/>
      <c r="B2729" s="7"/>
      <c r="C2729" s="4"/>
      <c r="D2729" s="4"/>
    </row>
    <row r="2730" spans="1:4" ht="15.75">
      <c r="A2730" s="16"/>
      <c r="B2730" s="7"/>
      <c r="C2730" s="4"/>
      <c r="D2730" s="4"/>
    </row>
    <row r="2731" spans="1:4" ht="15.75">
      <c r="A2731" s="16"/>
      <c r="B2731" s="7"/>
      <c r="C2731" s="4"/>
      <c r="D2731" s="4"/>
    </row>
    <row r="2732" spans="1:4" ht="15.75">
      <c r="A2732" s="16"/>
      <c r="B2732" s="7"/>
      <c r="C2732" s="4"/>
      <c r="D2732" s="4"/>
    </row>
    <row r="2733" spans="1:4" ht="15.75">
      <c r="A2733" s="16"/>
      <c r="B2733" s="7"/>
      <c r="C2733" s="4"/>
      <c r="D2733" s="4"/>
    </row>
    <row r="2734" spans="1:4" ht="15.75">
      <c r="A2734" s="16"/>
      <c r="B2734" s="7"/>
      <c r="C2734" s="4"/>
      <c r="D2734" s="4"/>
    </row>
    <row r="2735" spans="1:4" ht="15.75">
      <c r="A2735" s="16"/>
      <c r="B2735" s="7"/>
      <c r="C2735" s="4"/>
      <c r="D2735" s="4"/>
    </row>
    <row r="2736" spans="1:4" ht="15.75">
      <c r="A2736" s="16"/>
      <c r="B2736" s="7"/>
      <c r="C2736" s="4"/>
      <c r="D2736" s="4"/>
    </row>
    <row r="2737" spans="1:4" ht="15.75">
      <c r="A2737" s="16"/>
      <c r="B2737" s="7"/>
      <c r="C2737" s="4"/>
      <c r="D2737" s="4"/>
    </row>
    <row r="2738" spans="1:4" ht="15.75">
      <c r="A2738" s="16"/>
      <c r="B2738" s="7"/>
      <c r="C2738" s="4"/>
      <c r="D2738" s="4"/>
    </row>
    <row r="2739" spans="1:4" ht="15.75">
      <c r="A2739" s="16"/>
      <c r="B2739" s="7"/>
      <c r="C2739" s="4"/>
      <c r="D2739" s="4"/>
    </row>
    <row r="2740" spans="1:4" ht="15.75">
      <c r="A2740" s="16"/>
      <c r="B2740" s="7"/>
      <c r="C2740" s="4"/>
      <c r="D2740" s="4"/>
    </row>
    <row r="2741" spans="1:4" ht="15.75">
      <c r="A2741" s="16"/>
      <c r="B2741" s="7"/>
      <c r="C2741" s="4"/>
      <c r="D2741" s="4"/>
    </row>
    <row r="2742" spans="1:4" ht="15.75">
      <c r="A2742" s="16"/>
      <c r="B2742" s="7"/>
      <c r="C2742" s="4"/>
      <c r="D2742" s="4"/>
    </row>
    <row r="2743" spans="1:4" ht="15.75">
      <c r="A2743" s="16"/>
      <c r="B2743" s="7"/>
      <c r="C2743" s="4"/>
      <c r="D2743" s="4"/>
    </row>
    <row r="2744" spans="1:4" ht="15.75">
      <c r="A2744" s="16"/>
      <c r="B2744" s="7"/>
      <c r="C2744" s="4"/>
      <c r="D2744" s="4"/>
    </row>
    <row r="2745" spans="1:4" ht="15.75">
      <c r="A2745" s="16"/>
      <c r="B2745" s="7"/>
      <c r="C2745" s="4"/>
      <c r="D2745" s="4"/>
    </row>
    <row r="2746" spans="1:4" ht="15.75">
      <c r="A2746" s="16"/>
      <c r="B2746" s="7"/>
      <c r="C2746" s="4"/>
      <c r="D2746" s="4"/>
    </row>
    <row r="2747" spans="1:4" ht="15.75">
      <c r="A2747" s="16"/>
      <c r="B2747" s="7"/>
      <c r="C2747" s="4"/>
      <c r="D2747" s="4"/>
    </row>
    <row r="2748" spans="1:4" ht="15.75">
      <c r="A2748" s="16"/>
      <c r="B2748" s="7"/>
      <c r="C2748" s="4"/>
      <c r="D2748" s="4"/>
    </row>
    <row r="2749" spans="1:4" ht="15.75">
      <c r="A2749" s="16"/>
      <c r="B2749" s="7"/>
      <c r="C2749" s="4"/>
      <c r="D2749" s="4"/>
    </row>
    <row r="2750" spans="1:4" ht="15.75">
      <c r="A2750" s="16"/>
      <c r="B2750" s="7"/>
      <c r="C2750" s="4"/>
      <c r="D2750" s="4"/>
    </row>
    <row r="2751" spans="1:4" ht="15.75">
      <c r="A2751" s="16"/>
      <c r="B2751" s="7"/>
      <c r="C2751" s="4"/>
      <c r="D2751" s="4"/>
    </row>
    <row r="2752" spans="1:4" ht="15.75">
      <c r="A2752" s="16"/>
      <c r="B2752" s="7"/>
      <c r="C2752" s="4"/>
      <c r="D2752" s="4"/>
    </row>
    <row r="2753" spans="1:4" ht="15.75">
      <c r="A2753" s="16"/>
      <c r="B2753" s="7"/>
      <c r="C2753" s="4"/>
      <c r="D2753" s="4"/>
    </row>
    <row r="2754" spans="1:4" ht="15.75">
      <c r="A2754" s="16"/>
      <c r="B2754" s="7"/>
      <c r="C2754" s="4"/>
      <c r="D2754" s="4"/>
    </row>
    <row r="2755" spans="1:4" ht="15.75">
      <c r="A2755" s="16"/>
      <c r="B2755" s="7"/>
      <c r="C2755" s="4"/>
      <c r="D2755" s="4"/>
    </row>
    <row r="2756" spans="1:4" ht="15.75">
      <c r="A2756" s="16"/>
      <c r="B2756" s="7"/>
      <c r="C2756" s="4"/>
      <c r="D2756" s="4"/>
    </row>
    <row r="2757" spans="1:4" ht="15.75">
      <c r="A2757" s="16"/>
      <c r="B2757" s="7"/>
      <c r="C2757" s="4"/>
      <c r="D2757" s="4"/>
    </row>
    <row r="2758" spans="1:4" ht="15.75">
      <c r="A2758" s="16"/>
      <c r="B2758" s="7"/>
      <c r="C2758" s="4"/>
      <c r="D2758" s="4"/>
    </row>
    <row r="2759" spans="1:4" ht="15.75">
      <c r="A2759" s="16"/>
      <c r="B2759" s="7"/>
      <c r="C2759" s="4"/>
      <c r="D2759" s="4"/>
    </row>
    <row r="2760" spans="1:4" ht="15.75">
      <c r="A2760" s="16"/>
      <c r="B2760" s="7"/>
      <c r="C2760" s="4"/>
      <c r="D2760" s="4"/>
    </row>
    <row r="2761" spans="1:4" ht="15.75">
      <c r="A2761" s="16"/>
      <c r="B2761" s="7"/>
      <c r="C2761" s="4"/>
      <c r="D2761" s="4"/>
    </row>
    <row r="2762" spans="1:4" ht="15.75">
      <c r="A2762" s="16"/>
      <c r="B2762" s="7"/>
      <c r="C2762" s="4"/>
      <c r="D2762" s="4"/>
    </row>
    <row r="2763" spans="1:4" ht="15.75">
      <c r="A2763" s="16"/>
      <c r="B2763" s="7"/>
      <c r="C2763" s="4"/>
      <c r="D2763" s="4"/>
    </row>
    <row r="2764" spans="1:4" ht="15.75">
      <c r="A2764" s="16"/>
      <c r="B2764" s="7"/>
      <c r="C2764" s="4"/>
      <c r="D2764" s="4"/>
    </row>
    <row r="2765" spans="1:4" ht="15.75">
      <c r="A2765" s="16"/>
      <c r="B2765" s="7"/>
      <c r="C2765" s="4"/>
      <c r="D2765" s="4"/>
    </row>
    <row r="2766" spans="1:4" ht="15.75">
      <c r="A2766" s="16"/>
      <c r="B2766" s="7"/>
      <c r="C2766" s="4"/>
      <c r="D2766" s="4"/>
    </row>
    <row r="2767" spans="1:4" ht="15.75">
      <c r="A2767" s="16"/>
      <c r="B2767" s="7"/>
      <c r="C2767" s="4"/>
      <c r="D2767" s="4"/>
    </row>
    <row r="2768" spans="1:4" ht="15.75">
      <c r="A2768" s="16"/>
      <c r="B2768" s="7"/>
      <c r="C2768" s="4"/>
      <c r="D2768" s="4"/>
    </row>
    <row r="2769" spans="1:4" ht="15.75">
      <c r="A2769" s="16"/>
      <c r="B2769" s="7"/>
      <c r="C2769" s="4"/>
      <c r="D2769" s="4"/>
    </row>
    <row r="2770" spans="1:4" ht="15.75">
      <c r="A2770" s="16"/>
      <c r="B2770" s="7"/>
      <c r="C2770" s="4"/>
      <c r="D2770" s="4"/>
    </row>
    <row r="2771" spans="1:4" ht="15.75">
      <c r="A2771" s="16"/>
      <c r="B2771" s="7"/>
      <c r="C2771" s="4"/>
      <c r="D2771" s="4"/>
    </row>
    <row r="2772" spans="1:4" ht="15.75">
      <c r="A2772" s="16"/>
      <c r="B2772" s="7"/>
      <c r="C2772" s="4"/>
      <c r="D2772" s="4"/>
    </row>
    <row r="2773" spans="1:4" ht="15.75">
      <c r="A2773" s="16"/>
      <c r="B2773" s="7"/>
      <c r="C2773" s="4"/>
      <c r="D2773" s="4"/>
    </row>
    <row r="2774" spans="1:4" ht="15.75">
      <c r="A2774" s="16"/>
      <c r="B2774" s="7"/>
      <c r="C2774" s="4"/>
      <c r="D2774" s="4"/>
    </row>
    <row r="2775" spans="1:4" ht="15.75">
      <c r="A2775" s="16"/>
      <c r="B2775" s="7"/>
      <c r="C2775" s="4"/>
      <c r="D2775" s="4"/>
    </row>
    <row r="2776" spans="1:4" ht="15.75">
      <c r="A2776" s="16"/>
      <c r="B2776" s="7"/>
      <c r="C2776" s="4"/>
      <c r="D2776" s="4"/>
    </row>
    <row r="2777" spans="1:4" ht="15.75">
      <c r="A2777" s="16"/>
      <c r="B2777" s="7"/>
      <c r="C2777" s="4"/>
      <c r="D2777" s="4"/>
    </row>
    <row r="2778" spans="1:4" ht="15.75">
      <c r="A2778" s="16"/>
      <c r="B2778" s="7"/>
      <c r="C2778" s="4"/>
      <c r="D2778" s="4"/>
    </row>
    <row r="2779" spans="1:4" ht="15.75">
      <c r="A2779" s="16"/>
      <c r="B2779" s="7"/>
      <c r="C2779" s="4"/>
      <c r="D2779" s="4"/>
    </row>
    <row r="2780" spans="1:4" ht="15.75">
      <c r="A2780" s="16"/>
      <c r="B2780" s="7"/>
      <c r="C2780" s="4"/>
      <c r="D2780" s="4"/>
    </row>
    <row r="2781" spans="1:4" ht="15.75">
      <c r="A2781" s="16"/>
      <c r="B2781" s="7"/>
      <c r="C2781" s="4"/>
      <c r="D2781" s="4"/>
    </row>
    <row r="2782" spans="1:4" ht="15.75">
      <c r="A2782" s="16"/>
      <c r="B2782" s="7"/>
      <c r="C2782" s="4"/>
      <c r="D2782" s="4"/>
    </row>
    <row r="2783" spans="1:4" ht="15.75">
      <c r="A2783" s="16"/>
      <c r="B2783" s="7"/>
      <c r="C2783" s="4"/>
      <c r="D2783" s="4"/>
    </row>
    <row r="2784" spans="1:4" ht="15.75">
      <c r="A2784" s="16"/>
      <c r="B2784" s="7"/>
      <c r="C2784" s="4"/>
      <c r="D2784" s="4"/>
    </row>
    <row r="2785" spans="1:4" ht="15.75">
      <c r="A2785" s="16"/>
      <c r="B2785" s="7"/>
      <c r="C2785" s="4"/>
      <c r="D2785" s="4"/>
    </row>
    <row r="2786" spans="1:4" ht="15.75">
      <c r="A2786" s="16"/>
      <c r="B2786" s="7"/>
      <c r="C2786" s="4"/>
      <c r="D2786" s="4"/>
    </row>
    <row r="2787" spans="1:4" ht="15.75">
      <c r="A2787" s="16"/>
      <c r="B2787" s="7"/>
      <c r="C2787" s="4"/>
      <c r="D2787" s="4"/>
    </row>
    <row r="2788" spans="1:4" ht="15.75">
      <c r="A2788" s="16"/>
      <c r="B2788" s="7"/>
      <c r="C2788" s="4"/>
      <c r="D2788" s="4"/>
    </row>
    <row r="2789" spans="1:4" ht="15.75">
      <c r="A2789" s="16"/>
      <c r="B2789" s="7"/>
      <c r="C2789" s="4"/>
      <c r="D2789" s="4"/>
    </row>
    <row r="2790" spans="1:4" ht="15.75">
      <c r="A2790" s="16"/>
      <c r="B2790" s="7"/>
      <c r="C2790" s="4"/>
      <c r="D2790" s="4"/>
    </row>
    <row r="2791" spans="1:4" ht="15.75">
      <c r="A2791" s="16"/>
      <c r="B2791" s="7"/>
      <c r="C2791" s="4"/>
      <c r="D2791" s="4"/>
    </row>
    <row r="2792" spans="1:4" ht="15.75">
      <c r="A2792" s="16"/>
      <c r="B2792" s="7"/>
      <c r="C2792" s="4"/>
      <c r="D2792" s="4"/>
    </row>
    <row r="2793" spans="1:4" ht="15.75">
      <c r="A2793" s="16"/>
      <c r="B2793" s="7"/>
      <c r="C2793" s="4"/>
      <c r="D2793" s="4"/>
    </row>
    <row r="2794" spans="1:4" ht="15.75">
      <c r="A2794" s="16"/>
      <c r="B2794" s="7"/>
      <c r="C2794" s="4"/>
      <c r="D2794" s="4"/>
    </row>
    <row r="2795" spans="1:4" ht="15.75">
      <c r="A2795" s="16"/>
      <c r="B2795" s="7"/>
      <c r="C2795" s="4"/>
      <c r="D2795" s="4"/>
    </row>
    <row r="2796" spans="1:4" ht="15.75">
      <c r="A2796" s="16"/>
      <c r="B2796" s="7"/>
      <c r="C2796" s="4"/>
      <c r="D2796" s="4"/>
    </row>
    <row r="2797" spans="1:4" ht="15.75">
      <c r="A2797" s="16"/>
      <c r="B2797" s="7"/>
      <c r="C2797" s="4"/>
      <c r="D2797" s="4"/>
    </row>
    <row r="2798" spans="1:4" ht="15.75">
      <c r="A2798" s="16"/>
      <c r="B2798" s="7"/>
      <c r="C2798" s="4"/>
      <c r="D2798" s="4"/>
    </row>
    <row r="2799" spans="1:4" ht="15.75">
      <c r="A2799" s="16"/>
      <c r="B2799" s="7"/>
      <c r="C2799" s="4"/>
      <c r="D2799" s="4"/>
    </row>
    <row r="2800" spans="1:4" ht="15.75">
      <c r="A2800" s="16"/>
      <c r="B2800" s="7"/>
      <c r="C2800" s="4"/>
      <c r="D2800" s="4"/>
    </row>
    <row r="2801" spans="1:4" ht="15.75">
      <c r="A2801" s="16"/>
      <c r="B2801" s="7"/>
      <c r="C2801" s="4"/>
      <c r="D2801" s="4"/>
    </row>
    <row r="2802" spans="1:4" ht="15.75">
      <c r="A2802" s="16"/>
      <c r="B2802" s="7"/>
      <c r="C2802" s="4"/>
      <c r="D2802" s="4"/>
    </row>
    <row r="2803" spans="1:4" ht="15.75">
      <c r="A2803" s="16"/>
      <c r="B2803" s="7"/>
      <c r="C2803" s="4"/>
      <c r="D2803" s="4"/>
    </row>
    <row r="2804" spans="1:4" ht="15.75">
      <c r="A2804" s="16"/>
      <c r="B2804" s="7"/>
      <c r="C2804" s="4"/>
      <c r="D2804" s="4"/>
    </row>
    <row r="2805" spans="1:4" ht="15.75">
      <c r="A2805" s="16"/>
      <c r="B2805" s="7"/>
      <c r="C2805" s="4"/>
      <c r="D2805" s="4"/>
    </row>
    <row r="2806" spans="1:4" ht="15.75">
      <c r="A2806" s="16"/>
      <c r="B2806" s="7"/>
      <c r="C2806" s="4"/>
      <c r="D2806" s="4"/>
    </row>
    <row r="2807" spans="1:4" ht="15.75">
      <c r="A2807" s="16"/>
      <c r="B2807" s="7"/>
      <c r="C2807" s="4"/>
      <c r="D2807" s="4"/>
    </row>
    <row r="2808" spans="1:4" ht="15.75">
      <c r="A2808" s="16"/>
      <c r="B2808" s="7"/>
      <c r="C2808" s="4"/>
      <c r="D2808" s="4"/>
    </row>
    <row r="2809" spans="1:4" ht="15.75">
      <c r="A2809" s="16"/>
      <c r="B2809" s="7"/>
      <c r="C2809" s="4"/>
      <c r="D2809" s="4"/>
    </row>
    <row r="2810" spans="1:4" ht="15.75">
      <c r="A2810" s="16"/>
      <c r="B2810" s="7"/>
      <c r="C2810" s="4"/>
      <c r="D2810" s="4"/>
    </row>
    <row r="2811" spans="1:4" ht="15.75">
      <c r="A2811" s="16"/>
      <c r="B2811" s="7"/>
      <c r="C2811" s="4"/>
      <c r="D2811" s="4"/>
    </row>
    <row r="2812" spans="1:4" ht="15.75">
      <c r="A2812" s="16"/>
      <c r="B2812" s="7"/>
      <c r="C2812" s="4"/>
      <c r="D2812" s="4"/>
    </row>
    <row r="2813" spans="1:4" ht="15.75">
      <c r="A2813" s="16"/>
      <c r="B2813" s="7"/>
      <c r="C2813" s="4"/>
      <c r="D2813" s="4"/>
    </row>
    <row r="2814" spans="1:4" ht="15.75">
      <c r="A2814" s="16"/>
      <c r="B2814" s="7"/>
      <c r="C2814" s="4"/>
      <c r="D2814" s="4"/>
    </row>
    <row r="2815" spans="1:4" ht="15.75">
      <c r="A2815" s="16"/>
      <c r="B2815" s="7"/>
      <c r="C2815" s="4"/>
      <c r="D2815" s="4"/>
    </row>
    <row r="2816" spans="1:4" ht="15.75">
      <c r="A2816" s="16"/>
      <c r="B2816" s="7"/>
      <c r="C2816" s="4"/>
      <c r="D2816" s="4"/>
    </row>
    <row r="2817" spans="1:4" ht="15.75">
      <c r="A2817" s="16"/>
      <c r="B2817" s="7"/>
      <c r="C2817" s="4"/>
      <c r="D2817" s="4"/>
    </row>
    <row r="2818" spans="1:4" ht="15.75">
      <c r="A2818" s="16"/>
      <c r="B2818" s="7"/>
      <c r="C2818" s="4"/>
      <c r="D2818" s="4"/>
    </row>
    <row r="2819" spans="1:4" ht="15.75">
      <c r="A2819" s="16"/>
      <c r="B2819" s="7"/>
      <c r="C2819" s="4"/>
      <c r="D2819" s="4"/>
    </row>
    <row r="2820" spans="1:4" ht="15.75">
      <c r="A2820" s="16"/>
      <c r="B2820" s="7"/>
      <c r="C2820" s="4"/>
      <c r="D2820" s="4"/>
    </row>
    <row r="2821" spans="1:4" ht="15.75">
      <c r="A2821" s="16"/>
      <c r="B2821" s="7"/>
      <c r="C2821" s="4"/>
      <c r="D2821" s="4"/>
    </row>
    <row r="2822" spans="1:4" ht="15.75">
      <c r="A2822" s="16"/>
      <c r="B2822" s="7"/>
      <c r="C2822" s="4"/>
      <c r="D2822" s="4"/>
    </row>
    <row r="2823" spans="1:4" ht="15.75">
      <c r="A2823" s="16"/>
      <c r="B2823" s="7"/>
      <c r="C2823" s="4"/>
      <c r="D2823" s="4"/>
    </row>
    <row r="2824" spans="1:4" ht="15.75">
      <c r="A2824" s="16"/>
      <c r="B2824" s="7"/>
      <c r="C2824" s="4"/>
      <c r="D2824" s="4"/>
    </row>
    <row r="2825" spans="1:4" ht="15.75">
      <c r="A2825" s="16"/>
      <c r="B2825" s="7"/>
      <c r="C2825" s="4"/>
      <c r="D2825" s="4"/>
    </row>
    <row r="2826" spans="1:4" ht="15.75">
      <c r="A2826" s="16"/>
      <c r="B2826" s="7"/>
      <c r="C2826" s="4"/>
      <c r="D2826" s="4"/>
    </row>
    <row r="2827" spans="1:4" ht="15.75">
      <c r="A2827" s="16"/>
      <c r="B2827" s="7"/>
      <c r="C2827" s="4"/>
      <c r="D2827" s="4"/>
    </row>
    <row r="2828" spans="1:4" ht="15.75">
      <c r="A2828" s="16"/>
      <c r="B2828" s="7"/>
      <c r="C2828" s="4"/>
      <c r="D2828" s="4"/>
    </row>
    <row r="2829" spans="1:4" ht="15.75">
      <c r="A2829" s="16"/>
      <c r="B2829" s="7"/>
      <c r="C2829" s="4"/>
      <c r="D2829" s="4"/>
    </row>
    <row r="2830" spans="1:4" ht="15.75">
      <c r="A2830" s="16"/>
      <c r="B2830" s="7"/>
      <c r="C2830" s="4"/>
      <c r="D2830" s="4"/>
    </row>
    <row r="2831" spans="1:4" ht="15.75">
      <c r="A2831" s="16"/>
      <c r="B2831" s="7"/>
      <c r="C2831" s="4"/>
      <c r="D2831" s="4"/>
    </row>
    <row r="2832" spans="1:4" ht="15.75">
      <c r="A2832" s="16"/>
      <c r="B2832" s="7"/>
      <c r="C2832" s="4"/>
      <c r="D2832" s="4"/>
    </row>
    <row r="2833" spans="1:4" ht="15.75">
      <c r="A2833" s="16"/>
      <c r="B2833" s="7"/>
      <c r="C2833" s="4"/>
      <c r="D2833" s="4"/>
    </row>
    <row r="2834" spans="1:4" ht="15.75">
      <c r="A2834" s="16"/>
      <c r="B2834" s="7"/>
      <c r="C2834" s="4"/>
      <c r="D2834" s="4"/>
    </row>
    <row r="2835" spans="1:4" ht="15.75">
      <c r="A2835" s="16"/>
      <c r="B2835" s="7"/>
      <c r="C2835" s="4"/>
      <c r="D2835" s="4"/>
    </row>
    <row r="2836" spans="1:4" ht="15.75">
      <c r="A2836" s="16"/>
      <c r="B2836" s="7"/>
      <c r="C2836" s="4"/>
      <c r="D2836" s="4"/>
    </row>
    <row r="2837" spans="1:4" ht="15.75">
      <c r="A2837" s="16"/>
      <c r="B2837" s="7"/>
      <c r="C2837" s="4"/>
      <c r="D2837" s="4"/>
    </row>
    <row r="2838" spans="1:4" ht="15.75">
      <c r="A2838" s="16"/>
      <c r="B2838" s="7"/>
      <c r="C2838" s="4"/>
      <c r="D2838" s="4"/>
    </row>
    <row r="2839" spans="1:4" ht="15.75">
      <c r="A2839" s="16"/>
      <c r="B2839" s="7"/>
      <c r="C2839" s="4"/>
      <c r="D2839" s="4"/>
    </row>
    <row r="2840" spans="1:4" ht="15.75">
      <c r="A2840" s="16"/>
      <c r="B2840" s="7"/>
      <c r="C2840" s="4"/>
      <c r="D2840" s="4"/>
    </row>
    <row r="2841" spans="1:4" ht="15.75">
      <c r="A2841" s="16"/>
      <c r="B2841" s="7"/>
      <c r="C2841" s="4"/>
      <c r="D2841" s="4"/>
    </row>
  </sheetData>
  <sheetProtection password="E981" sheet="1" selectLockedCells="1" selectUnlockedCells="1"/>
  <mergeCells count="4">
    <mergeCell ref="A536:G537"/>
    <mergeCell ref="A1009:G1009"/>
    <mergeCell ref="A2:O2"/>
    <mergeCell ref="B1:Q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Пользователь Windows</cp:lastModifiedBy>
  <cp:lastPrinted>2017-11-03T03:32:01Z</cp:lastPrinted>
  <dcterms:created xsi:type="dcterms:W3CDTF">2007-11-30T10:50:47Z</dcterms:created>
  <dcterms:modified xsi:type="dcterms:W3CDTF">2018-01-16T03:46:21Z</dcterms:modified>
  <cp:category/>
  <cp:version/>
  <cp:contentType/>
  <cp:contentStatus/>
</cp:coreProperties>
</file>