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<sst xmlns="http://schemas.openxmlformats.org/spreadsheetml/2006/main" count="125" uniqueCount="125">
  <si>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</si>
  <si>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</si>
  <si>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</si>
  <si>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</si>
  <si>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</si>
  <si>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</si>
  <si>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</si>
  <si>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</si>
  <si>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</si>
  <si>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</si>
  <si>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</si>
  <si>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</si>
  <si>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</si>
  <si>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</si>
  <si>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</si>
  <si>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</si>
  <si>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</si>
  <si>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</si>
  <si>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</si>
  <si>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</si>
  <si>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</si>
  <si>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</si>
  <si>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</si>
  <si>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</si>
  <si>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</si>
  <si>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</si>
  <si>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</si>
  <si>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</si>
  <si>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</si>
  <si>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</si>
  <si>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</si>
  <si>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</si>
  <si>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</si>
  <si>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</si>
  <si>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</si>
  <si>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</si>
  <si>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</si>
  <si>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</si>
  <si>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</si>
  <si>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</si>
  <si>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</si>
  <si>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</si>
  <si>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</si>
  <si>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</si>
  <si>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</si>
  <si>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</si>
  <si>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</si>
  <si>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</si>
  <si>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</si>
  <si>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</si>
  <si>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</si>
  <si>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</si>
  <si>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</si>
  <si>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</si>
  <si>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</si>
  <si>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</si>
  <si>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</si>
  <si>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</si>
  <si>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</si>
  <si>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</si>
  <si>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</si>
  <si>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</si>
  <si>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</si>
  <si>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</si>
  <si>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</si>
  <si>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</si>
  <si>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</si>
  <si>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</si>
  <si>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</si>
  <si>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</si>
  <si>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</si>
  <si>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</si>
  <si>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</si>
  <si>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</si>
  <si>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</si>
  <si>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</si>
  <si>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</si>
  <si>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</si>
  <si>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</si>
  <si>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</si>
  <si>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</si>
  <si>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</si>
  <si>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</si>
  <si>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0510000</t>
  </si>
  <si>
    <t>0520000</t>
  </si>
  <si>
    <t>0530000</t>
  </si>
  <si>
    <t>0540000</t>
  </si>
  <si>
    <t>0550000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</si>
  <si>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</si>
  <si>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</si>
  <si>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</si>
  <si>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</si>
  <si>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</si>
  <si>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</si>
  <si>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</si>
  <si>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</si>
  <si>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</si>
  <si>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</si>
  <si>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</si>
  <si>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1010000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</si>
  <si>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</si>
  <si>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</si>
  <si>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</si>
  <si>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</si>
  <si>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</si>
  <si>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</si>
  <si>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</si>
  <si>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</si>
  <si>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</si>
  <si>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</si>
  <si>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</si>
  <si>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</si>
  <si>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</si>
  <si>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</si>
  <si>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</si>
  <si>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</si>
  <si>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</si>
  <si>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0140000</t>
  </si>
  <si>
    <t>Подпрограмма "Улучшение жилищных условий граждан, проживающих на территории МО Красноуфимский округ"</t>
  </si>
  <si>
    <t>Реализация муниципальных целевых программ в 2014 году МО Красноуфимский округ</t>
  </si>
  <si>
    <t>№ п/п</t>
  </si>
  <si>
    <t>Расходы бюджета, осуществленные в 2014 году</t>
  </si>
  <si>
    <t>в рублях</t>
  </si>
  <si>
    <t>%</t>
  </si>
  <si>
    <t xml:space="preserve">                Приложение № 7                                                                         к решению Думы  МО Красноуфимский округ                                               от 28.05.2015  №  320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</si>
</sst>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75" zoomScaleNormal="75" zoomScalePageLayoutView="0" workbookViewId="0" topLeftCell="A2">
      <selection activeCell="C3" sqref="C3:F5"/>
    </sheetView>
  </sheetViews>
  <sheetFormatPr defaultColWidth="9.00390625" defaultRowHeight="15.75"/>
  <cols>
    <col min="1" max="1" width="3.625" style="0" customWidth="1"/>
    <col min="2" max="2" width="62.625" style="1" customWidth="1"/>
    <col min="3" max="3" width="12.875" style="1" customWidth="1"/>
    <col min="4" max="5" width="18.75390625" style="1" customWidth="1"/>
    <col min="6" max="6" width="8.50390625" style="0" customWidth="1"/>
  </cols>
  <sheetData>
    <row r="1" ht="15.75" hidden="1">
      <c r="B1" s="2"/>
    </row>
    <row r="2" ht="4.5" customHeight="1">
      <c r="B2" s="2"/>
    </row>
    <row r="3" spans="2:6" ht="15.75" customHeight="1" hidden="1">
      <c r="B3" s="2"/>
      <c r="C3" s="48" t="s">
        <v>124</v>
      </c>
      <c r="D3" s="48"/>
      <c r="E3" s="48"/>
      <c r="F3" s="48"/>
    </row>
    <row r="4" spans="2:6" ht="2.25" customHeight="1" hidden="1">
      <c r="B4" s="2"/>
      <c r="C4" s="48"/>
      <c r="D4" s="48"/>
      <c r="E4" s="48"/>
      <c r="F4" s="48"/>
    </row>
    <row r="5" spans="2:6" ht="63" customHeight="1">
      <c r="B5" s="3"/>
      <c r="C5" s="48"/>
      <c r="D5" s="48"/>
      <c r="E5" s="48"/>
      <c r="F5" s="48"/>
    </row>
    <row r="6" spans="1:5" ht="15.75" customHeight="1">
      <c r="A6" s="55" t="s">
        <v>119</v>
      </c>
      <c r="B6" s="55"/>
      <c r="C6" s="55"/>
      <c r="D6" s="55"/>
      <c r="E6"/>
    </row>
    <row r="7" spans="1:5" ht="21" customHeight="1">
      <c r="A7" s="55"/>
      <c r="B7" s="55"/>
      <c r="C7" s="55"/>
      <c r="D7" s="55"/>
      <c r="E7"/>
    </row>
    <row r="8" spans="1:6" ht="66" customHeight="1">
      <c r="A8" s="50" t="s">
        <v>120</v>
      </c>
      <c r="B8" s="52" t="s">
        <v>2</v>
      </c>
      <c r="C8" s="50" t="s">
        <v>0</v>
      </c>
      <c r="D8" s="50" t="s">
        <v>3</v>
      </c>
      <c r="E8" s="49" t="s">
        <v>121</v>
      </c>
      <c r="F8" s="49"/>
    </row>
    <row r="9" spans="1:6" ht="59.25" customHeight="1">
      <c r="A9" s="51"/>
      <c r="B9" s="53"/>
      <c r="C9" s="54"/>
      <c r="D9" s="54"/>
      <c r="E9" s="7" t="s">
        <v>122</v>
      </c>
      <c r="F9" s="7" t="s">
        <v>123</v>
      </c>
    </row>
    <row r="10" spans="1:6" ht="15.75">
      <c r="A10" s="11">
        <v>1</v>
      </c>
      <c r="B10" s="11">
        <v>2</v>
      </c>
      <c r="C10" s="13">
        <v>3</v>
      </c>
      <c r="D10" s="13"/>
      <c r="E10" s="13"/>
      <c r="F10" s="36"/>
    </row>
    <row r="11" spans="1:6" ht="56.25" customHeight="1">
      <c r="A11" s="40">
        <v>1</v>
      </c>
      <c r="B11" s="45" t="s">
        <v>4</v>
      </c>
      <c r="C11" s="56" t="s">
        <v>56</v>
      </c>
      <c r="D11" s="47">
        <f>D14+D15+D16+D17</f>
        <v>4490068</v>
      </c>
      <c r="E11" s="47">
        <f>E14+E15+E16+E17</f>
        <v>4183492.0900000003</v>
      </c>
      <c r="F11" s="39">
        <f>E11/D11*100</f>
        <v>93.17213213697433</v>
      </c>
    </row>
    <row r="12" spans="1:6" ht="3" customHeight="1" hidden="1">
      <c r="A12" s="40"/>
      <c r="B12" s="45"/>
      <c r="C12" s="56"/>
      <c r="D12" s="47"/>
      <c r="E12" s="47"/>
      <c r="F12" s="36"/>
    </row>
    <row r="13" spans="1:6" ht="37.5" customHeight="1" hidden="1">
      <c r="A13" s="40"/>
      <c r="B13" s="45"/>
      <c r="C13" s="56"/>
      <c r="D13" s="47"/>
      <c r="E13" s="47"/>
      <c r="F13" s="36"/>
    </row>
    <row r="14" spans="1:6" ht="31.5">
      <c r="A14" s="5">
        <v>2</v>
      </c>
      <c r="B14" s="14" t="s">
        <v>5</v>
      </c>
      <c r="C14" s="18" t="s">
        <v>57</v>
      </c>
      <c r="D14" s="28">
        <f>50000+10000+20000+8000+17700</f>
        <v>105700</v>
      </c>
      <c r="E14" s="28">
        <f>50000+10000+20000+8000+17700</f>
        <v>105700</v>
      </c>
      <c r="F14" s="38">
        <f aca="true" t="shared" si="0" ref="F14:F74">E14/D14*100</f>
        <v>100</v>
      </c>
    </row>
    <row r="15" spans="1:6" ht="31.5">
      <c r="A15" s="5">
        <v>3</v>
      </c>
      <c r="B15" s="14" t="s">
        <v>6</v>
      </c>
      <c r="C15" s="19" t="s">
        <v>58</v>
      </c>
      <c r="D15" s="28">
        <f>1182200+1400000-8109.29-1200000-17700-245000</f>
        <v>1111390.71</v>
      </c>
      <c r="E15" s="28">
        <v>963992.91</v>
      </c>
      <c r="F15" s="38">
        <f t="shared" si="0"/>
        <v>86.73753535334122</v>
      </c>
    </row>
    <row r="16" spans="1:6" ht="47.25">
      <c r="A16" s="5">
        <v>4</v>
      </c>
      <c r="B16" s="14" t="s">
        <v>7</v>
      </c>
      <c r="C16" s="19" t="s">
        <v>59</v>
      </c>
      <c r="D16" s="28">
        <f>2351400+66000-8000+41300+20000+33601</f>
        <v>2504301</v>
      </c>
      <c r="E16" s="28">
        <v>2416699.29</v>
      </c>
      <c r="F16" s="38">
        <f t="shared" si="0"/>
        <v>96.50194964582933</v>
      </c>
    </row>
    <row r="17" spans="1:6" ht="31.5">
      <c r="A17" s="5">
        <v>5</v>
      </c>
      <c r="B17" s="14" t="s">
        <v>118</v>
      </c>
      <c r="C17" s="19" t="s">
        <v>117</v>
      </c>
      <c r="D17" s="28">
        <f>688527+8109.29+72040</f>
        <v>768676.29</v>
      </c>
      <c r="E17" s="28">
        <v>697099.89</v>
      </c>
      <c r="F17" s="38">
        <f t="shared" si="0"/>
        <v>90.68835595280297</v>
      </c>
    </row>
    <row r="18" spans="1:6" ht="47.25">
      <c r="A18" s="15">
        <v>6</v>
      </c>
      <c r="B18" s="16" t="s">
        <v>8</v>
      </c>
      <c r="C18" s="20" t="s">
        <v>71</v>
      </c>
      <c r="D18" s="29">
        <f>D19+D20+D21+D22+D23+D24</f>
        <v>750051485.2800001</v>
      </c>
      <c r="E18" s="29">
        <f>E19+E20+E21+E22+E23+E24</f>
        <v>708029234.11</v>
      </c>
      <c r="F18" s="39">
        <f t="shared" si="0"/>
        <v>94.39741777801922</v>
      </c>
    </row>
    <row r="19" spans="1:6" ht="31.5">
      <c r="A19" s="17">
        <v>7</v>
      </c>
      <c r="B19" s="8" t="s">
        <v>18</v>
      </c>
      <c r="C19" s="24" t="s">
        <v>74</v>
      </c>
      <c r="D19" s="28">
        <f>159567359+74443908.66-20000-42702.24+36300000-17884415.28-30000+62198700-15741611.31-63509.51+39721.15+43548+1315944+1337231-3731-642100.87+20700000-2356194.37-2039293.55+50134.1+35520-178807.92</f>
        <v>317029699.85999995</v>
      </c>
      <c r="E19" s="28">
        <v>279164317.86</v>
      </c>
      <c r="F19" s="38">
        <f t="shared" si="0"/>
        <v>88.05620356177315</v>
      </c>
    </row>
    <row r="20" spans="1:6" ht="31.5">
      <c r="A20" s="17">
        <v>8</v>
      </c>
      <c r="B20" s="8" t="s">
        <v>19</v>
      </c>
      <c r="C20" s="24" t="s">
        <v>75</v>
      </c>
      <c r="D20" s="28">
        <f>369797954-347400-30000+41000+121562.38+42702.24-9128736.03+121485.2+30000+173493.61-33913.03+72152+6769+3731+2088937.22+2356194.37+4880285.63+329472.7+1154000+178807.92</f>
        <v>371858498.2100001</v>
      </c>
      <c r="E20" s="28">
        <v>369324590.71</v>
      </c>
      <c r="F20" s="38">
        <f t="shared" si="0"/>
        <v>99.3185828716575</v>
      </c>
    </row>
    <row r="21" spans="1:6" ht="31.5">
      <c r="A21" s="17">
        <v>9</v>
      </c>
      <c r="B21" s="8" t="s">
        <v>20</v>
      </c>
      <c r="C21" s="24" t="s">
        <v>76</v>
      </c>
      <c r="D21" s="28">
        <f>17632640-80000-106606-78026.88</f>
        <v>17368007.12</v>
      </c>
      <c r="E21" s="28">
        <v>17209775.36</v>
      </c>
      <c r="F21" s="38">
        <f t="shared" si="0"/>
        <v>99.08894694188724</v>
      </c>
    </row>
    <row r="22" spans="1:6" ht="47.25">
      <c r="A22" s="17">
        <v>10</v>
      </c>
      <c r="B22" s="8" t="s">
        <v>21</v>
      </c>
      <c r="C22" s="24" t="s">
        <v>77</v>
      </c>
      <c r="D22" s="28">
        <f>11406570+89217.7+0.3</f>
        <v>11495788</v>
      </c>
      <c r="E22" s="28">
        <f>11406570+89217.7+0.3</f>
        <v>11495788</v>
      </c>
      <c r="F22" s="38">
        <f t="shared" si="0"/>
        <v>100</v>
      </c>
    </row>
    <row r="23" spans="1:6" ht="47.25">
      <c r="A23" s="17">
        <v>11</v>
      </c>
      <c r="B23" s="8" t="s">
        <v>22</v>
      </c>
      <c r="C23" s="24" t="s">
        <v>78</v>
      </c>
      <c r="D23" s="28">
        <f>6331200+1089000+3549000+1245100+210200+907725-74100-1100000-250000+300000+100000+10551000+63509.51-5808.42-210000-349735+430000+23495</f>
        <v>22810586.09</v>
      </c>
      <c r="E23" s="28">
        <v>21888973.09</v>
      </c>
      <c r="F23" s="38">
        <f t="shared" si="0"/>
        <v>95.95971363311867</v>
      </c>
    </row>
    <row r="24" spans="1:6" ht="47.25">
      <c r="A24" s="17">
        <v>12</v>
      </c>
      <c r="B24" s="8" t="s">
        <v>23</v>
      </c>
      <c r="C24" s="24" t="s">
        <v>79</v>
      </c>
      <c r="D24" s="28">
        <f>9079777+10000+50000+74100+513973+11000+6000-115944-140000</f>
        <v>9488906</v>
      </c>
      <c r="E24" s="28">
        <v>8945789.09</v>
      </c>
      <c r="F24" s="38">
        <f t="shared" si="0"/>
        <v>94.27629581323706</v>
      </c>
    </row>
    <row r="25" spans="1:6" ht="39" customHeight="1">
      <c r="A25" s="40">
        <v>13</v>
      </c>
      <c r="B25" s="43" t="s">
        <v>9</v>
      </c>
      <c r="C25" s="41" t="s">
        <v>48</v>
      </c>
      <c r="D25" s="31">
        <f>D27+D28+D29</f>
        <v>120354830</v>
      </c>
      <c r="E25" s="31">
        <f>E27+E28+E29</f>
        <v>118708098.72</v>
      </c>
      <c r="F25" s="39">
        <f t="shared" si="0"/>
        <v>98.63176967638108</v>
      </c>
    </row>
    <row r="26" spans="1:6" ht="15.75" customHeight="1" hidden="1">
      <c r="A26" s="40"/>
      <c r="B26" s="43"/>
      <c r="C26" s="42"/>
      <c r="D26" s="28"/>
      <c r="E26" s="28"/>
      <c r="F26" s="38" t="e">
        <f t="shared" si="0"/>
        <v>#DIV/0!</v>
      </c>
    </row>
    <row r="27" spans="1:6" ht="31.5">
      <c r="A27" s="17">
        <v>14</v>
      </c>
      <c r="B27" s="8" t="s">
        <v>11</v>
      </c>
      <c r="C27" s="18" t="s">
        <v>80</v>
      </c>
      <c r="D27" s="28">
        <f>100993000-450000-107469-300000+100000+6898765+1102000+1764035+50000+491152</f>
        <v>110541483</v>
      </c>
      <c r="E27" s="28">
        <v>108899859.98</v>
      </c>
      <c r="F27" s="38">
        <f t="shared" si="0"/>
        <v>98.51492582201018</v>
      </c>
    </row>
    <row r="28" spans="1:6" ht="31.5">
      <c r="A28" s="17">
        <v>15</v>
      </c>
      <c r="B28" s="8" t="s">
        <v>10</v>
      </c>
      <c r="C28" s="18" t="s">
        <v>81</v>
      </c>
      <c r="D28" s="28">
        <f>9101000-500000+1035000-294808</f>
        <v>9341192</v>
      </c>
      <c r="E28" s="28">
        <f>9101000-500000+1035000-294808</f>
        <v>9341192</v>
      </c>
      <c r="F28" s="38">
        <f t="shared" si="0"/>
        <v>100</v>
      </c>
    </row>
    <row r="29" spans="1:6" ht="47.25">
      <c r="A29" s="17">
        <v>16</v>
      </c>
      <c r="B29" s="8" t="s">
        <v>12</v>
      </c>
      <c r="C29" s="18" t="s">
        <v>82</v>
      </c>
      <c r="D29" s="28">
        <f>468000+4155</f>
        <v>472155</v>
      </c>
      <c r="E29" s="28">
        <v>467046.74</v>
      </c>
      <c r="F29" s="38">
        <f t="shared" si="0"/>
        <v>98.91809681142844</v>
      </c>
    </row>
    <row r="30" spans="1:6" ht="52.5" customHeight="1">
      <c r="A30" s="40">
        <v>17</v>
      </c>
      <c r="B30" s="44" t="s">
        <v>27</v>
      </c>
      <c r="C30" s="41" t="s">
        <v>60</v>
      </c>
      <c r="D30" s="29">
        <f>387000+620000-397500-291673.4</f>
        <v>317826.6</v>
      </c>
      <c r="E30" s="29">
        <v>317754.4</v>
      </c>
      <c r="F30" s="39">
        <f t="shared" si="0"/>
        <v>99.97728321040468</v>
      </c>
    </row>
    <row r="31" spans="1:6" ht="47.25" customHeight="1" hidden="1">
      <c r="A31" s="40"/>
      <c r="B31" s="44"/>
      <c r="C31" s="46"/>
      <c r="D31" s="29"/>
      <c r="E31" s="29"/>
      <c r="F31" s="38" t="e">
        <f t="shared" si="0"/>
        <v>#DIV/0!</v>
      </c>
    </row>
    <row r="32" spans="1:6" ht="48" customHeight="1" hidden="1">
      <c r="A32" s="40"/>
      <c r="B32" s="44"/>
      <c r="C32" s="42"/>
      <c r="D32" s="29"/>
      <c r="E32" s="29"/>
      <c r="F32" s="38" t="e">
        <f t="shared" si="0"/>
        <v>#DIV/0!</v>
      </c>
    </row>
    <row r="33" spans="1:6" ht="54" customHeight="1">
      <c r="A33" s="34">
        <v>18</v>
      </c>
      <c r="B33" s="35" t="s">
        <v>13</v>
      </c>
      <c r="C33" s="30" t="s">
        <v>49</v>
      </c>
      <c r="D33" s="31">
        <f>D34+D35+D36+D37+D38</f>
        <v>2602098.92</v>
      </c>
      <c r="E33" s="31">
        <f>E34+E35+E36+E37+E38</f>
        <v>2409088.7</v>
      </c>
      <c r="F33" s="39">
        <f t="shared" si="0"/>
        <v>92.58251796207657</v>
      </c>
    </row>
    <row r="34" spans="1:6" ht="47.25">
      <c r="A34" s="5">
        <v>19</v>
      </c>
      <c r="B34" s="12" t="s">
        <v>28</v>
      </c>
      <c r="C34" s="22" t="s">
        <v>83</v>
      </c>
      <c r="D34" s="28">
        <f>1465000-121562.38-121485.2-12760.83-20871.67-1367</f>
        <v>1186952.9200000002</v>
      </c>
      <c r="E34" s="28">
        <v>1100683.08</v>
      </c>
      <c r="F34" s="38">
        <f t="shared" si="0"/>
        <v>92.73182292689418</v>
      </c>
    </row>
    <row r="35" spans="1:6" ht="31.5">
      <c r="A35" s="5">
        <v>20</v>
      </c>
      <c r="B35" s="12" t="s">
        <v>29</v>
      </c>
      <c r="C35" s="22" t="s">
        <v>84</v>
      </c>
      <c r="D35" s="28">
        <f>822000-35700-16230</f>
        <v>770070</v>
      </c>
      <c r="E35" s="28">
        <v>680718.47</v>
      </c>
      <c r="F35" s="38">
        <f t="shared" si="0"/>
        <v>88.39696001662186</v>
      </c>
    </row>
    <row r="36" spans="1:6" ht="31.5">
      <c r="A36" s="5">
        <v>21</v>
      </c>
      <c r="B36" s="12" t="s">
        <v>30</v>
      </c>
      <c r="C36" s="22" t="s">
        <v>85</v>
      </c>
      <c r="D36" s="28">
        <f>184800-35520</f>
        <v>149280</v>
      </c>
      <c r="E36" s="28">
        <v>133341</v>
      </c>
      <c r="F36" s="38">
        <f t="shared" si="0"/>
        <v>89.32274919614149</v>
      </c>
    </row>
    <row r="37" spans="1:6" ht="30.75" customHeight="1">
      <c r="A37" s="5">
        <v>22</v>
      </c>
      <c r="B37" s="12" t="s">
        <v>32</v>
      </c>
      <c r="C37" s="22" t="s">
        <v>86</v>
      </c>
      <c r="D37" s="28">
        <f>500000-4204</f>
        <v>495796</v>
      </c>
      <c r="E37" s="28">
        <v>494346.15</v>
      </c>
      <c r="F37" s="38">
        <f t="shared" si="0"/>
        <v>99.7075712591469</v>
      </c>
    </row>
    <row r="38" spans="1:6" ht="51" customHeight="1" hidden="1">
      <c r="A38" s="5">
        <v>23</v>
      </c>
      <c r="B38" s="12" t="s">
        <v>31</v>
      </c>
      <c r="C38" s="22" t="s">
        <v>87</v>
      </c>
      <c r="D38" s="28"/>
      <c r="E38" s="28"/>
      <c r="F38" s="38" t="e">
        <f t="shared" si="0"/>
        <v>#DIV/0!</v>
      </c>
    </row>
    <row r="39" spans="1:6" ht="81.75" customHeight="1">
      <c r="A39" s="15">
        <v>24</v>
      </c>
      <c r="B39" s="16" t="s">
        <v>33</v>
      </c>
      <c r="C39" s="37" t="s">
        <v>55</v>
      </c>
      <c r="D39" s="31">
        <f>D40+D41+D42</f>
        <v>353842</v>
      </c>
      <c r="E39" s="31">
        <f>E40+E41+E42</f>
        <v>353842</v>
      </c>
      <c r="F39" s="39">
        <f t="shared" si="0"/>
        <v>100</v>
      </c>
    </row>
    <row r="40" spans="1:6" ht="35.25" customHeight="1">
      <c r="A40" s="5">
        <v>25</v>
      </c>
      <c r="B40" s="12" t="s">
        <v>115</v>
      </c>
      <c r="C40" s="18" t="s">
        <v>72</v>
      </c>
      <c r="D40" s="28">
        <v>209000</v>
      </c>
      <c r="E40" s="28">
        <v>209000</v>
      </c>
      <c r="F40" s="38">
        <f t="shared" si="0"/>
        <v>100</v>
      </c>
    </row>
    <row r="41" spans="1:6" ht="47.25">
      <c r="A41" s="5">
        <v>26</v>
      </c>
      <c r="B41" s="12" t="s">
        <v>116</v>
      </c>
      <c r="C41" s="18" t="s">
        <v>110</v>
      </c>
      <c r="D41" s="28">
        <f>135000-8506</f>
        <v>126494</v>
      </c>
      <c r="E41" s="28">
        <f>135000-8506</f>
        <v>126494</v>
      </c>
      <c r="F41" s="38">
        <f t="shared" si="0"/>
        <v>100</v>
      </c>
    </row>
    <row r="42" spans="1:6" ht="18" customHeight="1">
      <c r="A42" s="5">
        <v>27</v>
      </c>
      <c r="B42" s="8" t="s">
        <v>45</v>
      </c>
      <c r="C42" s="18" t="s">
        <v>73</v>
      </c>
      <c r="D42" s="28">
        <f>50000-11000-6000-14652</f>
        <v>18348</v>
      </c>
      <c r="E42" s="28">
        <f>50000-11000-6000-14652</f>
        <v>18348</v>
      </c>
      <c r="F42" s="38">
        <f t="shared" si="0"/>
        <v>100</v>
      </c>
    </row>
    <row r="43" spans="1:8" ht="47.25">
      <c r="A43" s="15">
        <v>28</v>
      </c>
      <c r="B43" s="9" t="s">
        <v>14</v>
      </c>
      <c r="C43" s="20" t="s">
        <v>61</v>
      </c>
      <c r="D43" s="29">
        <f>SUM(D44:D50)</f>
        <v>5226790.08</v>
      </c>
      <c r="E43" s="29">
        <f>SUM(E44:E50)</f>
        <v>3746663.63</v>
      </c>
      <c r="F43" s="39">
        <f t="shared" si="0"/>
        <v>71.68192279878207</v>
      </c>
      <c r="G43" s="6"/>
      <c r="H43" s="6"/>
    </row>
    <row r="44" spans="1:8" ht="47.25">
      <c r="A44" s="5">
        <v>29</v>
      </c>
      <c r="B44" s="4" t="s">
        <v>64</v>
      </c>
      <c r="C44" s="18" t="s">
        <v>62</v>
      </c>
      <c r="D44" s="28">
        <f>800000-20000-18775.78-44500-57799.4</f>
        <v>658924.82</v>
      </c>
      <c r="E44" s="28">
        <v>393104.61</v>
      </c>
      <c r="F44" s="38">
        <f t="shared" si="0"/>
        <v>59.65849184433514</v>
      </c>
      <c r="G44" s="6"/>
      <c r="H44" s="6"/>
    </row>
    <row r="45" spans="1:8" ht="31.5">
      <c r="A45" s="5">
        <v>30</v>
      </c>
      <c r="B45" s="4" t="s">
        <v>50</v>
      </c>
      <c r="C45" s="18" t="s">
        <v>63</v>
      </c>
      <c r="D45" s="28">
        <f>1155000+18775.78+9500+44500-72036.6</f>
        <v>1155739.18</v>
      </c>
      <c r="E45" s="28">
        <v>713344.11</v>
      </c>
      <c r="F45" s="38">
        <f t="shared" si="0"/>
        <v>61.721893861900575</v>
      </c>
      <c r="G45" s="6"/>
      <c r="H45" s="6"/>
    </row>
    <row r="46" spans="1:8" ht="31.5">
      <c r="A46" s="5">
        <v>31</v>
      </c>
      <c r="B46" s="4" t="s">
        <v>51</v>
      </c>
      <c r="C46" s="18" t="s">
        <v>65</v>
      </c>
      <c r="D46" s="28">
        <f>301000-2000-2000-54000</f>
        <v>243000</v>
      </c>
      <c r="E46" s="28">
        <v>237909</v>
      </c>
      <c r="F46" s="38">
        <f t="shared" si="0"/>
        <v>97.90493827160493</v>
      </c>
      <c r="G46" s="6"/>
      <c r="H46" s="6"/>
    </row>
    <row r="47" spans="1:8" ht="50.25" customHeight="1">
      <c r="A47" s="5">
        <v>32</v>
      </c>
      <c r="B47" s="4" t="s">
        <v>67</v>
      </c>
      <c r="C47" s="18" t="s">
        <v>66</v>
      </c>
      <c r="D47" s="28">
        <f>100000-32000</f>
        <v>68000</v>
      </c>
      <c r="E47" s="28">
        <v>0</v>
      </c>
      <c r="F47" s="38">
        <f t="shared" si="0"/>
        <v>0</v>
      </c>
      <c r="G47" s="6"/>
      <c r="H47" s="6"/>
    </row>
    <row r="48" spans="1:8" ht="31.5">
      <c r="A48" s="5">
        <v>33</v>
      </c>
      <c r="B48" s="25" t="s">
        <v>52</v>
      </c>
      <c r="C48" s="23" t="s">
        <v>68</v>
      </c>
      <c r="D48" s="28">
        <f>504500-13250-11103.46-300000-750-2000-1000-3000</f>
        <v>173396.53999999998</v>
      </c>
      <c r="E48" s="28">
        <v>131750</v>
      </c>
      <c r="F48" s="38">
        <f t="shared" si="0"/>
        <v>75.98190828951951</v>
      </c>
      <c r="G48" s="6"/>
      <c r="H48" s="6"/>
    </row>
    <row r="49" spans="1:8" ht="33.75" customHeight="1">
      <c r="A49" s="5">
        <v>34</v>
      </c>
      <c r="B49" s="25" t="s">
        <v>53</v>
      </c>
      <c r="C49" s="23" t="s">
        <v>69</v>
      </c>
      <c r="D49" s="28">
        <f>2981500+3750-100000+11103.46-9150.92+2000-869656-52500-267-480750</f>
        <v>1486029.54</v>
      </c>
      <c r="E49" s="28">
        <v>828855.91</v>
      </c>
      <c r="F49" s="38">
        <f t="shared" si="0"/>
        <v>55.77654331151452</v>
      </c>
      <c r="G49" s="6"/>
      <c r="H49" s="6"/>
    </row>
    <row r="50" spans="1:8" ht="54" customHeight="1">
      <c r="A50" s="5">
        <v>35</v>
      </c>
      <c r="B50" s="12" t="s">
        <v>54</v>
      </c>
      <c r="C50" s="23" t="s">
        <v>70</v>
      </c>
      <c r="D50" s="28">
        <f>1441700+18000-18000</f>
        <v>1441700</v>
      </c>
      <c r="E50" s="28">
        <f>1441700+18000-18000</f>
        <v>1441700</v>
      </c>
      <c r="F50" s="38">
        <f t="shared" si="0"/>
        <v>100</v>
      </c>
      <c r="G50" s="6"/>
      <c r="H50" s="6"/>
    </row>
    <row r="51" spans="1:6" ht="51" customHeight="1">
      <c r="A51" s="15">
        <v>36</v>
      </c>
      <c r="B51" s="16" t="s">
        <v>105</v>
      </c>
      <c r="C51" s="32" t="s">
        <v>46</v>
      </c>
      <c r="D51" s="31">
        <f>D52+D53+D54+D55+D56+D57</f>
        <v>49485202.629999995</v>
      </c>
      <c r="E51" s="31">
        <f>E52+E53+E54+E55+E56+E57</f>
        <v>48390586</v>
      </c>
      <c r="F51" s="39">
        <f t="shared" si="0"/>
        <v>97.78799202221232</v>
      </c>
    </row>
    <row r="52" spans="1:6" ht="47.25">
      <c r="A52" s="5">
        <v>37</v>
      </c>
      <c r="B52" s="8" t="s">
        <v>106</v>
      </c>
      <c r="C52" s="18" t="s">
        <v>88</v>
      </c>
      <c r="D52" s="28">
        <f>35218500+12500-12500-4183178.46+75687.16+750-37671.49-22106.17-73434.53+16230-13891.67+16230+48910.53+14652-4155-40021.69+4000</f>
        <v>31020500.679999996</v>
      </c>
      <c r="E52" s="28">
        <v>30724208.96</v>
      </c>
      <c r="F52" s="38">
        <f t="shared" si="0"/>
        <v>99.04485190920525</v>
      </c>
    </row>
    <row r="53" spans="1:6" ht="38.25" customHeight="1">
      <c r="A53" s="5">
        <v>38</v>
      </c>
      <c r="B53" s="8" t="s">
        <v>114</v>
      </c>
      <c r="C53" s="18" t="s">
        <v>89</v>
      </c>
      <c r="D53" s="28">
        <f>939800+300000+5000+180000+240</f>
        <v>1425040</v>
      </c>
      <c r="E53" s="28">
        <v>1261804.67</v>
      </c>
      <c r="F53" s="38">
        <f t="shared" si="0"/>
        <v>88.54521066075338</v>
      </c>
    </row>
    <row r="54" spans="1:6" ht="35.25" customHeight="1">
      <c r="A54" s="5">
        <v>39</v>
      </c>
      <c r="B54" s="8" t="s">
        <v>15</v>
      </c>
      <c r="C54" s="18" t="s">
        <v>90</v>
      </c>
      <c r="D54" s="28">
        <f>12500-12500+12500</f>
        <v>12500</v>
      </c>
      <c r="E54" s="28">
        <f>12500-12500+12500</f>
        <v>12500</v>
      </c>
      <c r="F54" s="38">
        <f t="shared" si="0"/>
        <v>100</v>
      </c>
    </row>
    <row r="55" spans="1:6" ht="63">
      <c r="A55" s="5">
        <v>40</v>
      </c>
      <c r="B55" s="8" t="s">
        <v>17</v>
      </c>
      <c r="C55" s="18" t="s">
        <v>91</v>
      </c>
      <c r="D55" s="28">
        <v>193000</v>
      </c>
      <c r="E55" s="28">
        <v>193000</v>
      </c>
      <c r="F55" s="38">
        <f t="shared" si="0"/>
        <v>100</v>
      </c>
    </row>
    <row r="56" spans="1:6" ht="34.5" customHeight="1">
      <c r="A56" s="5">
        <v>41</v>
      </c>
      <c r="B56" s="8" t="s">
        <v>16</v>
      </c>
      <c r="C56" s="18" t="s">
        <v>108</v>
      </c>
      <c r="D56" s="28">
        <f>528580-60986-78649.6</f>
        <v>388944.4</v>
      </c>
      <c r="E56" s="28">
        <v>178608.16</v>
      </c>
      <c r="F56" s="38">
        <f t="shared" si="0"/>
        <v>45.921257639909456</v>
      </c>
    </row>
    <row r="57" spans="1:6" ht="47.25">
      <c r="A57" s="5">
        <v>42</v>
      </c>
      <c r="B57" s="8" t="s">
        <v>107</v>
      </c>
      <c r="C57" s="18" t="s">
        <v>109</v>
      </c>
      <c r="D57" s="28">
        <f>10951800+672.75+4662995.46-73487.16+37671.49+436152.2-18263+173226.12+186085.69+23419+64945</f>
        <v>16445217.549999999</v>
      </c>
      <c r="E57" s="28">
        <v>16020464.21</v>
      </c>
      <c r="F57" s="38">
        <f t="shared" si="0"/>
        <v>97.41716192742005</v>
      </c>
    </row>
    <row r="58" spans="1:6" ht="69" customHeight="1">
      <c r="A58" s="15">
        <v>43</v>
      </c>
      <c r="B58" s="33" t="s">
        <v>35</v>
      </c>
      <c r="C58" s="21" t="s">
        <v>47</v>
      </c>
      <c r="D58" s="31">
        <f>D59+D60+D61+D62+D63+D64+D65+D66</f>
        <v>157326299.32999998</v>
      </c>
      <c r="E58" s="31">
        <f>E59+E60+E61+E62+E63+E64+E65+E66</f>
        <v>147213823.51</v>
      </c>
      <c r="F58" s="39">
        <f t="shared" si="0"/>
        <v>93.57229156023777</v>
      </c>
    </row>
    <row r="59" spans="1:6" ht="36.75" customHeight="1">
      <c r="A59" s="5">
        <v>44</v>
      </c>
      <c r="B59" s="12" t="s">
        <v>36</v>
      </c>
      <c r="C59" s="22" t="s">
        <v>92</v>
      </c>
      <c r="D59" s="28">
        <f>9704000+2193300+800000+1500000-62291+210033.3-807788.64+11185.16</f>
        <v>13548438.82</v>
      </c>
      <c r="E59" s="28">
        <v>11678139.95</v>
      </c>
      <c r="F59" s="38">
        <f t="shared" si="0"/>
        <v>86.195465803491</v>
      </c>
    </row>
    <row r="60" spans="1:6" ht="33.75" customHeight="1">
      <c r="A60" s="5">
        <v>45</v>
      </c>
      <c r="B60" s="12" t="s">
        <v>37</v>
      </c>
      <c r="C60" s="22" t="s">
        <v>93</v>
      </c>
      <c r="D60" s="28">
        <f>3013300-688527-1400000+34867+67486+852-11773</f>
        <v>1016205</v>
      </c>
      <c r="E60" s="28">
        <v>1013444.52</v>
      </c>
      <c r="F60" s="38">
        <f t="shared" si="0"/>
        <v>99.72835402305637</v>
      </c>
    </row>
    <row r="61" spans="1:6" ht="34.5" customHeight="1">
      <c r="A61" s="5">
        <v>46</v>
      </c>
      <c r="B61" s="12" t="s">
        <v>38</v>
      </c>
      <c r="C61" s="22" t="s">
        <v>94</v>
      </c>
      <c r="D61" s="28">
        <f>5017000-9500+30708400-400000-150000+150000-286101-122400+92642.98-92642.98-2397821.42</f>
        <v>32509577.58</v>
      </c>
      <c r="E61" s="28">
        <v>31690438.69</v>
      </c>
      <c r="F61" s="38">
        <f t="shared" si="0"/>
        <v>97.48031518408922</v>
      </c>
    </row>
    <row r="62" spans="1:6" ht="33.75" customHeight="1">
      <c r="A62" s="5">
        <v>47</v>
      </c>
      <c r="B62" s="12" t="s">
        <v>39</v>
      </c>
      <c r="C62" s="22" t="s">
        <v>95</v>
      </c>
      <c r="D62" s="28">
        <f>10437000-14069-120000+32000-5000+5000+9500-160000-3400-210000+198700+14700+286101+9150.92+38982+326140-397382+27065+15924.67-72892-313142.91</f>
        <v>10104377.68</v>
      </c>
      <c r="E62" s="28">
        <v>8854267.53</v>
      </c>
      <c r="F62" s="38">
        <f t="shared" si="0"/>
        <v>87.6280342086342</v>
      </c>
    </row>
    <row r="63" spans="1:6" ht="51" customHeight="1">
      <c r="A63" s="5">
        <v>48</v>
      </c>
      <c r="B63" s="12" t="s">
        <v>40</v>
      </c>
      <c r="C63" s="22" t="s">
        <v>96</v>
      </c>
      <c r="D63" s="28">
        <f>8303000+14700-14700</f>
        <v>8303000</v>
      </c>
      <c r="E63" s="28">
        <v>6406741.4</v>
      </c>
      <c r="F63" s="38">
        <f t="shared" si="0"/>
        <v>77.16176562688185</v>
      </c>
    </row>
    <row r="64" spans="1:6" ht="66.75" customHeight="1">
      <c r="A64" s="5">
        <v>49</v>
      </c>
      <c r="B64" s="12" t="s">
        <v>104</v>
      </c>
      <c r="C64" s="22" t="s">
        <v>97</v>
      </c>
      <c r="D64" s="28">
        <f>82189611-1691949-229800+498900+1562500+4500+130000+780000+30000</f>
        <v>83273762</v>
      </c>
      <c r="E64" s="28">
        <v>79638767.36</v>
      </c>
      <c r="F64" s="38">
        <f t="shared" si="0"/>
        <v>95.63488600406932</v>
      </c>
    </row>
    <row r="65" spans="1:6" ht="36" customHeight="1">
      <c r="A65" s="5">
        <v>50</v>
      </c>
      <c r="B65" s="12" t="s">
        <v>102</v>
      </c>
      <c r="C65" s="22" t="s">
        <v>98</v>
      </c>
      <c r="D65" s="28">
        <f>420000-100000+9840</f>
        <v>329840</v>
      </c>
      <c r="E65" s="28">
        <v>276640</v>
      </c>
      <c r="F65" s="38">
        <f t="shared" si="0"/>
        <v>83.87096774193549</v>
      </c>
    </row>
    <row r="66" spans="1:6" ht="63">
      <c r="A66" s="5">
        <v>51</v>
      </c>
      <c r="B66" s="12" t="s">
        <v>41</v>
      </c>
      <c r="C66" s="22" t="s">
        <v>103</v>
      </c>
      <c r="D66" s="28">
        <f>8653389+1921749+120000-672.75+160000-268884-346846-1562500-9250-4500-100+1368-3400-4182+6214-317001-31486-30000-42800</f>
        <v>8241098.25</v>
      </c>
      <c r="E66" s="28">
        <v>7655384.06</v>
      </c>
      <c r="F66" s="38">
        <f t="shared" si="0"/>
        <v>92.89276535442347</v>
      </c>
    </row>
    <row r="67" spans="1:6" ht="48" customHeight="1">
      <c r="A67" s="15">
        <v>52</v>
      </c>
      <c r="B67" s="16" t="s">
        <v>26</v>
      </c>
      <c r="C67" s="20">
        <v>1000000</v>
      </c>
      <c r="D67" s="31">
        <f>D68+D69+D70</f>
        <v>73065355.71000001</v>
      </c>
      <c r="E67" s="31">
        <f>E68+E69+E70</f>
        <v>38248911.17</v>
      </c>
      <c r="F67" s="39">
        <f t="shared" si="0"/>
        <v>52.34890160777675</v>
      </c>
    </row>
    <row r="68" spans="1:6" ht="35.25" customHeight="1">
      <c r="A68" s="5">
        <v>53</v>
      </c>
      <c r="B68" s="8" t="s">
        <v>24</v>
      </c>
      <c r="C68" s="18" t="s">
        <v>99</v>
      </c>
      <c r="D68" s="28">
        <f>93645889.4-28400000.69</f>
        <v>65245888.71000001</v>
      </c>
      <c r="E68" s="28">
        <v>30578113.7</v>
      </c>
      <c r="F68" s="38">
        <f t="shared" si="0"/>
        <v>46.865962445406</v>
      </c>
    </row>
    <row r="69" spans="1:6" ht="18.75" customHeight="1">
      <c r="A69" s="5">
        <v>54</v>
      </c>
      <c r="B69" s="8" t="s">
        <v>25</v>
      </c>
      <c r="C69" s="18" t="s">
        <v>100</v>
      </c>
      <c r="D69" s="28">
        <f>1517300+13900</f>
        <v>1531200</v>
      </c>
      <c r="E69" s="28">
        <v>1529498.23</v>
      </c>
      <c r="F69" s="38">
        <f t="shared" si="0"/>
        <v>99.88886037095088</v>
      </c>
    </row>
    <row r="70" spans="1:6" ht="54" customHeight="1">
      <c r="A70" s="5">
        <v>55</v>
      </c>
      <c r="B70" s="8" t="s">
        <v>34</v>
      </c>
      <c r="C70" s="18" t="s">
        <v>101</v>
      </c>
      <c r="D70" s="28">
        <f>6522000-46469-158164-15000-200-13900</f>
        <v>6288267</v>
      </c>
      <c r="E70" s="28">
        <v>6141299.24</v>
      </c>
      <c r="F70" s="38">
        <f t="shared" si="0"/>
        <v>97.66282570380679</v>
      </c>
    </row>
    <row r="71" spans="1:6" ht="48" customHeight="1">
      <c r="A71" s="15">
        <v>56</v>
      </c>
      <c r="B71" s="16" t="s">
        <v>43</v>
      </c>
      <c r="C71" s="20" t="s">
        <v>111</v>
      </c>
      <c r="D71" s="29">
        <f>D72+D73</f>
        <v>62802577.8</v>
      </c>
      <c r="E71" s="29">
        <f>E72+E73</f>
        <v>55135006.23</v>
      </c>
      <c r="F71" s="39">
        <f t="shared" si="0"/>
        <v>87.79099228312249</v>
      </c>
    </row>
    <row r="72" spans="1:6" ht="33.75" customHeight="1">
      <c r="A72" s="5">
        <v>57</v>
      </c>
      <c r="B72" s="8" t="s">
        <v>42</v>
      </c>
      <c r="C72" s="18" t="s">
        <v>112</v>
      </c>
      <c r="D72" s="28">
        <f>6931200+4749414.94-400000-1500000+20470300+9632800+100000+4821300+10244700-130000-1247585.14+669000-491152</f>
        <v>53849977.8</v>
      </c>
      <c r="E72" s="28">
        <v>46182506.23</v>
      </c>
      <c r="F72" s="38">
        <f t="shared" si="0"/>
        <v>85.76142111241502</v>
      </c>
    </row>
    <row r="73" spans="1:6" ht="49.5" customHeight="1">
      <c r="A73" s="5">
        <v>58</v>
      </c>
      <c r="B73" s="8" t="s">
        <v>44</v>
      </c>
      <c r="C73" s="18" t="s">
        <v>113</v>
      </c>
      <c r="D73" s="28">
        <f>450000+5807900+122400+100+1749000+823200</f>
        <v>8952600</v>
      </c>
      <c r="E73" s="28">
        <v>8952500</v>
      </c>
      <c r="F73" s="38">
        <f t="shared" si="0"/>
        <v>99.9988830060541</v>
      </c>
    </row>
    <row r="74" spans="1:6" ht="18" customHeight="1">
      <c r="A74" s="15">
        <v>59</v>
      </c>
      <c r="B74" s="9" t="s">
        <v>1</v>
      </c>
      <c r="C74" s="21"/>
      <c r="D74" s="27">
        <f>D71+D67+D58+D51+D43+D39+D33+D30+D25+D18+D11</f>
        <v>1226076376.3500001</v>
      </c>
      <c r="E74" s="27">
        <f>E71+E67+E58+E51+E43+E39+E33+E30+E25+E18+E11</f>
        <v>1126736500.5599997</v>
      </c>
      <c r="F74" s="39">
        <f t="shared" si="0"/>
        <v>91.89774163288808</v>
      </c>
    </row>
    <row r="75" ht="15.75" hidden="1">
      <c r="C75" s="10"/>
    </row>
    <row r="76" spans="4:5" ht="15.75">
      <c r="D76" s="26"/>
      <c r="E76" s="26"/>
    </row>
  </sheetData>
  <sheetProtection selectLockedCells="1" selectUnlockedCells="1"/>
  <mergeCells count="18">
    <mergeCell ref="E11:E13"/>
    <mergeCell ref="C3:F5"/>
    <mergeCell ref="E8:F8"/>
    <mergeCell ref="A8:A9"/>
    <mergeCell ref="B8:B9"/>
    <mergeCell ref="C8:C9"/>
    <mergeCell ref="D8:D9"/>
    <mergeCell ref="A6:D7"/>
    <mergeCell ref="C11:C13"/>
    <mergeCell ref="D11:D13"/>
    <mergeCell ref="A30:A32"/>
    <mergeCell ref="A11:A13"/>
    <mergeCell ref="C25:C26"/>
    <mergeCell ref="A25:A26"/>
    <mergeCell ref="B25:B26"/>
    <mergeCell ref="B30:B32"/>
    <mergeCell ref="B11:B13"/>
    <mergeCell ref="C30:C32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2015-04-29T11:39:03Z</cp:lastPrinted>
  <dcterms:created xsi:type="dcterms:W3CDTF">2007-07-11T08:12:53Z</dcterms:created>
  <dcterms:modified xsi:type="dcterms:W3CDTF">2015-06-02T09:29:07Z</dcterms:modified>
  <cp:category/>
  <cp:version/>
  <cp:contentType/>
  <cp:contentStatus/>
</cp:coreProperties>
</file>