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<sst xmlns="http://schemas.openxmlformats.org/spreadsheetml/2006/main" count="120" uniqueCount="120">
  <si>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</si>
  <si>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</si>
  <si>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</si>
  <si>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</si>
  <si>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</si>
  <si>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</si>
  <si>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</si>
  <si>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</si>
  <si>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</si>
  <si>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</si>
  <si>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</si>
  <si>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</si>
  <si>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</si>
  <si>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</si>
  <si>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</si>
  <si>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</si>
  <si>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</si>
  <si>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</si>
  <si>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</si>
  <si>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</si>
  <si>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</si>
  <si>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</si>
  <si>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</si>
  <si>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</si>
  <si>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</si>
  <si>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</si>
  <si>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</si>
  <si>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</si>
  <si>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</si>
  <si>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</si>
  <si>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</si>
  <si>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</si>
  <si>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</si>
  <si>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</si>
  <si>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</si>
  <si>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</si>
  <si>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</si>
  <si>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</si>
  <si>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</si>
  <si>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</si>
  <si>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</si>
  <si>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</si>
  <si>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</si>
  <si>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</si>
  <si>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</si>
  <si>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</si>
  <si>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</si>
  <si>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</si>
  <si>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</si>
  <si>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</si>
  <si>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</si>
  <si>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</si>
  <si>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</si>
  <si>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</si>
  <si>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</si>
  <si>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</si>
  <si>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</si>
  <si>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</si>
  <si>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</si>
  <si>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</si>
  <si>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</si>
  <si>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</si>
  <si>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</si>
  <si>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</si>
  <si>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</si>
  <si>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</si>
  <si>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</si>
  <si>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</si>
  <si>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</si>
  <si>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</si>
  <si>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</si>
  <si>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</si>
  <si>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</si>
  <si>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</si>
  <si>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</si>
  <si>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</si>
  <si>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</si>
  <si>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</si>
  <si>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</si>
  <si>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</si>
  <si>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</si>
  <si>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</si>
  <si>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</si>
  <si>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</si>
  <si>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</si>
  <si>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</si>
  <si>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</si>
  <si>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</si>
  <si>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</si>
  <si>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</si>
  <si>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</si>
  <si>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</si>
  <si>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</si>
  <si>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</si>
  <si>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</si>
  <si>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</si>
  <si>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</si>
  <si>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</si>
  <si>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</si>
  <si>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</si>
  <si>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</si>
  <si>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</si>
  <si>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</si>
  <si>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</si>
  <si>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</si>
  <si>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</si>
  <si>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</si>
  <si>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</si>
  <si>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</si>
  <si>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</si>
  <si>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</si>
  <si>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Перечень муниципальных программ МО Красноуфимский округ, подлежащих реализации в 2015 году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</si>
  <si>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</si>
  <si>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</si>
  <si>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</si>
  <si>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0550000</t>
  </si>
  <si>
    <t>Подпрограмма "Улучшение жилищных условий граждан, проживающих на территории МО Красноуфимский округ"</t>
  </si>
  <si>
    <t>0140000</t>
  </si>
  <si>
    <t xml:space="preserve">Приложение № 9                                                                                  к решению Думы МО Красноуфимский округ "О внесении изменений в решение  Думы МО Красноуфимский округ от 18.12.2014г. №278 "О бюджете МО Красноуфимский округ на 2015 год и плановый период 2016 и 2017 годы"      от 29.10.2015 г.  № 000  </t>
  </si>
  <si>
    <t>Подпрограмма "Защита населения и территории МО Красноуфимский округ  от чрезвычайных ситуаций природного, техногенного, биолого-социального характера, гражданская оборона"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</si>
</sst>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26">
      <selection activeCell="E31" sqref="E31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1.75390625" style="1" customWidth="1"/>
  </cols>
  <sheetData>
    <row r="1" ht="15.75" hidden="1">
      <c r="B1" s="2"/>
    </row>
    <row r="2" spans="2:4" ht="15.75" customHeight="1" hidden="1">
      <c r="B2" s="2"/>
      <c r="C2" s="53" t="s">
        <v>118</v>
      </c>
      <c r="D2" s="53"/>
    </row>
    <row r="3" spans="2:4" ht="2.25" customHeight="1" hidden="1">
      <c r="B3" s="2"/>
      <c r="C3" s="53"/>
      <c r="D3" s="53"/>
    </row>
    <row r="4" spans="2:4" ht="128.25" customHeight="1">
      <c r="B4" s="3"/>
      <c r="C4" s="53"/>
      <c r="D4" s="53"/>
    </row>
    <row r="5" spans="1:4" ht="15.75" customHeight="1">
      <c r="A5" s="55" t="s">
        <v>111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4">
        <v>1</v>
      </c>
      <c r="B9" s="61" t="s">
        <v>4</v>
      </c>
      <c r="C9" s="38" t="s">
        <v>54</v>
      </c>
      <c r="D9" s="54">
        <f>D15+D16+D17+D18</f>
        <v>27649555.68</v>
      </c>
    </row>
    <row r="10" spans="1:4" ht="15.75">
      <c r="A10" s="44"/>
      <c r="B10" s="61"/>
      <c r="C10" s="38"/>
      <c r="D10" s="54"/>
    </row>
    <row r="11" spans="1:4" ht="15.7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1.5">
      <c r="A15" s="5">
        <v>2</v>
      </c>
      <c r="B15" s="14" t="s">
        <v>6</v>
      </c>
      <c r="C15" s="18" t="s">
        <v>55</v>
      </c>
      <c r="D15" s="29">
        <f>50000+619358.67+53000</f>
        <v>722358.67</v>
      </c>
    </row>
    <row r="16" spans="1:4" ht="31.5">
      <c r="A16" s="5">
        <v>3</v>
      </c>
      <c r="B16" s="14" t="s">
        <v>7</v>
      </c>
      <c r="C16" s="19" t="s">
        <v>56</v>
      </c>
      <c r="D16" s="30">
        <f>700000+342000-24069.99+3150-20000+336174+6077</f>
        <v>1343331.01</v>
      </c>
    </row>
    <row r="17" spans="1:4" ht="47.25">
      <c r="A17" s="5">
        <v>4</v>
      </c>
      <c r="B17" s="14" t="s">
        <v>8</v>
      </c>
      <c r="C17" s="19" t="s">
        <v>57</v>
      </c>
      <c r="D17" s="29">
        <f>2531800+40000-3150+21000+153293-6077</f>
        <v>2736866</v>
      </c>
    </row>
    <row r="18" spans="1:4" ht="31.5">
      <c r="A18" s="17">
        <v>5</v>
      </c>
      <c r="B18" s="14" t="s">
        <v>116</v>
      </c>
      <c r="C18" s="19" t="s">
        <v>117</v>
      </c>
      <c r="D18" s="29">
        <f>584600+22262400</f>
        <v>22847000</v>
      </c>
    </row>
    <row r="19" spans="1:4" ht="47.25">
      <c r="A19" s="15">
        <v>6</v>
      </c>
      <c r="B19" s="16" t="s">
        <v>9</v>
      </c>
      <c r="C19" s="20" t="s">
        <v>68</v>
      </c>
      <c r="D19" s="31">
        <f>D20+D21+D22+D23+D24+D25</f>
        <v>702179683.65</v>
      </c>
    </row>
    <row r="20" spans="1:4" ht="31.5">
      <c r="A20" s="17">
        <v>7</v>
      </c>
      <c r="B20" s="8" t="s">
        <v>19</v>
      </c>
      <c r="C20" s="24" t="s">
        <v>71</v>
      </c>
      <c r="D20" s="30">
        <f>169126910+8199380+40608779+35291608.4-135842.07-32724-119357.17-1548424.67+3285787.14+4341144.12-43237.4+8644400-5250+2219200-20000</f>
        <v>269812373.35</v>
      </c>
    </row>
    <row r="21" spans="1:4" ht="31.5">
      <c r="A21" s="17">
        <v>8</v>
      </c>
      <c r="B21" s="8" t="s">
        <v>20</v>
      </c>
      <c r="C21" s="24" t="s">
        <v>72</v>
      </c>
      <c r="D21" s="30">
        <f>453105886-85335000+14708248-5419320.2+135842.07-15524+10831-67739-9560.96+1765497.86-200000+149674.36+5000-15750+467000+20000</f>
        <v>379305085.13000005</v>
      </c>
    </row>
    <row r="22" spans="1:4" ht="31.5">
      <c r="A22" s="17">
        <v>9</v>
      </c>
      <c r="B22" s="8" t="s">
        <v>21</v>
      </c>
      <c r="C22" s="24" t="s">
        <v>73</v>
      </c>
      <c r="D22" s="30">
        <f>18542294+1557072-1557072</f>
        <v>18542294</v>
      </c>
    </row>
    <row r="23" spans="1:4" ht="47.25">
      <c r="A23" s="17">
        <v>10</v>
      </c>
      <c r="B23" s="8" t="s">
        <v>22</v>
      </c>
      <c r="C23" s="24" t="s">
        <v>74</v>
      </c>
      <c r="D23" s="30">
        <f>12557410+51270</f>
        <v>12608680</v>
      </c>
    </row>
    <row r="24" spans="1:4" ht="47.25">
      <c r="A24" s="17">
        <v>11</v>
      </c>
      <c r="B24" s="8" t="s">
        <v>23</v>
      </c>
      <c r="C24" s="24" t="s">
        <v>75</v>
      </c>
      <c r="D24" s="30">
        <f>5904000+3039099+1103217.08+150000.74+496610-387389.01+200000+997200-2276.64</f>
        <v>11500461.17</v>
      </c>
    </row>
    <row r="25" spans="1:4" ht="47.25">
      <c r="A25" s="17">
        <v>12</v>
      </c>
      <c r="B25" s="8" t="s">
        <v>24</v>
      </c>
      <c r="C25" s="24" t="s">
        <v>76</v>
      </c>
      <c r="D25" s="30">
        <f>10405800-735+725+5000</f>
        <v>10410790</v>
      </c>
    </row>
    <row r="26" spans="1:4" ht="15.75">
      <c r="A26" s="44">
        <v>13</v>
      </c>
      <c r="B26" s="43" t="s">
        <v>10</v>
      </c>
      <c r="C26" s="47" t="s">
        <v>46</v>
      </c>
      <c r="D26" s="58">
        <f>D29+D30+D31</f>
        <v>109806716.54</v>
      </c>
    </row>
    <row r="27" spans="1:4" ht="15.7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1.5">
      <c r="A29" s="17">
        <v>14</v>
      </c>
      <c r="B29" s="8" t="s">
        <v>12</v>
      </c>
      <c r="C29" s="18" t="s">
        <v>77</v>
      </c>
      <c r="D29" s="29">
        <f>97322500+13495500-30422172+10000+14434765-174987.46+14600+300000+5662700+10000</f>
        <v>100652905.54</v>
      </c>
    </row>
    <row r="30" spans="1:4" ht="31.5">
      <c r="A30" s="17">
        <v>15</v>
      </c>
      <c r="B30" s="8" t="s">
        <v>11</v>
      </c>
      <c r="C30" s="18" t="s">
        <v>78</v>
      </c>
      <c r="D30" s="30">
        <f>7135200-725450+974600+1270990</f>
        <v>8655340</v>
      </c>
    </row>
    <row r="31" spans="1:4" ht="47.25">
      <c r="A31" s="17">
        <v>16</v>
      </c>
      <c r="B31" s="8" t="s">
        <v>13</v>
      </c>
      <c r="C31" s="18" t="s">
        <v>79</v>
      </c>
      <c r="D31" s="29">
        <f>469800+1000+27671</f>
        <v>498471</v>
      </c>
    </row>
    <row r="32" spans="1:4" ht="52.5" customHeight="1">
      <c r="A32" s="44">
        <v>17</v>
      </c>
      <c r="B32" s="60" t="s">
        <v>27</v>
      </c>
      <c r="C32" s="47" t="s">
        <v>58</v>
      </c>
      <c r="D32" s="31">
        <f>1000000+28702150+48983+34624.28+1466162.93-496610-22182533.28+2600000-37941.28-4341144.12-4146866.5+90639.34+69422.68</f>
        <v>2806887.0500000003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47</v>
      </c>
      <c r="D35" s="58">
        <f>D38+D39+D40+D37+D41</f>
        <v>3309328.46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113</v>
      </c>
      <c r="C37" s="32" t="s">
        <v>112</v>
      </c>
      <c r="D37" s="33">
        <f>1456000-98900-10000-167583</f>
        <v>1179517</v>
      </c>
    </row>
    <row r="38" spans="1:4" ht="31.5">
      <c r="A38" s="5">
        <v>21</v>
      </c>
      <c r="B38" s="12" t="s">
        <v>28</v>
      </c>
      <c r="C38" s="22" t="s">
        <v>80</v>
      </c>
      <c r="D38" s="30">
        <f>764780+13000-1410</f>
        <v>776370</v>
      </c>
    </row>
    <row r="39" spans="1:4" ht="31.5">
      <c r="A39" s="5">
        <v>22</v>
      </c>
      <c r="B39" s="12" t="s">
        <v>29</v>
      </c>
      <c r="C39" s="22" t="s">
        <v>81</v>
      </c>
      <c r="D39" s="30">
        <f>79000-13000-22778.54</f>
        <v>43221.46</v>
      </c>
    </row>
    <row r="40" spans="1:4" ht="31.5">
      <c r="A40" s="5">
        <v>23</v>
      </c>
      <c r="B40" s="12" t="s">
        <v>30</v>
      </c>
      <c r="C40" s="22" t="s">
        <v>82</v>
      </c>
      <c r="D40" s="30">
        <f>378220-20000</f>
        <v>358220</v>
      </c>
    </row>
    <row r="41" spans="1:4" ht="31.5">
      <c r="A41" s="5">
        <v>24</v>
      </c>
      <c r="B41" s="12" t="s">
        <v>114</v>
      </c>
      <c r="C41" s="22" t="s">
        <v>115</v>
      </c>
      <c r="D41" s="36">
        <f>397000+555000</f>
        <v>952000</v>
      </c>
    </row>
    <row r="42" spans="1:4" ht="15.75">
      <c r="A42" s="44">
        <v>25</v>
      </c>
      <c r="B42" s="43" t="s">
        <v>31</v>
      </c>
      <c r="C42" s="47" t="s">
        <v>53</v>
      </c>
      <c r="D42" s="39">
        <f>D44+D45+D46</f>
        <v>410000</v>
      </c>
    </row>
    <row r="43" spans="1:4" ht="62.25" customHeight="1">
      <c r="A43" s="44"/>
      <c r="B43" s="43"/>
      <c r="C43" s="48"/>
      <c r="D43" s="40"/>
    </row>
    <row r="44" spans="1:4" ht="31.5">
      <c r="A44" s="5">
        <v>26</v>
      </c>
      <c r="B44" s="12" t="s">
        <v>109</v>
      </c>
      <c r="C44" s="18" t="s">
        <v>69</v>
      </c>
      <c r="D44" s="29">
        <v>188000</v>
      </c>
    </row>
    <row r="45" spans="1:4" ht="47.25">
      <c r="A45" s="5">
        <v>27</v>
      </c>
      <c r="B45" s="12" t="s">
        <v>110</v>
      </c>
      <c r="C45" s="18" t="s">
        <v>104</v>
      </c>
      <c r="D45" s="30">
        <f>185000+37000-50000</f>
        <v>172000</v>
      </c>
    </row>
    <row r="46" spans="1:4" ht="15.75">
      <c r="A46" s="5">
        <v>28</v>
      </c>
      <c r="B46" s="8" t="s">
        <v>43</v>
      </c>
      <c r="C46" s="18" t="s">
        <v>70</v>
      </c>
      <c r="D46" s="29">
        <v>50000</v>
      </c>
    </row>
    <row r="47" spans="1:8" ht="47.25">
      <c r="A47" s="5">
        <v>29</v>
      </c>
      <c r="B47" s="9" t="s">
        <v>15</v>
      </c>
      <c r="C47" s="20" t="s">
        <v>59</v>
      </c>
      <c r="D47" s="37">
        <f>SUM(D48:D54)</f>
        <v>11029468.73</v>
      </c>
      <c r="G47" s="6"/>
      <c r="H47" s="6"/>
    </row>
    <row r="48" spans="1:8" ht="47.25">
      <c r="A48" s="5">
        <v>30</v>
      </c>
      <c r="B48" s="4" t="s">
        <v>119</v>
      </c>
      <c r="C48" s="18" t="s">
        <v>60</v>
      </c>
      <c r="D48" s="29">
        <f>700000+79185.95-352000+37941.28</f>
        <v>465127.23</v>
      </c>
      <c r="G48" s="6"/>
      <c r="H48" s="6"/>
    </row>
    <row r="49" spans="1:8" ht="31.5">
      <c r="A49" s="5">
        <v>31</v>
      </c>
      <c r="B49" s="4" t="s">
        <v>48</v>
      </c>
      <c r="C49" s="18" t="s">
        <v>61</v>
      </c>
      <c r="D49" s="29">
        <f>900000-2000</f>
        <v>898000</v>
      </c>
      <c r="G49" s="6"/>
      <c r="H49" s="6"/>
    </row>
    <row r="50" spans="1:8" ht="31.5">
      <c r="A50" s="5">
        <v>32</v>
      </c>
      <c r="B50" s="4" t="s">
        <v>49</v>
      </c>
      <c r="C50" s="18" t="s">
        <v>62</v>
      </c>
      <c r="D50" s="29">
        <f>301000-725</f>
        <v>300275</v>
      </c>
      <c r="G50" s="6"/>
      <c r="H50" s="6"/>
    </row>
    <row r="51" spans="1:8" ht="63">
      <c r="A51" s="5">
        <v>33</v>
      </c>
      <c r="B51" s="4" t="s">
        <v>64</v>
      </c>
      <c r="C51" s="18" t="s">
        <v>63</v>
      </c>
      <c r="D51" s="29">
        <v>100000</v>
      </c>
      <c r="G51" s="6"/>
      <c r="H51" s="6"/>
    </row>
    <row r="52" spans="1:8" ht="31.5">
      <c r="A52" s="5">
        <v>34</v>
      </c>
      <c r="B52" s="25" t="s">
        <v>50</v>
      </c>
      <c r="C52" s="23" t="s">
        <v>65</v>
      </c>
      <c r="D52" s="30">
        <f>150000-12861-16424</f>
        <v>120715</v>
      </c>
      <c r="G52" s="6"/>
      <c r="H52" s="6"/>
    </row>
    <row r="53" spans="1:8" ht="39" customHeight="1">
      <c r="A53" s="5">
        <v>35</v>
      </c>
      <c r="B53" s="25" t="s">
        <v>51</v>
      </c>
      <c r="C53" s="23" t="s">
        <v>66</v>
      </c>
      <c r="D53" s="30">
        <f>1983100+8601000+12861+16424-45000-38000+352000-2806833.5-67546-232454</f>
        <v>7775551.5</v>
      </c>
      <c r="G53" s="6"/>
      <c r="H53" s="6"/>
    </row>
    <row r="54" spans="1:8" ht="47.25">
      <c r="A54" s="5">
        <v>36</v>
      </c>
      <c r="B54" s="12" t="s">
        <v>52</v>
      </c>
      <c r="C54" s="23" t="s">
        <v>67</v>
      </c>
      <c r="D54" s="29">
        <f>1522000-152200</f>
        <v>1369800</v>
      </c>
      <c r="G54" s="6"/>
      <c r="H54" s="6"/>
    </row>
    <row r="55" spans="1:4" ht="15.75">
      <c r="A55" s="44">
        <v>37</v>
      </c>
      <c r="B55" s="43" t="s">
        <v>99</v>
      </c>
      <c r="C55" s="42" t="s">
        <v>44</v>
      </c>
      <c r="D55" s="39">
        <f>D57+D58+D59+D60+D61+D62</f>
        <v>54121305.4</v>
      </c>
    </row>
    <row r="56" spans="1:4" ht="33.75" customHeight="1">
      <c r="A56" s="44"/>
      <c r="B56" s="43"/>
      <c r="C56" s="42"/>
      <c r="D56" s="40"/>
    </row>
    <row r="57" spans="1:4" ht="47.25">
      <c r="A57" s="5">
        <v>38</v>
      </c>
      <c r="B57" s="8" t="s">
        <v>100</v>
      </c>
      <c r="C57" s="18" t="s">
        <v>83</v>
      </c>
      <c r="D57" s="29">
        <f>27982300+64400-10372-1423012.19</f>
        <v>26613315.81</v>
      </c>
    </row>
    <row r="58" spans="1:4" ht="31.5">
      <c r="A58" s="5">
        <v>39</v>
      </c>
      <c r="B58" s="8" t="s">
        <v>108</v>
      </c>
      <c r="C58" s="18" t="s">
        <v>84</v>
      </c>
      <c r="D58" s="29">
        <f>1273200+180000+41000</f>
        <v>1494200</v>
      </c>
    </row>
    <row r="59" spans="1:4" ht="31.5">
      <c r="A59" s="5">
        <v>40</v>
      </c>
      <c r="B59" s="8" t="s">
        <v>16</v>
      </c>
      <c r="C59" s="18" t="s">
        <v>85</v>
      </c>
      <c r="D59" s="29">
        <f>12500-12500+12500</f>
        <v>12500</v>
      </c>
    </row>
    <row r="60" spans="1:4" ht="63">
      <c r="A60" s="5">
        <v>41</v>
      </c>
      <c r="B60" s="8" t="s">
        <v>18</v>
      </c>
      <c r="C60" s="18" t="s">
        <v>86</v>
      </c>
      <c r="D60" s="29">
        <v>219000</v>
      </c>
    </row>
    <row r="61" spans="1:4" ht="31.5">
      <c r="A61" s="5">
        <v>42</v>
      </c>
      <c r="B61" s="8" t="s">
        <v>17</v>
      </c>
      <c r="C61" s="18" t="s">
        <v>102</v>
      </c>
      <c r="D61" s="30">
        <f>87000-87000</f>
        <v>0</v>
      </c>
    </row>
    <row r="62" spans="1:4" ht="47.25">
      <c r="A62" s="5">
        <v>43</v>
      </c>
      <c r="B62" s="8" t="s">
        <v>101</v>
      </c>
      <c r="C62" s="18" t="s">
        <v>103</v>
      </c>
      <c r="D62" s="29">
        <f>24460800-408417.48+670-34624.28+1068848.35+695013</f>
        <v>25782289.59</v>
      </c>
    </row>
    <row r="63" spans="1:4" ht="15.75">
      <c r="A63" s="44">
        <v>44</v>
      </c>
      <c r="B63" s="45" t="s">
        <v>33</v>
      </c>
      <c r="C63" s="41" t="s">
        <v>45</v>
      </c>
      <c r="D63" s="39">
        <f>D65+D66+D67+D68+D69+D70+D71+D72</f>
        <v>219484552.79999998</v>
      </c>
    </row>
    <row r="64" spans="1:4" ht="45.75" customHeight="1">
      <c r="A64" s="44"/>
      <c r="B64" s="46"/>
      <c r="C64" s="41"/>
      <c r="D64" s="40"/>
    </row>
    <row r="65" spans="1:4" ht="31.5">
      <c r="A65" s="5">
        <v>45</v>
      </c>
      <c r="B65" s="12" t="s">
        <v>34</v>
      </c>
      <c r="C65" s="22" t="s">
        <v>87</v>
      </c>
      <c r="D65" s="29">
        <f>10396000-520000+31818500+1923378.58-358283.9+29552218.95+232000</f>
        <v>73043813.63</v>
      </c>
    </row>
    <row r="66" spans="1:4" ht="31.5">
      <c r="A66" s="5">
        <v>46</v>
      </c>
      <c r="B66" s="12" t="s">
        <v>35</v>
      </c>
      <c r="C66" s="22" t="s">
        <v>88</v>
      </c>
      <c r="D66" s="29">
        <f>2866000-584600-842341-4717.98</f>
        <v>1434341.02</v>
      </c>
    </row>
    <row r="67" spans="1:4" ht="31.5">
      <c r="A67" s="5">
        <v>47</v>
      </c>
      <c r="B67" s="12" t="s">
        <v>36</v>
      </c>
      <c r="C67" s="22" t="s">
        <v>89</v>
      </c>
      <c r="D67" s="29">
        <f>5147000+630260+18536700-103600-1430300</f>
        <v>22780060</v>
      </c>
    </row>
    <row r="68" spans="1:4" ht="31.5">
      <c r="A68" s="5">
        <v>48</v>
      </c>
      <c r="B68" s="12" t="s">
        <v>37</v>
      </c>
      <c r="C68" s="22" t="s">
        <v>90</v>
      </c>
      <c r="D68" s="29">
        <f>14800000-670-90526-2821214.7+66366.08</f>
        <v>11953955.38</v>
      </c>
    </row>
    <row r="69" spans="1:4" ht="47.25">
      <c r="A69" s="5">
        <v>49</v>
      </c>
      <c r="B69" s="12" t="s">
        <v>38</v>
      </c>
      <c r="C69" s="22" t="s">
        <v>91</v>
      </c>
      <c r="D69" s="29">
        <f>15833000-932000-6330000+3600000+1200000</f>
        <v>13371000</v>
      </c>
    </row>
    <row r="70" spans="1:4" ht="63">
      <c r="A70" s="5">
        <v>50</v>
      </c>
      <c r="B70" s="12" t="s">
        <v>98</v>
      </c>
      <c r="C70" s="22" t="s">
        <v>92</v>
      </c>
      <c r="D70" s="29">
        <f>87963900-908415.76-1100000+126378-260000</f>
        <v>85821862.24</v>
      </c>
    </row>
    <row r="71" spans="1:4" ht="33" customHeight="1">
      <c r="A71" s="5">
        <v>51</v>
      </c>
      <c r="B71" s="12" t="s">
        <v>96</v>
      </c>
      <c r="C71" s="22" t="s">
        <v>93</v>
      </c>
      <c r="D71" s="30">
        <f>395000</f>
        <v>395000</v>
      </c>
    </row>
    <row r="72" spans="1:4" ht="63">
      <c r="A72" s="5">
        <v>52</v>
      </c>
      <c r="B72" s="12" t="s">
        <v>39</v>
      </c>
      <c r="C72" s="22" t="s">
        <v>97</v>
      </c>
      <c r="D72" s="29">
        <f>5497100+3002000+908415.76+1100000+25526-126378+65000+1000-8768.23+174457+46168</f>
        <v>10684520.53</v>
      </c>
    </row>
    <row r="73" spans="1:4" ht="15.75">
      <c r="A73" s="44">
        <v>53</v>
      </c>
      <c r="B73" s="43" t="s">
        <v>26</v>
      </c>
      <c r="C73" s="38">
        <v>1000000</v>
      </c>
      <c r="D73" s="39">
        <f>D75+D76</f>
        <v>6983400</v>
      </c>
    </row>
    <row r="74" spans="1:4" ht="33.75" customHeight="1">
      <c r="A74" s="44"/>
      <c r="B74" s="43"/>
      <c r="C74" s="38"/>
      <c r="D74" s="40"/>
    </row>
    <row r="75" spans="1:4" ht="15.75">
      <c r="A75" s="5">
        <v>54</v>
      </c>
      <c r="B75" s="8" t="s">
        <v>25</v>
      </c>
      <c r="C75" s="18" t="s">
        <v>94</v>
      </c>
      <c r="D75" s="29">
        <v>83000</v>
      </c>
    </row>
    <row r="76" spans="1:4" ht="47.25">
      <c r="A76" s="5">
        <v>55</v>
      </c>
      <c r="B76" s="8" t="s">
        <v>32</v>
      </c>
      <c r="C76" s="18" t="s">
        <v>95</v>
      </c>
      <c r="D76" s="29">
        <v>6900400</v>
      </c>
    </row>
    <row r="77" spans="1:4" ht="47.25">
      <c r="A77" s="15">
        <v>56</v>
      </c>
      <c r="B77" s="16" t="s">
        <v>41</v>
      </c>
      <c r="C77" s="20" t="s">
        <v>105</v>
      </c>
      <c r="D77" s="37">
        <f>D78+D79</f>
        <v>25540650.17</v>
      </c>
    </row>
    <row r="78" spans="1:4" ht="31.5">
      <c r="A78" s="5">
        <v>57</v>
      </c>
      <c r="B78" s="8" t="s">
        <v>40</v>
      </c>
      <c r="C78" s="18" t="s">
        <v>106</v>
      </c>
      <c r="D78" s="29">
        <f>7402000+674154+11190420-407023.83-232000</f>
        <v>18627550.17</v>
      </c>
    </row>
    <row r="79" spans="1:4" ht="47.25">
      <c r="A79" s="5">
        <v>58</v>
      </c>
      <c r="B79" s="8" t="s">
        <v>42</v>
      </c>
      <c r="C79" s="18" t="s">
        <v>107</v>
      </c>
      <c r="D79" s="29">
        <f>650000+6263100</f>
        <v>6913100</v>
      </c>
    </row>
    <row r="80" spans="1:4" ht="15.75">
      <c r="A80" s="15">
        <v>59</v>
      </c>
      <c r="B80" s="9" t="s">
        <v>1</v>
      </c>
      <c r="C80" s="21"/>
      <c r="D80" s="37">
        <f>D77+D73+D63+D55+D47+D42+D35+D32+D26+D19+D9</f>
        <v>1163321548.48</v>
      </c>
    </row>
    <row r="81" ht="15.75" hidden="1">
      <c r="C81" s="10"/>
    </row>
    <row r="82" ht="15.75">
      <c r="D82" s="26"/>
    </row>
  </sheetData>
  <sheetProtection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3:B74"/>
    <mergeCell ref="A73:A74"/>
    <mergeCell ref="B63:B64"/>
    <mergeCell ref="A55:A56"/>
    <mergeCell ref="B55:B56"/>
    <mergeCell ref="A42:A43"/>
    <mergeCell ref="C42:C43"/>
    <mergeCell ref="B42:B43"/>
    <mergeCell ref="A63:A64"/>
    <mergeCell ref="C73:C74"/>
    <mergeCell ref="D73:D74"/>
    <mergeCell ref="D63:D64"/>
    <mergeCell ref="D55:D56"/>
    <mergeCell ref="C63:C64"/>
    <mergeCell ref="C55:C56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maria</cp:lastModifiedBy>
  <cp:lastPrinted>2015-08-21T04:58:32Z</cp:lastPrinted>
  <dcterms:created xsi:type="dcterms:W3CDTF">2007-07-11T08:12:53Z</dcterms:created>
  <dcterms:modified xsi:type="dcterms:W3CDTF">2015-11-02T05:16:25Z</dcterms:modified>
  <cp:category/>
  <cp:version/>
  <cp:contentType/>
  <cp:contentStatus/>
</cp:coreProperties>
</file>