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<sst xmlns="http://schemas.openxmlformats.org/spreadsheetml/2006/main" count="3607" uniqueCount="529">
  <si>
    <t>0760000</t>
  </si>
  <si>
    <t>0762202</t>
  </si>
  <si>
    <t>Подпрограмма 7 "Развитие транспорта и транспортной инфраструктуры в МО Красноуфимский округ"</t>
  </si>
  <si>
    <t>Проведение отдельных мероприятий в области автомобильного транспорта</t>
  </si>
  <si>
    <t>0970000</t>
  </si>
  <si>
    <t>0972302</t>
  </si>
  <si>
    <t>520000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</si>
  <si>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</si>
  <si>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</si>
  <si>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</si>
  <si>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</si>
  <si>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</si>
  <si>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</si>
  <si>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</si>
  <si>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</si>
  <si>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</si>
  <si>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</si>
  <si>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46060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</si>
  <si>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</si>
  <si>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</si>
  <si>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</si>
  <si>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</si>
  <si>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</si>
  <si>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</si>
  <si>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</si>
  <si>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</si>
  <si>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</si>
  <si>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</si>
  <si>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</si>
  <si>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</si>
  <si>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Разд.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</si>
  <si>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</si>
  <si>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</si>
  <si>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</si>
  <si>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</si>
  <si>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</si>
  <si>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</si>
  <si>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</si>
  <si>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</si>
  <si>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</si>
  <si>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</si>
  <si>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</si>
  <si>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</si>
  <si>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</si>
  <si>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</si>
  <si>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</si>
  <si>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</si>
  <si>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</si>
  <si>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</si>
  <si>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</si>
  <si>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</si>
  <si>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</si>
  <si>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022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</si>
  <si>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</si>
  <si>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</si>
  <si>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</si>
  <si>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</si>
  <si>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</si>
  <si>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</si>
  <si>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</si>
  <si>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</si>
  <si>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</si>
  <si>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</si>
  <si>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</si>
  <si>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</si>
  <si>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</si>
  <si>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</si>
  <si>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</si>
  <si>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</si>
  <si>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</si>
  <si>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</si>
  <si>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</si>
  <si>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</si>
  <si>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</si>
  <si>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</si>
  <si>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</si>
  <si>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</si>
  <si>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</si>
  <si>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</si>
  <si>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</si>
  <si>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</si>
  <si>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</si>
  <si>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</si>
  <si>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</si>
  <si>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</si>
  <si>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</si>
  <si>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</si>
  <si>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</si>
  <si>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</si>
  <si>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</si>
  <si>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</si>
  <si>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</si>
  <si>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</si>
  <si>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</si>
  <si>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</si>
  <si>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</si>
  <si>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</si>
  <si>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</si>
  <si>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</si>
  <si>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</si>
  <si>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</si>
  <si>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</si>
  <si>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</si>
  <si>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</si>
  <si>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</si>
  <si>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</si>
  <si>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0105</t>
  </si>
  <si>
    <t>Мероприятия по землеустройству и землепользованию</t>
  </si>
  <si>
    <t>902</t>
  </si>
  <si>
    <t>901</t>
  </si>
  <si>
    <t>0602</t>
  </si>
  <si>
    <t>0700000</t>
  </si>
  <si>
    <t>0113</t>
  </si>
  <si>
    <t>0804</t>
  </si>
  <si>
    <t xml:space="preserve">Культура, кинематография </t>
  </si>
  <si>
    <t>906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</si>
  <si>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</si>
  <si>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</si>
  <si>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</si>
  <si>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</si>
  <si>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</si>
  <si>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</si>
  <si>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</si>
  <si>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</si>
  <si>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</si>
  <si>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</si>
  <si>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</si>
  <si>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</si>
  <si>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</si>
  <si>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</si>
  <si>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</si>
  <si>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111</t>
  </si>
  <si>
    <t>112</t>
  </si>
  <si>
    <t>242</t>
  </si>
  <si>
    <t>244</t>
  </si>
  <si>
    <t>852</t>
  </si>
  <si>
    <t>243</t>
  </si>
  <si>
    <t>Специальные расходы</t>
  </si>
  <si>
    <t>880</t>
  </si>
  <si>
    <t>Меры социальной поддержки населения по публичным нормативным обязательствам</t>
  </si>
  <si>
    <t>314</t>
  </si>
  <si>
    <t>611</t>
  </si>
  <si>
    <t>121</t>
  </si>
  <si>
    <t>122</t>
  </si>
  <si>
    <t>Уплата прочих налогов, сборов и иных платежей</t>
  </si>
  <si>
    <t>870</t>
  </si>
  <si>
    <t>831</t>
  </si>
  <si>
    <t>810</t>
  </si>
  <si>
    <t>730</t>
  </si>
  <si>
    <t>919</t>
  </si>
  <si>
    <t>312</t>
  </si>
  <si>
    <t>313</t>
  </si>
  <si>
    <t>322</t>
  </si>
  <si>
    <t>Субсидии гражданам на приобретение жилья</t>
  </si>
  <si>
    <t>912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</si>
  <si>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</si>
  <si>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нужд</t>
  </si>
  <si>
    <t>411</t>
  </si>
  <si>
    <t xml:space="preserve">Прочая закупка товаров, работ и услуг для муниципальных нужд </t>
  </si>
  <si>
    <t>0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</si>
  <si>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</si>
  <si>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</si>
  <si>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</si>
  <si>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</si>
  <si>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</si>
  <si>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2180500</t>
  </si>
  <si>
    <t>908</t>
  </si>
  <si>
    <t>300000</t>
  </si>
  <si>
    <t>30000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</si>
  <si>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</si>
  <si>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</si>
  <si>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 xml:space="preserve">              Наименование раздела, подраздела, целевой статьи или подгруппы видов расходов</t>
  </si>
  <si>
    <t>7001001</t>
  </si>
  <si>
    <t>7001003</t>
  </si>
  <si>
    <t>Непрограммные направления деятельности</t>
  </si>
  <si>
    <t>7000000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</si>
  <si>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</si>
  <si>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</si>
  <si>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бюджетным процессом и его совершенствование"</t>
  </si>
  <si>
    <t>1012100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</si>
  <si>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</si>
  <si>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</si>
  <si>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</si>
  <si>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</si>
  <si>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</si>
  <si>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</si>
  <si>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</si>
  <si>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Организация деяткльности  учреждений культуры и искусства культурно-досуговой сферы</t>
  </si>
  <si>
    <t>0300000</t>
  </si>
  <si>
    <t>Организация деятельности учреждений культуры и искусства культурно-досуговой сферы за счет доходов от оказания платных услуг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</si>
  <si>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</si>
  <si>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</si>
  <si>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0312602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</si>
  <si>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</si>
  <si>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</si>
  <si>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</si>
  <si>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</si>
  <si>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</si>
  <si>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0312605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</si>
  <si>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</si>
  <si>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</si>
  <si>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</si>
  <si>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</si>
  <si>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</si>
  <si>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</si>
  <si>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</si>
  <si>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</si>
  <si>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</si>
  <si>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</si>
  <si>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</si>
  <si>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</si>
  <si>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</si>
  <si>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</si>
  <si>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</si>
  <si>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090000</t>
  </si>
  <si>
    <t>Подпрограмма   «Обеспечение реализации муниципальной программы»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</si>
  <si>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</si>
  <si>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</si>
  <si>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</si>
  <si>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</si>
  <si>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</si>
  <si>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</si>
  <si>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853000</t>
  </si>
  <si>
    <t>Капитальный ремонт муниципального жилого фонда</t>
  </si>
  <si>
    <t>0922302</t>
  </si>
  <si>
    <t>Программа "Обеспечение безопасности на территории МО Красноуфимский округ"</t>
  </si>
  <si>
    <t>Подпрограмма "Обеспечение безопасности на опасных объектах МО Красноуфимский округ"</t>
  </si>
  <si>
    <t>0750000</t>
  </si>
  <si>
    <t>Страхование гидротехнических сооружений и газопроводов</t>
  </si>
  <si>
    <t>0752201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</si>
  <si>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</si>
  <si>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</si>
  <si>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</si>
  <si>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</si>
  <si>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12945700</t>
  </si>
  <si>
    <t>Разработка проектной документации на объекты строительства и реконструкции коммунальной инфраструктуры</t>
  </si>
  <si>
    <t>0912302</t>
  </si>
  <si>
    <t xml:space="preserve">Модернизация объектов коммунального  хозяйства </t>
  </si>
  <si>
    <t>0912303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</si>
  <si>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</si>
  <si>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</si>
  <si>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</si>
  <si>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</si>
  <si>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</si>
  <si>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</si>
  <si>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</si>
  <si>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</si>
  <si>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</si>
  <si>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Программа. "Устойчивое развитие сельских территорий МО Красноуфитмский округ на 2014-2017 гг и на период до 2020года"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</si>
  <si>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</si>
  <si>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</si>
  <si>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</si>
  <si>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</si>
  <si>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>Бюджетные инвестиции в объекты муниципальной собственности казенным учреждениям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</si>
  <si>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</si>
  <si>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</si>
  <si>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</si>
  <si>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</si>
  <si>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</si>
  <si>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</si>
  <si>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</si>
  <si>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</si>
  <si>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700000</t>
  </si>
  <si>
    <t>Реконструкция и капитальный ремонт дворовых территорий многоквартирных домов</t>
  </si>
  <si>
    <t>0942303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</si>
  <si>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</si>
  <si>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</si>
  <si>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</si>
  <si>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</si>
  <si>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</si>
  <si>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</si>
  <si>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</si>
  <si>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«Развитие системы дошкольного образования в Свердловской области»</t>
  </si>
  <si>
    <t>0210000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</si>
  <si>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</t>
  </si>
  <si>
    <t>0211512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</si>
  <si>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</si>
  <si>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</si>
  <si>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</si>
  <si>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</si>
  <si>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</si>
  <si>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</si>
  <si>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</si>
  <si>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</si>
  <si>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 xml:space="preserve"> Создание дополнительных мест в муниципальных системах дошкольного образования</t>
  </si>
  <si>
    <t>0212506</t>
  </si>
  <si>
    <t>Субсидии на осуществление капитальных вложений в объекты капитального строительства бюджетным учреждениям</t>
  </si>
  <si>
    <t>464</t>
  </si>
  <si>
    <t>Подпрограмма«Развитие системы общего образования в Муниципальном образовании Красноуфимский округ»</t>
  </si>
  <si>
    <t>0220000</t>
  </si>
  <si>
    <t>Обеспечение государственных  гарантий прав граждан на получение  общего образования в муниципальных общеобразовательных организациях</t>
  </si>
  <si>
    <t>0224530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</si>
  <si>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</si>
  <si>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</si>
  <si>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</si>
  <si>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</si>
  <si>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</si>
  <si>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</si>
  <si>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</si>
  <si>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</si>
  <si>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</si>
  <si>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</si>
  <si>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</si>
  <si>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</si>
  <si>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</si>
  <si>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</si>
  <si>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Создание условий для организации военно-патриотического воспитания учащихся</t>
  </si>
  <si>
    <t>0222508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</si>
  <si>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</si>
  <si>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</si>
  <si>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</si>
  <si>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</si>
  <si>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</si>
  <si>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</si>
  <si>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</si>
  <si>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0252501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</si>
  <si>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</si>
  <si>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</si>
  <si>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</si>
  <si>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</si>
  <si>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Обеспечение мероприятий по укреплению и развитию материально-технической базы муниципальных учреждений дополнительного образования детей (ДЮСШ)</t>
  </si>
  <si>
    <t>0252504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</si>
  <si>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</si>
  <si>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</si>
  <si>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</si>
  <si>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</si>
  <si>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</si>
  <si>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</si>
  <si>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</si>
  <si>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</si>
  <si>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</si>
  <si>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</si>
  <si>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</si>
  <si>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</si>
  <si>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</si>
  <si>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</si>
  <si>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</si>
  <si>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</si>
  <si>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Оющее образование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</si>
  <si>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</si>
  <si>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</si>
  <si>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11416000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</si>
  <si>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</si>
  <si>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0964920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</si>
  <si>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</si>
  <si>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</si>
  <si>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4269000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</si>
  <si>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</si>
  <si>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</si>
  <si>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субсидий</t>
  </si>
  <si>
    <t>0984910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</si>
  <si>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</si>
  <si>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</si>
  <si>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</si>
  <si>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</si>
  <si>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</si>
  <si>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</si>
  <si>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</si>
  <si>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</si>
  <si>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</si>
  <si>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</si>
  <si>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</si>
  <si>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</si>
  <si>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</si>
  <si>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</si>
  <si>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</si>
  <si>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</si>
  <si>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</si>
  <si>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</si>
  <si>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Подпрограмма "Организация общественных работ"</t>
  </si>
  <si>
    <t>0630000</t>
  </si>
  <si>
    <t>0632101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</si>
  <si>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</si>
  <si>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</si>
  <si>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</si>
  <si>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</si>
  <si>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</si>
  <si>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</si>
  <si>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</si>
  <si>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</si>
  <si>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</si>
  <si>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</si>
  <si>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</si>
  <si>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</si>
  <si>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</si>
  <si>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</si>
  <si>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</si>
  <si>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</si>
  <si>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</si>
  <si>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</si>
  <si>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</si>
  <si>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</si>
  <si>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</si>
  <si>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</si>
  <si>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</si>
  <si>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</si>
  <si>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</si>
  <si>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</si>
  <si>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</si>
  <si>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</si>
  <si>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</si>
  <si>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08241120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</si>
  <si>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</si>
  <si>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1010000</t>
  </si>
  <si>
    <t>Исполнение судебных актов  по искам к бюджету округа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</si>
  <si>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</si>
  <si>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</si>
  <si>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</si>
  <si>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</si>
  <si>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Непрограммные направления д расходов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</si>
  <si>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</si>
  <si>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</si>
  <si>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</si>
  <si>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</si>
  <si>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</si>
  <si>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</si>
  <si>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</si>
  <si>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</si>
  <si>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</si>
  <si>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Организация образовательного процесса за счет доходов от оказания платных услуг</t>
  </si>
  <si>
    <t>Учреждения по внешкольной работе с детьми</t>
  </si>
  <si>
    <t>0320000</t>
  </si>
  <si>
    <t>0322601</t>
  </si>
  <si>
    <t>4937942</t>
  </si>
  <si>
    <t>0322602</t>
  </si>
  <si>
    <t>400000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</si>
  <si>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</si>
  <si>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</si>
  <si>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>Предупреждение и ликвидация последствий чрезвычайных ситуаций и стихийных бедствий природного и техногенного характера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</si>
  <si>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</si>
  <si>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</si>
  <si>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</si>
  <si>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</si>
  <si>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</si>
  <si>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</si>
  <si>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</si>
  <si>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</si>
  <si>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957000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</si>
  <si>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</si>
  <si>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</si>
  <si>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</si>
  <si>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</si>
  <si>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</si>
  <si>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</si>
  <si>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</si>
  <si>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</si>
  <si>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</si>
  <si>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</si>
  <si>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</si>
  <si>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</si>
  <si>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</si>
  <si>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85000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</si>
  <si>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</si>
  <si>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</si>
  <si>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</si>
  <si>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</si>
  <si>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</si>
  <si>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</si>
  <si>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</si>
  <si>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0132103</t>
  </si>
  <si>
    <t>Оформление права собственности МО Красноуфимский округ на объекты недвижимости</t>
  </si>
  <si>
    <t>0112101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</si>
  <si>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2015 и 2016годы</t>
  </si>
  <si>
    <t>2014 год</t>
  </si>
  <si>
    <t>на 2015 год</t>
  </si>
  <si>
    <t>на 2016 год</t>
  </si>
  <si>
    <t>0552801</t>
  </si>
  <si>
    <t>0825120</t>
  </si>
  <si>
    <t>Субвенции для финансирования расходов на лосуществление гос.полномочий по составлению списков кандидатов в присяжные заседатели</t>
  </si>
  <si>
    <t>ИТОГО</t>
  </si>
  <si>
    <t>0850000</t>
  </si>
  <si>
    <t>Мероприятия по обеспечению перевода муниципальных услуг в электронный вид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</si>
  <si>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2014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</si>
  <si>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2014 год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</si>
  <si>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</si>
  <si>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0831001</t>
  </si>
  <si>
    <t>0520000</t>
  </si>
  <si>
    <t>0530000</t>
  </si>
  <si>
    <t>0540000</t>
  </si>
  <si>
    <t>0550000</t>
  </si>
  <si>
    <t>0310000</t>
  </si>
  <si>
    <t>0510000</t>
  </si>
  <si>
    <t>1030000</t>
  </si>
  <si>
    <t>Подпрограмма "Развитие и поддержка некомерческих общественных  организаций и объединений в МО Красноуфимский округ"</t>
  </si>
  <si>
    <t>Подпрограмма  "Содействие реализации муниципальных функций, связанных с общегосударственным управлением до 2020  года"</t>
  </si>
  <si>
    <t>на 2015год</t>
  </si>
  <si>
    <t>на 2016год</t>
  </si>
  <si>
    <t>0214511</t>
  </si>
  <si>
    <t>0214512</t>
  </si>
  <si>
    <t>Обеспечение  государчственных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 финансирования расходов  на оплату труда работников докольных образовательных организаций</t>
  </si>
  <si>
    <t>Обеспечение  государчственных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 финансирования расходов   на приобретение  учебников и учебных пособий, средств обучения, игр,игрушек</t>
  </si>
  <si>
    <t>0224531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</si>
  <si>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раболтников общеобразовательных организаций</t>
  </si>
  <si>
    <t>Подпрограмма "Развитие системы общего образования в Муниципальном образовании  Красноуфимский округ до 2020 года"</t>
  </si>
  <si>
    <t>0224532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</si>
  <si>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 на приобретение  учебников и учебных пособий. средств обучения. игр, игрушек</t>
  </si>
  <si>
    <t>Обеспечение 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рпаботников дошкольных  образовательных организаций</t>
  </si>
  <si>
    <t>Обеспечение 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обучениея, игр, игрушек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</si>
  <si>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</si>
  <si>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части финансирования расходов на приобретение  учебников и учебных пособий, средств обучения. игр, игрушек</t>
  </si>
  <si>
    <t>02610П1</t>
  </si>
  <si>
    <t>Организация деятельности органа местного самоуправления в сфере образования ( прочий персонал)</t>
  </si>
  <si>
    <t>Сумма, в рублях в 2015 году</t>
  </si>
  <si>
    <t>Сумма, в рублях в 2016 году</t>
  </si>
  <si>
    <t>Сумма, в рубляхв 2015 году</t>
  </si>
  <si>
    <t>Сумма в рублях в 2016 году</t>
  </si>
  <si>
    <t>0824120</t>
  </si>
  <si>
    <t>Программа. "Устойчивое развитие сельских территорий МО Красноуфимский округ на 2014-2017 гг и на период до 2020года"</t>
  </si>
  <si>
    <t>Подпрограмма «Развитие газификации МО Красноуфимский округ до 2020 года»</t>
  </si>
  <si>
    <t>Бюджетные инвестиции в объекты капитального строительства муниципальной собственности</t>
  </si>
  <si>
    <t>414</t>
  </si>
  <si>
    <t>май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</si>
  <si>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</si>
  <si>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</si>
  <si>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</si>
  <si>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</si>
  <si>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</si>
  <si>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</si>
  <si>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</si>
  <si>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бюджетным учреждениям на финансовое обеспечение муниципального задания на оказание муниципальных услуг
(выполнение работ)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</si>
  <si>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</si>
  <si>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
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</si>
  <si>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</si>
  <si>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Субсидии бюджетным учреждениям на финансовое обеспечение муниципального задания на оказание муниципальных услуг
( выполнение работ)
</t>
  </si>
  <si>
    <t>Уплата прочих налогов, сборов и иных  платежей</t>
  </si>
  <si>
    <t>Межевание земельных участков, составление технических планов</t>
  </si>
  <si>
    <t xml:space="preserve">октябрь </t>
  </si>
  <si>
    <t>октябрь</t>
  </si>
  <si>
    <t xml:space="preserve">     Приложение № 4 к решению Думы МО Красноуфимский округ"О внесении изменений в решение Думы МО Красноуфимский округ от 19.12.2013 г. № 177 "О бюджете МО Красноуфимский округ на 2014 год и плановый период 2015-2016 годов" от 30.10.2014 г.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</si>
</sst>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</numFmts>
  <fonts count="47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>
      <alignment/>
      <protection/>
    </xf>
    <xf numFmtId="49" fontId="2" fillId="0" borderId="10" xfId="56" applyNumberFormat="1" applyBorder="1" applyAlignment="1">
      <alignment horizontal="center"/>
      <protection/>
    </xf>
    <xf numFmtId="49" fontId="4" fillId="0" borderId="0" xfId="56" applyNumberFormat="1" applyFont="1" applyBorder="1">
      <alignment/>
      <protection/>
    </xf>
    <xf numFmtId="49" fontId="2" fillId="0" borderId="0" xfId="56" applyNumberFormat="1" applyFont="1" applyBorder="1">
      <alignment/>
      <protection/>
    </xf>
    <xf numFmtId="49" fontId="2" fillId="0" borderId="0" xfId="56" applyNumberFormat="1" applyBorder="1">
      <alignment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0" fontId="2" fillId="33" borderId="10" xfId="56" applyFill="1" applyBorder="1">
      <alignment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0" fontId="2" fillId="33" borderId="0" xfId="56" applyFill="1">
      <alignment/>
      <protection/>
    </xf>
    <xf numFmtId="0" fontId="2" fillId="34" borderId="10" xfId="57" applyNumberFormat="1" applyFont="1" applyFill="1" applyBorder="1" applyAlignment="1">
      <alignment horizontal="left" vertical="top" wrapText="1"/>
      <protection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2" fillId="34" borderId="10" xfId="56" applyFill="1" applyBorder="1">
      <alignment/>
      <protection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49" fontId="4" fillId="34" borderId="10" xfId="56" applyNumberFormat="1" applyFont="1" applyFill="1" applyBorder="1" applyAlignment="1">
      <alignment horizontal="center" vertical="top" wrapText="1"/>
      <protection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34" borderId="11" xfId="56" applyNumberFormat="1" applyFont="1" applyFill="1" applyBorder="1">
      <alignment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" fontId="2" fillId="34" borderId="10" xfId="56" applyNumberFormat="1" applyFont="1" applyFill="1" applyBorder="1" applyAlignment="1">
      <alignment horizontal="center" vertical="top" wrapText="1"/>
      <protection/>
    </xf>
    <xf numFmtId="49" fontId="2" fillId="0" borderId="0" xfId="56" applyNumberFormat="1" applyFont="1" applyBorder="1" applyAlignment="1">
      <alignment horizontal="left"/>
      <protection/>
    </xf>
    <xf numFmtId="49" fontId="2" fillId="34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34" borderId="10" xfId="56" applyNumberFormat="1" applyFont="1" applyFill="1" applyBorder="1" applyAlignment="1">
      <alignment horizontal="left" vertical="top" wrapText="1"/>
      <protection/>
    </xf>
    <xf numFmtId="0" fontId="8" fillId="34" borderId="10" xfId="0" applyFont="1" applyFill="1" applyBorder="1" applyAlignment="1">
      <alignment horizontal="left" vertical="top" wrapText="1"/>
    </xf>
    <xf numFmtId="49" fontId="4" fillId="34" borderId="10" xfId="56" applyNumberFormat="1" applyFont="1" applyFill="1" applyBorder="1" applyAlignment="1">
      <alignment horizontal="left" vertical="top" wrapText="1"/>
      <protection/>
    </xf>
    <xf numFmtId="49" fontId="2" fillId="34" borderId="10" xfId="56" applyNumberFormat="1" applyFont="1" applyFill="1" applyBorder="1" applyAlignment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wrapText="1"/>
    </xf>
    <xf numFmtId="0" fontId="2" fillId="34" borderId="10" xfId="56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0" applyFont="1" applyBorder="1" applyAlignment="1">
      <alignment wrapText="1"/>
    </xf>
    <xf numFmtId="49" fontId="2" fillId="34" borderId="10" xfId="56" applyNumberFormat="1" applyFont="1" applyFill="1" applyBorder="1" applyAlignment="1">
      <alignment vertical="top" wrapText="1"/>
      <protection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NumberFormat="1" applyFont="1" applyBorder="1" applyAlignment="1">
      <alignment horizontal="justify"/>
    </xf>
    <xf numFmtId="0" fontId="2" fillId="34" borderId="10" xfId="0" applyNumberFormat="1" applyFont="1" applyFill="1" applyBorder="1" applyAlignment="1">
      <alignment horizontal="justify" vertical="top"/>
    </xf>
    <xf numFmtId="0" fontId="0" fillId="34" borderId="10" xfId="0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top"/>
    </xf>
    <xf numFmtId="4" fontId="2" fillId="34" borderId="11" xfId="0" applyNumberFormat="1" applyFont="1" applyFill="1" applyBorder="1" applyAlignment="1">
      <alignment horizontal="right"/>
    </xf>
    <xf numFmtId="0" fontId="4" fillId="34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horizontal="justify" wrapText="1"/>
    </xf>
    <xf numFmtId="0" fontId="4" fillId="34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56" applyFill="1" applyBorder="1">
      <alignment/>
      <protection/>
    </xf>
    <xf numFmtId="2" fontId="2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49" fontId="2" fillId="35" borderId="10" xfId="54" applyNumberFormat="1" applyFont="1" applyFill="1" applyBorder="1" applyAlignment="1">
      <alignment horizontal="left" vertical="top" wrapText="1"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56" applyNumberFormat="1" applyFont="1" applyFill="1" applyBorder="1" applyAlignment="1">
      <alignment horizontal="center" vertical="top" wrapText="1"/>
      <protection/>
    </xf>
    <xf numFmtId="49" fontId="2" fillId="0" borderId="10" xfId="56" applyNumberFormat="1" applyFont="1" applyFill="1" applyBorder="1" applyAlignment="1">
      <alignment vertical="top" wrapText="1"/>
      <protection/>
    </xf>
    <xf numFmtId="0" fontId="2" fillId="34" borderId="10" xfId="56" applyFont="1" applyFill="1" applyBorder="1">
      <alignment/>
      <protection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wrapText="1"/>
    </xf>
    <xf numFmtId="0" fontId="2" fillId="34" borderId="12" xfId="56" applyFill="1" applyBorder="1">
      <alignment/>
      <protection/>
    </xf>
    <xf numFmtId="49" fontId="2" fillId="0" borderId="10" xfId="56" applyNumberFormat="1" applyFont="1" applyBorder="1">
      <alignment/>
      <protection/>
    </xf>
    <xf numFmtId="0" fontId="2" fillId="0" borderId="10" xfId="56" applyBorder="1">
      <alignment/>
      <protection/>
    </xf>
    <xf numFmtId="49" fontId="2" fillId="34" borderId="13" xfId="56" applyNumberFormat="1" applyFont="1" applyFill="1" applyBorder="1" applyAlignment="1">
      <alignment horizontal="center" vertical="top" wrapText="1"/>
      <protection/>
    </xf>
    <xf numFmtId="2" fontId="2" fillId="34" borderId="10" xfId="56" applyNumberFormat="1" applyFont="1" applyFill="1" applyBorder="1" applyAlignment="1">
      <alignment horizontal="right"/>
      <protection/>
    </xf>
    <xf numFmtId="2" fontId="2" fillId="34" borderId="0" xfId="0" applyNumberFormat="1" applyFont="1" applyFill="1" applyAlignment="1">
      <alignment/>
    </xf>
    <xf numFmtId="2" fontId="2" fillId="34" borderId="10" xfId="0" applyNumberFormat="1" applyFont="1" applyFill="1" applyBorder="1" applyAlignment="1">
      <alignment/>
    </xf>
    <xf numFmtId="2" fontId="2" fillId="34" borderId="13" xfId="56" applyNumberFormat="1" applyFont="1" applyFill="1" applyBorder="1" applyAlignment="1">
      <alignment horizontal="right"/>
      <protection/>
    </xf>
    <xf numFmtId="2" fontId="2" fillId="34" borderId="13" xfId="0" applyNumberFormat="1" applyFont="1" applyFill="1" applyBorder="1" applyAlignment="1">
      <alignment/>
    </xf>
    <xf numFmtId="2" fontId="2" fillId="0" borderId="0" xfId="56" applyNumberFormat="1" applyFont="1" applyFill="1">
      <alignment/>
      <protection/>
    </xf>
    <xf numFmtId="2" fontId="2" fillId="34" borderId="12" xfId="56" applyNumberFormat="1" applyFont="1" applyFill="1" applyBorder="1">
      <alignment/>
      <protection/>
    </xf>
    <xf numFmtId="2" fontId="2" fillId="34" borderId="10" xfId="56" applyNumberFormat="1" applyFont="1" applyFill="1" applyBorder="1">
      <alignment/>
      <protection/>
    </xf>
    <xf numFmtId="2" fontId="2" fillId="34" borderId="10" xfId="0" applyNumberFormat="1" applyFont="1" applyFill="1" applyBorder="1" applyAlignment="1">
      <alignment horizontal="right"/>
    </xf>
    <xf numFmtId="2" fontId="2" fillId="0" borderId="10" xfId="56" applyNumberFormat="1" applyFont="1" applyFill="1" applyBorder="1">
      <alignment/>
      <protection/>
    </xf>
    <xf numFmtId="2" fontId="2" fillId="0" borderId="10" xfId="0" applyNumberFormat="1" applyFont="1" applyFill="1" applyBorder="1" applyAlignment="1">
      <alignment horizontal="right"/>
    </xf>
    <xf numFmtId="2" fontId="2" fillId="0" borderId="0" xfId="56" applyNumberFormat="1" applyFont="1">
      <alignment/>
      <protection/>
    </xf>
    <xf numFmtId="2" fontId="2" fillId="0" borderId="10" xfId="56" applyNumberFormat="1" applyFont="1" applyBorder="1">
      <alignment/>
      <protection/>
    </xf>
    <xf numFmtId="2" fontId="2" fillId="34" borderId="11" xfId="56" applyNumberFormat="1" applyFont="1" applyFill="1" applyBorder="1">
      <alignment/>
      <protection/>
    </xf>
    <xf numFmtId="2" fontId="2" fillId="34" borderId="11" xfId="0" applyNumberFormat="1" applyFont="1" applyFill="1" applyBorder="1" applyAlignment="1">
      <alignment horizontal="right"/>
    </xf>
    <xf numFmtId="2" fontId="2" fillId="34" borderId="10" xfId="56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49" fontId="8" fillId="35" borderId="10" xfId="53" applyNumberFormat="1" applyFont="1" applyFill="1" applyBorder="1" applyAlignment="1">
      <alignment horizontal="left" vertical="top" wrapText="1"/>
      <protection/>
    </xf>
    <xf numFmtId="49" fontId="8" fillId="35" borderId="10" xfId="55" applyNumberFormat="1" applyFont="1" applyFill="1" applyBorder="1" applyAlignment="1">
      <alignment horizontal="left" vertical="top" wrapText="1"/>
      <protection/>
    </xf>
    <xf numFmtId="2" fontId="2" fillId="34" borderId="0" xfId="56" applyNumberFormat="1" applyFont="1" applyFill="1">
      <alignment/>
      <protection/>
    </xf>
    <xf numFmtId="0" fontId="2" fillId="0" borderId="0" xfId="56" applyFont="1">
      <alignment/>
      <protection/>
    </xf>
    <xf numFmtId="0" fontId="4" fillId="34" borderId="10" xfId="56" applyFont="1" applyFill="1" applyBorder="1">
      <alignment/>
      <protection/>
    </xf>
    <xf numFmtId="2" fontId="4" fillId="34" borderId="10" xfId="56" applyNumberFormat="1" applyFont="1" applyFill="1" applyBorder="1">
      <alignment/>
      <protection/>
    </xf>
    <xf numFmtId="0" fontId="4" fillId="0" borderId="0" xfId="56" applyFont="1">
      <alignment/>
      <protection/>
    </xf>
    <xf numFmtId="4" fontId="2" fillId="34" borderId="14" xfId="0" applyNumberFormat="1" applyFont="1" applyFill="1" applyBorder="1" applyAlignment="1">
      <alignment horizontal="right"/>
    </xf>
    <xf numFmtId="0" fontId="0" fillId="34" borderId="13" xfId="0" applyFill="1" applyBorder="1" applyAlignment="1">
      <alignment/>
    </xf>
    <xf numFmtId="2" fontId="2" fillId="34" borderId="14" xfId="0" applyNumberFormat="1" applyFont="1" applyFill="1" applyBorder="1" applyAlignment="1">
      <alignment horizontal="right"/>
    </xf>
    <xf numFmtId="0" fontId="2" fillId="0" borderId="11" xfId="56" applyFill="1" applyBorder="1">
      <alignment/>
      <protection/>
    </xf>
    <xf numFmtId="2" fontId="2" fillId="34" borderId="11" xfId="56" applyNumberFormat="1" applyFont="1" applyFill="1" applyBorder="1" applyAlignment="1">
      <alignment horizontal="center" vertical="center" wrapText="1"/>
      <protection/>
    </xf>
    <xf numFmtId="4" fontId="2" fillId="34" borderId="15" xfId="56" applyNumberFormat="1" applyFont="1" applyFill="1" applyBorder="1">
      <alignment/>
      <protection/>
    </xf>
    <xf numFmtId="4" fontId="2" fillId="33" borderId="11" xfId="56" applyNumberFormat="1" applyFont="1" applyFill="1" applyBorder="1">
      <alignment/>
      <protection/>
    </xf>
    <xf numFmtId="4" fontId="2" fillId="34" borderId="11" xfId="0" applyNumberFormat="1" applyFont="1" applyFill="1" applyBorder="1" applyAlignment="1">
      <alignment horizontal="right"/>
    </xf>
    <xf numFmtId="4" fontId="2" fillId="0" borderId="11" xfId="56" applyNumberFormat="1" applyFont="1" applyFill="1" applyBorder="1">
      <alignment/>
      <protection/>
    </xf>
    <xf numFmtId="4" fontId="2" fillId="33" borderId="11" xfId="0" applyNumberFormat="1" applyFont="1" applyFill="1" applyBorder="1" applyAlignment="1">
      <alignment horizontal="right"/>
    </xf>
    <xf numFmtId="4" fontId="2" fillId="33" borderId="11" xfId="56" applyNumberFormat="1" applyFont="1" applyFill="1" applyBorder="1">
      <alignment/>
      <protection/>
    </xf>
    <xf numFmtId="4" fontId="2" fillId="33" borderId="11" xfId="56" applyNumberFormat="1" applyFont="1" applyFill="1" applyBorder="1">
      <alignment/>
      <protection/>
    </xf>
    <xf numFmtId="4" fontId="2" fillId="0" borderId="11" xfId="0" applyNumberFormat="1" applyFont="1" applyFill="1" applyBorder="1" applyAlignment="1">
      <alignment horizontal="right"/>
    </xf>
    <xf numFmtId="4" fontId="2" fillId="0" borderId="11" xfId="56" applyNumberFormat="1" applyFont="1" applyFill="1" applyBorder="1">
      <alignment/>
      <protection/>
    </xf>
    <xf numFmtId="4" fontId="2" fillId="34" borderId="11" xfId="56" applyNumberFormat="1" applyFont="1" applyFill="1" applyBorder="1">
      <alignment/>
      <protection/>
    </xf>
    <xf numFmtId="4" fontId="2" fillId="34" borderId="11" xfId="56" applyNumberFormat="1" applyFont="1" applyFill="1" applyBorder="1" applyAlignment="1">
      <alignment horizontal="right"/>
      <protection/>
    </xf>
    <xf numFmtId="4" fontId="4" fillId="34" borderId="11" xfId="56" applyNumberFormat="1" applyFont="1" applyFill="1" applyBorder="1">
      <alignment/>
      <protection/>
    </xf>
    <xf numFmtId="4" fontId="2" fillId="34" borderId="14" xfId="56" applyNumberFormat="1" applyFont="1" applyFill="1" applyBorder="1" applyAlignment="1">
      <alignment horizontal="right"/>
      <protection/>
    </xf>
    <xf numFmtId="2" fontId="2" fillId="0" borderId="0" xfId="56" applyNumberFormat="1" applyFont="1" applyFill="1" applyBorder="1" applyAlignment="1">
      <alignment vertical="center" wrapText="1"/>
      <protection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49" fontId="4" fillId="36" borderId="10" xfId="0" applyNumberFormat="1" applyFont="1" applyFill="1" applyBorder="1" applyAlignment="1">
      <alignment horizontal="left" vertical="top" wrapText="1"/>
    </xf>
    <xf numFmtId="49" fontId="4" fillId="36" borderId="10" xfId="56" applyNumberFormat="1" applyFont="1" applyFill="1" applyBorder="1" applyAlignment="1">
      <alignment horizontal="center" vertical="top" wrapText="1"/>
      <protection/>
    </xf>
    <xf numFmtId="4" fontId="4" fillId="36" borderId="11" xfId="56" applyNumberFormat="1" applyFont="1" applyFill="1" applyBorder="1">
      <alignment/>
      <protection/>
    </xf>
    <xf numFmtId="0" fontId="4" fillId="36" borderId="10" xfId="56" applyFont="1" applyFill="1" applyBorder="1">
      <alignment/>
      <protection/>
    </xf>
    <xf numFmtId="2" fontId="4" fillId="36" borderId="10" xfId="56" applyNumberFormat="1" applyFont="1" applyFill="1" applyBorder="1">
      <alignment/>
      <protection/>
    </xf>
    <xf numFmtId="2" fontId="4" fillId="36" borderId="0" xfId="56" applyNumberFormat="1" applyFont="1" applyFill="1">
      <alignment/>
      <protection/>
    </xf>
    <xf numFmtId="49" fontId="2" fillId="36" borderId="10" xfId="56" applyNumberFormat="1" applyFont="1" applyFill="1" applyBorder="1" applyAlignment="1">
      <alignment horizontal="left"/>
      <protection/>
    </xf>
    <xf numFmtId="49" fontId="2" fillId="36" borderId="10" xfId="56" applyNumberFormat="1" applyFill="1" applyBorder="1">
      <alignment/>
      <protection/>
    </xf>
    <xf numFmtId="49" fontId="2" fillId="36" borderId="10" xfId="56" applyNumberFormat="1" applyFill="1" applyBorder="1" applyAlignment="1">
      <alignment horizontal="center"/>
      <protection/>
    </xf>
    <xf numFmtId="0" fontId="2" fillId="36" borderId="11" xfId="56" applyFill="1" applyBorder="1">
      <alignment/>
      <protection/>
    </xf>
    <xf numFmtId="0" fontId="2" fillId="36" borderId="10" xfId="56" applyFill="1" applyBorder="1">
      <alignment/>
      <protection/>
    </xf>
    <xf numFmtId="2" fontId="2" fillId="36" borderId="10" xfId="56" applyNumberFormat="1" applyFont="1" applyFill="1" applyBorder="1">
      <alignment/>
      <protection/>
    </xf>
    <xf numFmtId="49" fontId="2" fillId="37" borderId="10" xfId="0" applyNumberFormat="1" applyFont="1" applyFill="1" applyBorder="1" applyAlignment="1">
      <alignment horizontal="center" vertical="top" wrapText="1"/>
    </xf>
    <xf numFmtId="4" fontId="2" fillId="37" borderId="11" xfId="0" applyNumberFormat="1" applyFont="1" applyFill="1" applyBorder="1" applyAlignment="1">
      <alignment horizontal="right"/>
    </xf>
    <xf numFmtId="2" fontId="0" fillId="37" borderId="10" xfId="0" applyNumberFormat="1" applyFill="1" applyBorder="1" applyAlignment="1">
      <alignment horizontal="center"/>
    </xf>
    <xf numFmtId="2" fontId="2" fillId="37" borderId="10" xfId="0" applyNumberFormat="1" applyFont="1" applyFill="1" applyBorder="1" applyAlignment="1">
      <alignment horizontal="right"/>
    </xf>
    <xf numFmtId="2" fontId="2" fillId="37" borderId="0" xfId="56" applyNumberFormat="1" applyFont="1" applyFill="1">
      <alignment/>
      <protection/>
    </xf>
    <xf numFmtId="4" fontId="2" fillId="37" borderId="10" xfId="0" applyNumberFormat="1" applyFont="1" applyFill="1" applyBorder="1" applyAlignment="1">
      <alignment horizontal="center" vertical="top" wrapText="1"/>
    </xf>
    <xf numFmtId="2" fontId="2" fillId="34" borderId="12" xfId="56" applyNumberFormat="1" applyFont="1" applyFill="1" applyBorder="1" applyAlignment="1">
      <alignment horizontal="right"/>
      <protection/>
    </xf>
    <xf numFmtId="0" fontId="2" fillId="0" borderId="10" xfId="56" applyFont="1" applyBorder="1">
      <alignment/>
      <protection/>
    </xf>
    <xf numFmtId="0" fontId="4" fillId="0" borderId="10" xfId="56" applyFont="1" applyBorder="1">
      <alignment/>
      <protection/>
    </xf>
    <xf numFmtId="49" fontId="2" fillId="38" borderId="10" xfId="54" applyNumberFormat="1" applyFont="1" applyFill="1" applyBorder="1" applyAlignment="1">
      <alignment horizontal="left" vertical="top" wrapText="1"/>
      <protection/>
    </xf>
    <xf numFmtId="49" fontId="4" fillId="0" borderId="10" xfId="56" applyNumberFormat="1" applyFont="1" applyBorder="1" applyAlignment="1">
      <alignment horizontal="left"/>
      <protection/>
    </xf>
    <xf numFmtId="4" fontId="4" fillId="36" borderId="10" xfId="56" applyNumberFormat="1" applyFont="1" applyFill="1" applyBorder="1">
      <alignment/>
      <protection/>
    </xf>
    <xf numFmtId="4" fontId="2" fillId="0" borderId="10" xfId="56" applyNumberFormat="1" applyBorder="1">
      <alignment/>
      <protection/>
    </xf>
    <xf numFmtId="0" fontId="2" fillId="0" borderId="12" xfId="56" applyBorder="1">
      <alignment/>
      <protection/>
    </xf>
    <xf numFmtId="0" fontId="4" fillId="0" borderId="10" xfId="56" applyFont="1" applyBorder="1" applyAlignment="1">
      <alignment vertical="top" wrapText="1"/>
      <protection/>
    </xf>
    <xf numFmtId="2" fontId="4" fillId="0" borderId="0" xfId="56" applyNumberFormat="1" applyFont="1" applyAlignment="1">
      <alignment horizontal="center"/>
      <protection/>
    </xf>
    <xf numFmtId="49" fontId="4" fillId="34" borderId="12" xfId="56" applyNumberFormat="1" applyFont="1" applyFill="1" applyBorder="1" applyAlignment="1">
      <alignment horizontal="center" vertical="top" wrapText="1"/>
      <protection/>
    </xf>
    <xf numFmtId="2" fontId="4" fillId="34" borderId="15" xfId="56" applyNumberFormat="1" applyFont="1" applyFill="1" applyBorder="1" applyAlignment="1">
      <alignment horizontal="center" vertical="center" wrapText="1"/>
      <protection/>
    </xf>
    <xf numFmtId="0" fontId="4" fillId="34" borderId="12" xfId="56" applyFont="1" applyFill="1" applyBorder="1" applyAlignment="1">
      <alignment horizontal="center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2" fontId="4" fillId="0" borderId="12" xfId="56" applyNumberFormat="1" applyFont="1" applyBorder="1" applyAlignment="1">
      <alignment horizontal="center"/>
      <protection/>
    </xf>
    <xf numFmtId="2" fontId="4" fillId="0" borderId="12" xfId="56" applyNumberFormat="1" applyFont="1" applyBorder="1" applyAlignment="1">
      <alignment horizontal="center" vertical="top" wrapText="1"/>
      <protection/>
    </xf>
    <xf numFmtId="0" fontId="4" fillId="0" borderId="12" xfId="56" applyFont="1" applyBorder="1" applyAlignment="1">
      <alignment horizontal="center" vertical="top" wrapText="1"/>
      <protection/>
    </xf>
    <xf numFmtId="43" fontId="12" fillId="36" borderId="10" xfId="65" applyFont="1" applyFill="1" applyBorder="1" applyAlignment="1">
      <alignment horizontal="right"/>
    </xf>
    <xf numFmtId="43" fontId="12" fillId="0" borderId="10" xfId="65" applyFont="1" applyBorder="1" applyAlignment="1">
      <alignment horizontal="right"/>
    </xf>
    <xf numFmtId="43" fontId="12" fillId="0" borderId="10" xfId="65" applyFont="1" applyFill="1" applyBorder="1" applyAlignment="1">
      <alignment/>
    </xf>
    <xf numFmtId="43" fontId="12" fillId="0" borderId="10" xfId="65" applyFont="1" applyBorder="1" applyAlignment="1">
      <alignment/>
    </xf>
    <xf numFmtId="2" fontId="2" fillId="0" borderId="10" xfId="56" applyNumberFormat="1" applyFont="1" applyBorder="1" applyAlignment="1">
      <alignment horizontal="center"/>
      <protection/>
    </xf>
    <xf numFmtId="0" fontId="2" fillId="0" borderId="10" xfId="56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wrapText="1"/>
    </xf>
    <xf numFmtId="2" fontId="2" fillId="0" borderId="10" xfId="56" applyNumberFormat="1" applyBorder="1">
      <alignment/>
      <protection/>
    </xf>
    <xf numFmtId="49" fontId="2" fillId="39" borderId="10" xfId="0" applyNumberFormat="1" applyFont="1" applyFill="1" applyBorder="1" applyAlignment="1">
      <alignment horizontal="left" vertical="top" wrapText="1"/>
    </xf>
    <xf numFmtId="49" fontId="2" fillId="39" borderId="10" xfId="0" applyNumberFormat="1" applyFont="1" applyFill="1" applyBorder="1" applyAlignment="1">
      <alignment horizontal="center" vertical="top" wrapText="1"/>
    </xf>
    <xf numFmtId="4" fontId="2" fillId="39" borderId="11" xfId="0" applyNumberFormat="1" applyFont="1" applyFill="1" applyBorder="1" applyAlignment="1">
      <alignment horizontal="right"/>
    </xf>
    <xf numFmtId="2" fontId="0" fillId="39" borderId="10" xfId="0" applyNumberFormat="1" applyFill="1" applyBorder="1" applyAlignment="1">
      <alignment horizontal="center"/>
    </xf>
    <xf numFmtId="2" fontId="2" fillId="39" borderId="10" xfId="0" applyNumberFormat="1" applyFont="1" applyFill="1" applyBorder="1" applyAlignment="1">
      <alignment horizontal="right"/>
    </xf>
    <xf numFmtId="2" fontId="2" fillId="39" borderId="0" xfId="56" applyNumberFormat="1" applyFont="1" applyFill="1">
      <alignment/>
      <protection/>
    </xf>
    <xf numFmtId="0" fontId="2" fillId="39" borderId="10" xfId="56" applyFill="1" applyBorder="1">
      <alignment/>
      <protection/>
    </xf>
    <xf numFmtId="0" fontId="2" fillId="39" borderId="0" xfId="56" applyFill="1">
      <alignment/>
      <protection/>
    </xf>
    <xf numFmtId="0" fontId="2" fillId="39" borderId="10" xfId="0" applyFont="1" applyFill="1" applyBorder="1" applyAlignment="1">
      <alignment horizontal="left" vertical="top" wrapText="1"/>
    </xf>
    <xf numFmtId="49" fontId="2" fillId="0" borderId="0" xfId="56" applyNumberFormat="1" applyFont="1" applyFill="1" applyBorder="1" applyAlignment="1">
      <alignment horizontal="center" wrapText="1"/>
      <protection/>
    </xf>
    <xf numFmtId="0" fontId="4" fillId="0" borderId="10" xfId="56" applyFont="1" applyBorder="1" applyAlignment="1">
      <alignment horizontal="center" vertical="top" wrapText="1"/>
      <protection/>
    </xf>
    <xf numFmtId="2" fontId="2" fillId="34" borderId="0" xfId="0" applyNumberFormat="1" applyFont="1" applyFill="1" applyBorder="1" applyAlignment="1">
      <alignment horizontal="right"/>
    </xf>
    <xf numFmtId="2" fontId="2" fillId="34" borderId="13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 vertical="top" wrapText="1"/>
    </xf>
    <xf numFmtId="4" fontId="4" fillId="33" borderId="13" xfId="56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4" fillId="0" borderId="17" xfId="56" applyNumberFormat="1" applyFont="1" applyBorder="1" applyAlignment="1">
      <alignment horizontal="center" vertical="top" wrapText="1"/>
      <protection/>
    </xf>
    <xf numFmtId="0" fontId="0" fillId="0" borderId="18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4" fillId="0" borderId="19" xfId="56" applyNumberFormat="1" applyFont="1" applyBorder="1" applyAlignment="1">
      <alignment horizontal="center" vertical="top" wrapText="1"/>
      <protection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" fillId="0" borderId="21" xfId="56" applyNumberFormat="1" applyFont="1" applyBorder="1" applyAlignment="1">
      <alignment horizontal="center" vertical="top" wrapText="1"/>
      <protection/>
    </xf>
    <xf numFmtId="0" fontId="0" fillId="0" borderId="22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2" fontId="2" fillId="34" borderId="13" xfId="56" applyNumberFormat="1" applyFont="1" applyFill="1" applyBorder="1" applyAlignment="1">
      <alignment horizontal="right"/>
      <protection/>
    </xf>
    <xf numFmtId="2" fontId="2" fillId="34" borderId="12" xfId="56" applyNumberFormat="1" applyFont="1" applyFill="1" applyBorder="1" applyAlignment="1">
      <alignment horizontal="right"/>
      <protection/>
    </xf>
    <xf numFmtId="49" fontId="2" fillId="0" borderId="0" xfId="56" applyNumberFormat="1" applyFont="1" applyFill="1" applyBorder="1" applyAlignment="1">
      <alignment horizont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top" wrapText="1"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49" fontId="2" fillId="34" borderId="10" xfId="56" applyNumberFormat="1" applyFont="1" applyFill="1" applyBorder="1" applyAlignment="1">
      <alignment horizontal="center" vertical="top" wrapText="1"/>
      <protection/>
    </xf>
    <xf numFmtId="49" fontId="2" fillId="34" borderId="13" xfId="56" applyNumberFormat="1" applyFont="1" applyFill="1" applyBorder="1" applyAlignment="1">
      <alignment horizontal="center" vertical="top" wrapText="1"/>
      <protection/>
    </xf>
    <xf numFmtId="49" fontId="2" fillId="34" borderId="12" xfId="56" applyNumberFormat="1" applyFont="1" applyFill="1" applyBorder="1" applyAlignment="1">
      <alignment horizontal="center" vertical="top" wrapText="1"/>
      <protection/>
    </xf>
    <xf numFmtId="2" fontId="6" fillId="0" borderId="22" xfId="0" applyNumberFormat="1" applyFont="1" applyBorder="1" applyAlignment="1">
      <alignment horizontal="center" vertical="top" wrapText="1"/>
    </xf>
    <xf numFmtId="2" fontId="4" fillId="33" borderId="13" xfId="56" applyNumberFormat="1" applyFont="1" applyFill="1" applyBorder="1" applyAlignment="1">
      <alignment horizontal="center" vertical="center"/>
      <protection/>
    </xf>
    <xf numFmtId="0" fontId="2" fillId="0" borderId="13" xfId="56" applyBorder="1" applyAlignment="1">
      <alignment horizontal="center"/>
      <protection/>
    </xf>
    <xf numFmtId="0" fontId="2" fillId="0" borderId="12" xfId="56" applyBorder="1" applyAlignment="1">
      <alignment horizontal="center"/>
      <protection/>
    </xf>
    <xf numFmtId="2" fontId="4" fillId="0" borderId="10" xfId="56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vertical="top" wrapText="1"/>
    </xf>
    <xf numFmtId="49" fontId="4" fillId="33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49" fontId="4" fillId="33" borderId="17" xfId="56" applyNumberFormat="1" applyFont="1" applyFill="1" applyBorder="1" applyAlignment="1">
      <alignment horizontal="center" vertical="top" wrapText="1"/>
      <protection/>
    </xf>
    <xf numFmtId="49" fontId="4" fillId="33" borderId="18" xfId="56" applyNumberFormat="1" applyFont="1" applyFill="1" applyBorder="1" applyAlignment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4" fillId="33" borderId="19" xfId="56" applyNumberFormat="1" applyFont="1" applyFill="1" applyBorder="1" applyAlignment="1">
      <alignment horizontal="center" vertical="top" wrapText="1"/>
      <protection/>
    </xf>
    <xf numFmtId="49" fontId="4" fillId="33" borderId="0" xfId="56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9" fontId="4" fillId="33" borderId="21" xfId="56" applyNumberFormat="1" applyFont="1" applyFill="1" applyBorder="1" applyAlignment="1">
      <alignment horizontal="center" vertical="top" wrapText="1"/>
      <protection/>
    </xf>
    <xf numFmtId="49" fontId="4" fillId="33" borderId="22" xfId="56" applyNumberFormat="1" applyFont="1" applyFill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" fontId="2" fillId="0" borderId="23" xfId="56" applyNumberFormat="1" applyFont="1" applyBorder="1" applyAlignment="1">
      <alignment horizontal="center"/>
      <protection/>
    </xf>
    <xf numFmtId="2" fontId="2" fillId="0" borderId="24" xfId="56" applyNumberFormat="1" applyFont="1" applyBorder="1" applyAlignment="1">
      <alignment horizontal="center"/>
      <protection/>
    </xf>
    <xf numFmtId="2" fontId="2" fillId="0" borderId="11" xfId="56" applyNumberFormat="1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3"/>
  <sheetViews>
    <sheetView tabSelected="1" zoomScale="75" zoomScaleNormal="75" zoomScaleSheetLayoutView="90" zoomScalePageLayoutView="0" workbookViewId="0" topLeftCell="A929">
      <selection activeCell="R441" sqref="R441"/>
    </sheetView>
  </sheetViews>
  <sheetFormatPr defaultColWidth="10.25390625" defaultRowHeight="12.75"/>
  <cols>
    <col min="1" max="1" width="48.75390625" style="43" customWidth="1"/>
    <col min="2" max="2" width="0.12890625" style="6" hidden="1" customWidth="1"/>
    <col min="3" max="3" width="8.625" style="10" customWidth="1"/>
    <col min="4" max="4" width="15.375" style="7" customWidth="1"/>
    <col min="5" max="5" width="7.125" style="7" customWidth="1"/>
    <col min="6" max="6" width="0.12890625" style="8" hidden="1" customWidth="1"/>
    <col min="7" max="7" width="0.12890625" style="1" hidden="1" customWidth="1"/>
    <col min="8" max="8" width="9.125" style="100" hidden="1" customWidth="1"/>
    <col min="9" max="9" width="10.125" style="106" hidden="1" customWidth="1"/>
    <col min="10" max="10" width="11.00390625" style="106" hidden="1" customWidth="1"/>
    <col min="11" max="11" width="12.125" style="106" hidden="1" customWidth="1"/>
    <col min="12" max="12" width="11.375" style="106" hidden="1" customWidth="1"/>
    <col min="13" max="13" width="18.875" style="106" hidden="1" customWidth="1"/>
    <col min="14" max="14" width="5.00390625" style="106" hidden="1" customWidth="1"/>
    <col min="15" max="15" width="10.125" style="106" hidden="1" customWidth="1"/>
    <col min="16" max="16" width="0.12890625" style="106" hidden="1" customWidth="1"/>
    <col min="17" max="17" width="21.25390625" style="106" hidden="1" customWidth="1"/>
    <col min="18" max="18" width="19.375" style="106" customWidth="1"/>
    <col min="19" max="19" width="13.25390625" style="106" hidden="1" customWidth="1"/>
    <col min="20" max="20" width="0.12890625" style="1" hidden="1" customWidth="1"/>
    <col min="21" max="21" width="0.12890625" style="1" customWidth="1"/>
    <col min="22" max="22" width="18.25390625" style="1" hidden="1" customWidth="1"/>
    <col min="23" max="23" width="19.375" style="1" customWidth="1"/>
    <col min="24" max="16384" width="10.25390625" style="1" customWidth="1"/>
  </cols>
  <sheetData>
    <row r="1" spans="1:23" ht="75" customHeight="1">
      <c r="A1" s="43" t="s">
        <v>28</v>
      </c>
      <c r="B1" s="4"/>
      <c r="C1" s="220" t="s">
        <v>528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01"/>
      <c r="W1" s="201"/>
    </row>
    <row r="2" spans="2:8" ht="0" customHeight="1" hidden="1">
      <c r="B2" s="5"/>
      <c r="C2" s="9"/>
      <c r="D2" s="138"/>
      <c r="E2" s="138"/>
      <c r="F2" s="1"/>
      <c r="H2" s="106"/>
    </row>
    <row r="3" spans="1:8" ht="18.75" customHeight="1">
      <c r="A3" s="221"/>
      <c r="B3" s="221"/>
      <c r="C3" s="221"/>
      <c r="D3" s="221"/>
      <c r="E3" s="221"/>
      <c r="F3" s="1"/>
      <c r="H3" s="106"/>
    </row>
    <row r="4" spans="1:23" ht="75" customHeight="1">
      <c r="A4" s="227" t="s">
        <v>462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05"/>
      <c r="W4" s="205"/>
    </row>
    <row r="5" spans="1:23" ht="15.75">
      <c r="A5" s="223" t="s">
        <v>171</v>
      </c>
      <c r="B5" s="92"/>
      <c r="C5" s="224" t="s">
        <v>104</v>
      </c>
      <c r="D5" s="224" t="s">
        <v>99</v>
      </c>
      <c r="E5" s="224" t="s">
        <v>100</v>
      </c>
      <c r="F5" s="123"/>
      <c r="G5" s="93"/>
      <c r="H5" s="104" t="s">
        <v>463</v>
      </c>
      <c r="I5" s="107"/>
      <c r="J5" s="107"/>
      <c r="K5" s="107"/>
      <c r="L5" s="107"/>
      <c r="M5" s="107"/>
      <c r="N5" s="254" t="s">
        <v>101</v>
      </c>
      <c r="O5" s="255"/>
      <c r="P5" s="255"/>
      <c r="Q5" s="255"/>
      <c r="R5" s="255"/>
      <c r="S5" s="255"/>
      <c r="T5" s="255"/>
      <c r="U5" s="255"/>
      <c r="V5" s="255"/>
      <c r="W5" s="256"/>
    </row>
    <row r="6" spans="1:23" ht="39" customHeight="1">
      <c r="A6" s="223"/>
      <c r="B6" s="26" t="s">
        <v>30</v>
      </c>
      <c r="C6" s="224"/>
      <c r="D6" s="224"/>
      <c r="E6" s="224"/>
      <c r="F6" s="124" t="s">
        <v>101</v>
      </c>
      <c r="G6" s="25"/>
      <c r="H6" s="110" t="s">
        <v>101</v>
      </c>
      <c r="I6" s="107"/>
      <c r="J6" s="107"/>
      <c r="K6" s="107"/>
      <c r="L6" s="107"/>
      <c r="M6" s="107"/>
      <c r="N6" s="187" t="s">
        <v>464</v>
      </c>
      <c r="O6" s="187" t="s">
        <v>511</v>
      </c>
      <c r="P6" s="187" t="s">
        <v>485</v>
      </c>
      <c r="Q6" s="187" t="s">
        <v>526</v>
      </c>
      <c r="R6" s="187" t="s">
        <v>464</v>
      </c>
      <c r="S6" s="187" t="s">
        <v>465</v>
      </c>
      <c r="T6" s="188" t="s">
        <v>511</v>
      </c>
      <c r="U6" s="188" t="s">
        <v>486</v>
      </c>
      <c r="V6" s="188" t="s">
        <v>526</v>
      </c>
      <c r="W6" s="188" t="s">
        <v>465</v>
      </c>
    </row>
    <row r="7" spans="1:23" ht="18" customHeight="1">
      <c r="A7" s="56" t="s">
        <v>31</v>
      </c>
      <c r="B7" s="21" t="s">
        <v>32</v>
      </c>
      <c r="C7" s="24" t="s">
        <v>32</v>
      </c>
      <c r="D7" s="21"/>
      <c r="E7" s="21"/>
      <c r="F7" s="125" t="e">
        <f>SUM(F8+F13+F21+#REF!+#REF!+F69+#REF!+#REF!+F66)</f>
        <v>#REF!</v>
      </c>
      <c r="G7" s="91"/>
      <c r="H7" s="101">
        <f>H8+H13+H21+H47+H69+H66</f>
        <v>94251700</v>
      </c>
      <c r="N7" s="101">
        <f>SUM(N8+N13+N21+N47+N69+N66)</f>
        <v>71537029</v>
      </c>
      <c r="O7" s="101"/>
      <c r="P7" s="101">
        <f>SUM(P8+P13+P21+P47+P69+P66)</f>
        <v>71537029</v>
      </c>
      <c r="Q7" s="101"/>
      <c r="R7" s="101">
        <f>SUM(R8+R13+R21+R47+R69+R66)</f>
        <v>71537029</v>
      </c>
      <c r="S7" s="101">
        <f>S8+S13+S21+S47+S66+S69+S44</f>
        <v>73534461</v>
      </c>
      <c r="T7" s="93"/>
      <c r="U7" s="101">
        <f>U8+U13+U21+U47+U66+U69+U44</f>
        <v>73534461</v>
      </c>
      <c r="V7" s="102"/>
      <c r="W7" s="101">
        <f>W8+W13+W21+W47+W66+W69+W44</f>
        <v>73534461</v>
      </c>
    </row>
    <row r="8" spans="1:23" ht="21.75" customHeight="1">
      <c r="A8" s="44" t="s">
        <v>416</v>
      </c>
      <c r="B8" s="24"/>
      <c r="C8" s="21" t="s">
        <v>33</v>
      </c>
      <c r="D8" s="22" t="s">
        <v>175</v>
      </c>
      <c r="E8" s="24"/>
      <c r="F8" s="33">
        <f>F9</f>
        <v>0</v>
      </c>
      <c r="G8" s="25"/>
      <c r="H8" s="102">
        <f>H9</f>
        <v>1219356</v>
      </c>
      <c r="N8" s="102">
        <f>N9</f>
        <v>1219356</v>
      </c>
      <c r="O8" s="102"/>
      <c r="P8" s="102">
        <f>P9</f>
        <v>1219356</v>
      </c>
      <c r="Q8" s="102"/>
      <c r="R8" s="102">
        <f>R9</f>
        <v>1219356</v>
      </c>
      <c r="S8" s="102">
        <f>S9</f>
        <v>1219356</v>
      </c>
      <c r="T8" s="93"/>
      <c r="U8" s="102">
        <f>U9</f>
        <v>1219356</v>
      </c>
      <c r="V8" s="102"/>
      <c r="W8" s="102">
        <f>W9</f>
        <v>1219356</v>
      </c>
    </row>
    <row r="9" spans="1:23" ht="36.75" customHeight="1">
      <c r="A9" s="44" t="s">
        <v>86</v>
      </c>
      <c r="B9" s="21"/>
      <c r="C9" s="21" t="s">
        <v>33</v>
      </c>
      <c r="D9" s="22" t="s">
        <v>183</v>
      </c>
      <c r="E9" s="21"/>
      <c r="F9" s="33">
        <f>F10</f>
        <v>0</v>
      </c>
      <c r="G9" s="25"/>
      <c r="H9" s="102">
        <f>H10</f>
        <v>1219356</v>
      </c>
      <c r="N9" s="102">
        <f>N10</f>
        <v>1219356</v>
      </c>
      <c r="O9" s="102"/>
      <c r="P9" s="102">
        <f>P10</f>
        <v>1219356</v>
      </c>
      <c r="Q9" s="102"/>
      <c r="R9" s="102">
        <f>R10</f>
        <v>1219356</v>
      </c>
      <c r="S9" s="102">
        <f>S10</f>
        <v>1219356</v>
      </c>
      <c r="T9" s="93"/>
      <c r="U9" s="102">
        <f>U10</f>
        <v>1219356</v>
      </c>
      <c r="V9" s="102"/>
      <c r="W9" s="102">
        <f>W10</f>
        <v>1219356</v>
      </c>
    </row>
    <row r="10" spans="1:23" ht="20.25" customHeight="1">
      <c r="A10" s="44" t="s">
        <v>88</v>
      </c>
      <c r="B10" s="21"/>
      <c r="C10" s="21" t="s">
        <v>33</v>
      </c>
      <c r="D10" s="22" t="s">
        <v>183</v>
      </c>
      <c r="E10" s="21"/>
      <c r="F10" s="33">
        <f>F11+F12</f>
        <v>0</v>
      </c>
      <c r="G10" s="25"/>
      <c r="H10" s="102">
        <f>H11+H12</f>
        <v>1219356</v>
      </c>
      <c r="N10" s="102">
        <f>N11+N12</f>
        <v>1219356</v>
      </c>
      <c r="O10" s="102"/>
      <c r="P10" s="102">
        <f>P11+P12</f>
        <v>1219356</v>
      </c>
      <c r="Q10" s="102"/>
      <c r="R10" s="102">
        <f>R11+R12</f>
        <v>1219356</v>
      </c>
      <c r="S10" s="102">
        <f>S11+S12</f>
        <v>1219356</v>
      </c>
      <c r="T10" s="93"/>
      <c r="U10" s="102">
        <f>U11+U12</f>
        <v>1219356</v>
      </c>
      <c r="V10" s="102"/>
      <c r="W10" s="102">
        <f>W11+W12</f>
        <v>1219356</v>
      </c>
    </row>
    <row r="11" spans="1:23" ht="16.5" customHeight="1">
      <c r="A11" s="35" t="s">
        <v>128</v>
      </c>
      <c r="B11" s="21"/>
      <c r="C11" s="21" t="s">
        <v>33</v>
      </c>
      <c r="D11" s="22" t="s">
        <v>183</v>
      </c>
      <c r="E11" s="21" t="s">
        <v>142</v>
      </c>
      <c r="F11" s="72">
        <v>0</v>
      </c>
      <c r="G11" s="25">
        <v>1169925</v>
      </c>
      <c r="H11" s="103">
        <v>1178356</v>
      </c>
      <c r="N11" s="103">
        <v>1178356</v>
      </c>
      <c r="O11" s="103"/>
      <c r="P11" s="103">
        <f>N11+O11</f>
        <v>1178356</v>
      </c>
      <c r="Q11" s="103"/>
      <c r="R11" s="103">
        <f>P11+Q11</f>
        <v>1178356</v>
      </c>
      <c r="S11" s="103">
        <v>1178356</v>
      </c>
      <c r="T11" s="93"/>
      <c r="U11" s="103">
        <f>S11+T11</f>
        <v>1178356</v>
      </c>
      <c r="V11" s="103"/>
      <c r="W11" s="103">
        <f>U11+V11</f>
        <v>1178356</v>
      </c>
    </row>
    <row r="12" spans="1:23" ht="32.25" customHeight="1">
      <c r="A12" s="35" t="s">
        <v>129</v>
      </c>
      <c r="B12" s="21"/>
      <c r="C12" s="21" t="s">
        <v>33</v>
      </c>
      <c r="D12" s="22" t="s">
        <v>183</v>
      </c>
      <c r="E12" s="21" t="s">
        <v>143</v>
      </c>
      <c r="F12" s="72">
        <v>0</v>
      </c>
      <c r="G12" s="25">
        <v>41100</v>
      </c>
      <c r="H12" s="103">
        <v>41000</v>
      </c>
      <c r="N12" s="103">
        <v>41000</v>
      </c>
      <c r="O12" s="103"/>
      <c r="P12" s="103">
        <f>N12+O12</f>
        <v>41000</v>
      </c>
      <c r="Q12" s="103"/>
      <c r="R12" s="103">
        <f>P12+Q12</f>
        <v>41000</v>
      </c>
      <c r="S12" s="103">
        <v>41000</v>
      </c>
      <c r="T12" s="93"/>
      <c r="U12" s="103">
        <f>S12+T12</f>
        <v>41000</v>
      </c>
      <c r="V12" s="103"/>
      <c r="W12" s="103">
        <f>U12+V12</f>
        <v>41000</v>
      </c>
    </row>
    <row r="13" spans="1:23" ht="66" customHeight="1">
      <c r="A13" s="44" t="s">
        <v>89</v>
      </c>
      <c r="B13" s="24"/>
      <c r="C13" s="21" t="s">
        <v>34</v>
      </c>
      <c r="D13" s="22" t="s">
        <v>175</v>
      </c>
      <c r="E13" s="24"/>
      <c r="F13" s="33" t="e">
        <f>F14+#REF!</f>
        <v>#REF!</v>
      </c>
      <c r="G13" s="25">
        <v>0</v>
      </c>
      <c r="H13" s="102">
        <f>H14</f>
        <v>1146644</v>
      </c>
      <c r="N13" s="102">
        <f>N14</f>
        <v>1146644</v>
      </c>
      <c r="O13" s="102"/>
      <c r="P13" s="102">
        <f>P14</f>
        <v>1146644</v>
      </c>
      <c r="Q13" s="102"/>
      <c r="R13" s="102">
        <f>R14</f>
        <v>1146644</v>
      </c>
      <c r="S13" s="102">
        <f>S14</f>
        <v>1146644</v>
      </c>
      <c r="T13" s="93"/>
      <c r="U13" s="102">
        <f>U14</f>
        <v>1146644</v>
      </c>
      <c r="V13" s="102"/>
      <c r="W13" s="102">
        <f>W14</f>
        <v>1146644</v>
      </c>
    </row>
    <row r="14" spans="1:23" ht="48.75" customHeight="1">
      <c r="A14" s="44" t="s">
        <v>87</v>
      </c>
      <c r="B14" s="21"/>
      <c r="C14" s="21" t="s">
        <v>34</v>
      </c>
      <c r="D14" s="22" t="s">
        <v>172</v>
      </c>
      <c r="E14" s="21"/>
      <c r="F14" s="33" t="e">
        <f>F15</f>
        <v>#REF!</v>
      </c>
      <c r="G14" s="25"/>
      <c r="H14" s="102">
        <f>H15</f>
        <v>1146644</v>
      </c>
      <c r="N14" s="102">
        <f>N15</f>
        <v>1146644</v>
      </c>
      <c r="O14" s="102"/>
      <c r="P14" s="102">
        <f>P15</f>
        <v>1146644</v>
      </c>
      <c r="Q14" s="102"/>
      <c r="R14" s="102">
        <f>R15</f>
        <v>1146644</v>
      </c>
      <c r="S14" s="102">
        <f>S15</f>
        <v>1146644</v>
      </c>
      <c r="T14" s="93"/>
      <c r="U14" s="102">
        <f>U15</f>
        <v>1146644</v>
      </c>
      <c r="V14" s="102"/>
      <c r="W14" s="102">
        <f>W15</f>
        <v>1146644</v>
      </c>
    </row>
    <row r="15" spans="1:23" ht="18.75" customHeight="1">
      <c r="A15" s="44" t="s">
        <v>35</v>
      </c>
      <c r="B15" s="21"/>
      <c r="C15" s="21" t="s">
        <v>34</v>
      </c>
      <c r="D15" s="22" t="s">
        <v>172</v>
      </c>
      <c r="E15" s="21"/>
      <c r="F15" s="33" t="e">
        <f>F17+F18+F19+F20+F16+#REF!</f>
        <v>#REF!</v>
      </c>
      <c r="G15" s="25">
        <v>0</v>
      </c>
      <c r="H15" s="102">
        <f>H17+H18+H19+H20+H16</f>
        <v>1146644</v>
      </c>
      <c r="N15" s="102">
        <f>N17+N18+N19+N20+N16</f>
        <v>1146644</v>
      </c>
      <c r="O15" s="102"/>
      <c r="P15" s="102">
        <f>P17+P18+P19+P20+P16</f>
        <v>1146644</v>
      </c>
      <c r="Q15" s="102"/>
      <c r="R15" s="102">
        <f>R17+R18+R19+R20+R16</f>
        <v>1146644</v>
      </c>
      <c r="S15" s="102">
        <f>S17+S18+S19+S20+S16</f>
        <v>1146644</v>
      </c>
      <c r="T15" s="93"/>
      <c r="U15" s="102">
        <f>U17+U18+U19+U20+U16</f>
        <v>1146644</v>
      </c>
      <c r="V15" s="102"/>
      <c r="W15" s="102">
        <f>W17+W18+W19+W20+W16</f>
        <v>1146644</v>
      </c>
    </row>
    <row r="16" spans="1:23" ht="18.75" customHeight="1">
      <c r="A16" s="35" t="s">
        <v>128</v>
      </c>
      <c r="B16" s="21" t="s">
        <v>154</v>
      </c>
      <c r="C16" s="21" t="s">
        <v>34</v>
      </c>
      <c r="D16" s="22" t="s">
        <v>172</v>
      </c>
      <c r="E16" s="21" t="s">
        <v>131</v>
      </c>
      <c r="F16" s="72">
        <v>0</v>
      </c>
      <c r="G16" s="25">
        <v>141879</v>
      </c>
      <c r="H16" s="103">
        <v>147480</v>
      </c>
      <c r="N16" s="103">
        <v>147480</v>
      </c>
      <c r="O16" s="103"/>
      <c r="P16" s="103">
        <f>N16+O16</f>
        <v>147480</v>
      </c>
      <c r="Q16" s="103"/>
      <c r="R16" s="103">
        <f>P16+Q16</f>
        <v>147480</v>
      </c>
      <c r="S16" s="103">
        <v>147480</v>
      </c>
      <c r="T16" s="93"/>
      <c r="U16" s="103">
        <f>S16+T16</f>
        <v>147480</v>
      </c>
      <c r="V16" s="103"/>
      <c r="W16" s="103">
        <f>U16+V16</f>
        <v>147480</v>
      </c>
    </row>
    <row r="17" spans="1:23" ht="21" customHeight="1">
      <c r="A17" s="35" t="s">
        <v>128</v>
      </c>
      <c r="B17" s="21"/>
      <c r="C17" s="21" t="s">
        <v>34</v>
      </c>
      <c r="D17" s="22" t="s">
        <v>172</v>
      </c>
      <c r="E17" s="21" t="s">
        <v>142</v>
      </c>
      <c r="F17" s="72">
        <v>0</v>
      </c>
      <c r="G17" s="25">
        <v>1329958</v>
      </c>
      <c r="H17" s="103">
        <v>974442</v>
      </c>
      <c r="N17" s="103">
        <v>974442</v>
      </c>
      <c r="O17" s="103"/>
      <c r="P17" s="103">
        <f>N17+O17</f>
        <v>974442</v>
      </c>
      <c r="Q17" s="103"/>
      <c r="R17" s="103">
        <f>P17+Q17</f>
        <v>974442</v>
      </c>
      <c r="S17" s="103">
        <v>974442</v>
      </c>
      <c r="T17" s="93"/>
      <c r="U17" s="103">
        <f>S17+T17</f>
        <v>974442</v>
      </c>
      <c r="V17" s="103"/>
      <c r="W17" s="103">
        <f>U17+V17</f>
        <v>974442</v>
      </c>
    </row>
    <row r="18" spans="1:23" ht="33" customHeight="1">
      <c r="A18" s="35" t="s">
        <v>129</v>
      </c>
      <c r="B18" s="21"/>
      <c r="C18" s="21" t="s">
        <v>34</v>
      </c>
      <c r="D18" s="22" t="s">
        <v>172</v>
      </c>
      <c r="E18" s="21" t="s">
        <v>143</v>
      </c>
      <c r="F18" s="72">
        <v>0</v>
      </c>
      <c r="G18" s="25">
        <v>10000</v>
      </c>
      <c r="H18" s="103">
        <v>8000</v>
      </c>
      <c r="N18" s="103">
        <v>8000</v>
      </c>
      <c r="O18" s="103"/>
      <c r="P18" s="103">
        <f>N18+O18</f>
        <v>8000</v>
      </c>
      <c r="Q18" s="103"/>
      <c r="R18" s="103">
        <f>P18+Q18</f>
        <v>8000</v>
      </c>
      <c r="S18" s="103">
        <v>8000</v>
      </c>
      <c r="T18" s="93"/>
      <c r="U18" s="103">
        <f>S18+T18</f>
        <v>8000</v>
      </c>
      <c r="V18" s="103"/>
      <c r="W18" s="103">
        <f>U18+V18</f>
        <v>8000</v>
      </c>
    </row>
    <row r="19" spans="1:23" ht="33" customHeight="1">
      <c r="A19" s="35" t="s">
        <v>130</v>
      </c>
      <c r="B19" s="21"/>
      <c r="C19" s="21" t="s">
        <v>34</v>
      </c>
      <c r="D19" s="22" t="s">
        <v>172</v>
      </c>
      <c r="E19" s="21" t="s">
        <v>133</v>
      </c>
      <c r="F19" s="33">
        <v>0</v>
      </c>
      <c r="G19" s="25">
        <v>69823</v>
      </c>
      <c r="H19" s="102">
        <v>6722</v>
      </c>
      <c r="N19" s="102">
        <v>6722</v>
      </c>
      <c r="O19" s="102"/>
      <c r="P19" s="103">
        <f>N19+O19</f>
        <v>6722</v>
      </c>
      <c r="Q19" s="103"/>
      <c r="R19" s="103">
        <f>P19+Q19</f>
        <v>6722</v>
      </c>
      <c r="S19" s="102">
        <v>6722</v>
      </c>
      <c r="T19" s="93"/>
      <c r="U19" s="103">
        <f>S19+T19</f>
        <v>6722</v>
      </c>
      <c r="V19" s="103"/>
      <c r="W19" s="103">
        <f>U19+V19</f>
        <v>6722</v>
      </c>
    </row>
    <row r="20" spans="1:23" ht="33" customHeight="1">
      <c r="A20" s="35" t="s">
        <v>156</v>
      </c>
      <c r="B20" s="21"/>
      <c r="C20" s="21" t="s">
        <v>34</v>
      </c>
      <c r="D20" s="22" t="s">
        <v>172</v>
      </c>
      <c r="E20" s="21" t="s">
        <v>134</v>
      </c>
      <c r="F20" s="33">
        <v>0</v>
      </c>
      <c r="G20" s="25">
        <v>67000</v>
      </c>
      <c r="H20" s="102">
        <v>10000</v>
      </c>
      <c r="N20" s="102">
        <v>10000</v>
      </c>
      <c r="O20" s="102"/>
      <c r="P20" s="103">
        <f>N20+O20</f>
        <v>10000</v>
      </c>
      <c r="Q20" s="103"/>
      <c r="R20" s="103">
        <f>P20+Q20</f>
        <v>10000</v>
      </c>
      <c r="S20" s="102">
        <v>10000</v>
      </c>
      <c r="T20" s="93"/>
      <c r="U20" s="103">
        <f>S20+T20</f>
        <v>10000</v>
      </c>
      <c r="V20" s="103"/>
      <c r="W20" s="103">
        <f>U20+V20</f>
        <v>10000</v>
      </c>
    </row>
    <row r="21" spans="1:23" ht="65.25" customHeight="1">
      <c r="A21" s="51" t="s">
        <v>372</v>
      </c>
      <c r="B21" s="15"/>
      <c r="C21" s="21" t="s">
        <v>36</v>
      </c>
      <c r="D21" s="22" t="s">
        <v>374</v>
      </c>
      <c r="E21" s="21"/>
      <c r="F21" s="33" t="e">
        <f>#REF!+#REF!+#REF!</f>
        <v>#REF!</v>
      </c>
      <c r="G21" s="25"/>
      <c r="H21" s="102">
        <f>H22+H40</f>
        <v>35231000</v>
      </c>
      <c r="N21" s="102">
        <f>N22+N40</f>
        <v>35231000</v>
      </c>
      <c r="O21" s="102"/>
      <c r="P21" s="102">
        <f>P22+P40</f>
        <v>35231000</v>
      </c>
      <c r="Q21" s="102"/>
      <c r="R21" s="102">
        <f>R22+R40</f>
        <v>35231000</v>
      </c>
      <c r="S21" s="102">
        <f>S22+S40</f>
        <v>35231000</v>
      </c>
      <c r="T21" s="93"/>
      <c r="U21" s="102">
        <f>U22+U40</f>
        <v>35231000</v>
      </c>
      <c r="V21" s="102"/>
      <c r="W21" s="102">
        <f>W22+W40</f>
        <v>35231000</v>
      </c>
    </row>
    <row r="22" spans="1:23" ht="72" customHeight="1">
      <c r="A22" s="35" t="s">
        <v>373</v>
      </c>
      <c r="B22" s="21"/>
      <c r="C22" s="21" t="s">
        <v>36</v>
      </c>
      <c r="D22" s="22" t="s">
        <v>375</v>
      </c>
      <c r="E22" s="21"/>
      <c r="F22" s="33" t="e">
        <f>F24+F25+F26+F27+F28+F29+#REF!+F30</f>
        <v>#REF!</v>
      </c>
      <c r="G22" s="25"/>
      <c r="H22" s="102">
        <f>H23+H31+H34</f>
        <v>35218500</v>
      </c>
      <c r="N22" s="102">
        <f>N23+N31+N34</f>
        <v>35218500</v>
      </c>
      <c r="O22" s="102"/>
      <c r="P22" s="102">
        <f>P23+P31+P34</f>
        <v>35218500</v>
      </c>
      <c r="Q22" s="102"/>
      <c r="R22" s="102">
        <f>R23+R31+R34</f>
        <v>35218500</v>
      </c>
      <c r="S22" s="102">
        <f>S23+S31+S34</f>
        <v>35218500</v>
      </c>
      <c r="T22" s="93"/>
      <c r="U22" s="102">
        <f>U23+U31+U34</f>
        <v>35218500</v>
      </c>
      <c r="V22" s="102"/>
      <c r="W22" s="102">
        <f>W23+W31+W34</f>
        <v>35218500</v>
      </c>
    </row>
    <row r="23" spans="1:23" ht="35.25" customHeight="1">
      <c r="A23" s="65" t="s">
        <v>200</v>
      </c>
      <c r="B23" s="21"/>
      <c r="C23" s="22" t="s">
        <v>36</v>
      </c>
      <c r="D23" s="22" t="s">
        <v>377</v>
      </c>
      <c r="E23" s="21"/>
      <c r="F23" s="33"/>
      <c r="G23" s="25"/>
      <c r="H23" s="102">
        <f>H24+H25+H26+H27+H28+H29+H30</f>
        <v>14049980</v>
      </c>
      <c r="N23" s="102">
        <f>N24+N25+N26+N27+N28+N29+N30</f>
        <v>14049980</v>
      </c>
      <c r="O23" s="102"/>
      <c r="P23" s="102">
        <f>P24+P25+P26+P27+P28+P29+P30</f>
        <v>14049980</v>
      </c>
      <c r="Q23" s="102"/>
      <c r="R23" s="102">
        <f>R24+R25+R26+R27+R28+R29+R30</f>
        <v>14049980</v>
      </c>
      <c r="S23" s="102">
        <f>S24+S25+S26+S27+S28+S29+S30</f>
        <v>14049980</v>
      </c>
      <c r="T23" s="93"/>
      <c r="U23" s="102">
        <f>U24+U25+U26+U27+U28+U29+U30</f>
        <v>14049980</v>
      </c>
      <c r="V23" s="102"/>
      <c r="W23" s="102">
        <f>W24+W25+W26+W27+W28+W29+W30</f>
        <v>14049980</v>
      </c>
    </row>
    <row r="24" spans="1:23" ht="18" customHeight="1">
      <c r="A24" s="35" t="s">
        <v>128</v>
      </c>
      <c r="B24" s="21"/>
      <c r="C24" s="21" t="s">
        <v>36</v>
      </c>
      <c r="D24" s="22" t="s">
        <v>377</v>
      </c>
      <c r="E24" s="21" t="s">
        <v>131</v>
      </c>
      <c r="F24" s="33">
        <v>0</v>
      </c>
      <c r="G24" s="25">
        <v>2233793</v>
      </c>
      <c r="H24" s="102">
        <v>2848840</v>
      </c>
      <c r="N24" s="102">
        <v>2848840</v>
      </c>
      <c r="O24" s="102"/>
      <c r="P24" s="103">
        <f aca="true" t="shared" si="0" ref="P24:R39">N24+O24</f>
        <v>2848840</v>
      </c>
      <c r="Q24" s="103"/>
      <c r="R24" s="103">
        <f t="shared" si="0"/>
        <v>2848840</v>
      </c>
      <c r="S24" s="102">
        <v>2848840</v>
      </c>
      <c r="T24" s="93"/>
      <c r="U24" s="103">
        <f aca="true" t="shared" si="1" ref="U24:U30">S24+T24</f>
        <v>2848840</v>
      </c>
      <c r="V24" s="103"/>
      <c r="W24" s="103">
        <f aca="true" t="shared" si="2" ref="W24:W30">U24+V24</f>
        <v>2848840</v>
      </c>
    </row>
    <row r="25" spans="1:23" ht="34.5" customHeight="1">
      <c r="A25" s="35" t="s">
        <v>129</v>
      </c>
      <c r="B25" s="21"/>
      <c r="C25" s="21" t="s">
        <v>36</v>
      </c>
      <c r="D25" s="22" t="s">
        <v>377</v>
      </c>
      <c r="E25" s="21" t="s">
        <v>132</v>
      </c>
      <c r="F25" s="33">
        <v>0</v>
      </c>
      <c r="G25" s="25">
        <v>1450</v>
      </c>
      <c r="H25" s="102">
        <v>633</v>
      </c>
      <c r="N25" s="102">
        <v>633</v>
      </c>
      <c r="O25" s="102"/>
      <c r="P25" s="103">
        <f t="shared" si="0"/>
        <v>633</v>
      </c>
      <c r="Q25" s="103"/>
      <c r="R25" s="103">
        <f t="shared" si="0"/>
        <v>633</v>
      </c>
      <c r="S25" s="102">
        <v>633</v>
      </c>
      <c r="T25" s="93"/>
      <c r="U25" s="103">
        <f t="shared" si="1"/>
        <v>633</v>
      </c>
      <c r="V25" s="103"/>
      <c r="W25" s="103">
        <f t="shared" si="2"/>
        <v>633</v>
      </c>
    </row>
    <row r="26" spans="1:23" ht="22.5" customHeight="1">
      <c r="A26" s="35" t="s">
        <v>128</v>
      </c>
      <c r="B26" s="21"/>
      <c r="C26" s="21" t="s">
        <v>36</v>
      </c>
      <c r="D26" s="22" t="s">
        <v>377</v>
      </c>
      <c r="E26" s="21" t="s">
        <v>142</v>
      </c>
      <c r="F26" s="33">
        <v>0</v>
      </c>
      <c r="G26" s="25">
        <v>9071385</v>
      </c>
      <c r="H26" s="102">
        <v>8976035</v>
      </c>
      <c r="N26" s="102">
        <v>8976035</v>
      </c>
      <c r="O26" s="102"/>
      <c r="P26" s="103">
        <f t="shared" si="0"/>
        <v>8976035</v>
      </c>
      <c r="Q26" s="103"/>
      <c r="R26" s="103">
        <f t="shared" si="0"/>
        <v>8976035</v>
      </c>
      <c r="S26" s="102">
        <v>8976035</v>
      </c>
      <c r="T26" s="93"/>
      <c r="U26" s="103">
        <f t="shared" si="1"/>
        <v>8976035</v>
      </c>
      <c r="V26" s="103"/>
      <c r="W26" s="103">
        <f t="shared" si="2"/>
        <v>8976035</v>
      </c>
    </row>
    <row r="27" spans="1:23" ht="36" customHeight="1">
      <c r="A27" s="35" t="s">
        <v>129</v>
      </c>
      <c r="B27" s="21"/>
      <c r="C27" s="21" t="s">
        <v>36</v>
      </c>
      <c r="D27" s="22" t="s">
        <v>377</v>
      </c>
      <c r="E27" s="21" t="s">
        <v>143</v>
      </c>
      <c r="F27" s="33">
        <v>0</v>
      </c>
      <c r="G27" s="25">
        <v>90000</v>
      </c>
      <c r="H27" s="102">
        <v>65000</v>
      </c>
      <c r="N27" s="102">
        <v>65000</v>
      </c>
      <c r="O27" s="102"/>
      <c r="P27" s="103">
        <f t="shared" si="0"/>
        <v>65000</v>
      </c>
      <c r="Q27" s="103"/>
      <c r="R27" s="103">
        <f t="shared" si="0"/>
        <v>65000</v>
      </c>
      <c r="S27" s="102">
        <v>65000</v>
      </c>
      <c r="T27" s="93"/>
      <c r="U27" s="103">
        <f t="shared" si="1"/>
        <v>65000</v>
      </c>
      <c r="V27" s="103"/>
      <c r="W27" s="103">
        <f t="shared" si="2"/>
        <v>65000</v>
      </c>
    </row>
    <row r="28" spans="1:23" ht="34.5" customHeight="1">
      <c r="A28" s="35" t="s">
        <v>130</v>
      </c>
      <c r="B28" s="21"/>
      <c r="C28" s="21" t="s">
        <v>36</v>
      </c>
      <c r="D28" s="22" t="s">
        <v>377</v>
      </c>
      <c r="E28" s="21" t="s">
        <v>133</v>
      </c>
      <c r="F28" s="33">
        <v>0</v>
      </c>
      <c r="G28" s="25">
        <v>652206</v>
      </c>
      <c r="H28" s="102">
        <v>432050</v>
      </c>
      <c r="N28" s="102">
        <v>432050</v>
      </c>
      <c r="O28" s="102"/>
      <c r="P28" s="103">
        <f t="shared" si="0"/>
        <v>432050</v>
      </c>
      <c r="Q28" s="103"/>
      <c r="R28" s="103">
        <f t="shared" si="0"/>
        <v>432050</v>
      </c>
      <c r="S28" s="102">
        <v>432050</v>
      </c>
      <c r="T28" s="93"/>
      <c r="U28" s="103">
        <f t="shared" si="1"/>
        <v>432050</v>
      </c>
      <c r="V28" s="103"/>
      <c r="W28" s="103">
        <f t="shared" si="2"/>
        <v>432050</v>
      </c>
    </row>
    <row r="29" spans="1:23" ht="30.75" customHeight="1">
      <c r="A29" s="35" t="s">
        <v>156</v>
      </c>
      <c r="B29" s="21"/>
      <c r="C29" s="21" t="s">
        <v>36</v>
      </c>
      <c r="D29" s="22" t="s">
        <v>377</v>
      </c>
      <c r="E29" s="21" t="s">
        <v>134</v>
      </c>
      <c r="F29" s="33">
        <v>0</v>
      </c>
      <c r="G29" s="25">
        <v>3992666</v>
      </c>
      <c r="H29" s="102">
        <v>1719972</v>
      </c>
      <c r="N29" s="102">
        <v>1719972</v>
      </c>
      <c r="O29" s="102"/>
      <c r="P29" s="103">
        <f t="shared" si="0"/>
        <v>1719972</v>
      </c>
      <c r="Q29" s="103"/>
      <c r="R29" s="103">
        <f t="shared" si="0"/>
        <v>1719972</v>
      </c>
      <c r="S29" s="102">
        <v>1719972</v>
      </c>
      <c r="T29" s="93"/>
      <c r="U29" s="103">
        <f t="shared" si="1"/>
        <v>1719972</v>
      </c>
      <c r="V29" s="103"/>
      <c r="W29" s="103">
        <f t="shared" si="2"/>
        <v>1719972</v>
      </c>
    </row>
    <row r="30" spans="1:23" ht="21" customHeight="1">
      <c r="A30" s="35" t="s">
        <v>137</v>
      </c>
      <c r="B30" s="21"/>
      <c r="C30" s="21" t="s">
        <v>36</v>
      </c>
      <c r="D30" s="22" t="s">
        <v>377</v>
      </c>
      <c r="E30" s="21" t="s">
        <v>138</v>
      </c>
      <c r="F30" s="33">
        <v>0</v>
      </c>
      <c r="G30" s="25">
        <v>7096</v>
      </c>
      <c r="H30" s="102">
        <v>7450</v>
      </c>
      <c r="N30" s="102">
        <v>7450</v>
      </c>
      <c r="O30" s="102"/>
      <c r="P30" s="103">
        <f t="shared" si="0"/>
        <v>7450</v>
      </c>
      <c r="Q30" s="103"/>
      <c r="R30" s="103">
        <f t="shared" si="0"/>
        <v>7450</v>
      </c>
      <c r="S30" s="102">
        <v>7450</v>
      </c>
      <c r="T30" s="93"/>
      <c r="U30" s="103">
        <f t="shared" si="1"/>
        <v>7450</v>
      </c>
      <c r="V30" s="103"/>
      <c r="W30" s="103">
        <f t="shared" si="2"/>
        <v>7450</v>
      </c>
    </row>
    <row r="31" spans="1:23" ht="21" customHeight="1">
      <c r="A31" s="67" t="s">
        <v>380</v>
      </c>
      <c r="B31" s="21"/>
      <c r="C31" s="21" t="s">
        <v>36</v>
      </c>
      <c r="D31" s="22" t="s">
        <v>376</v>
      </c>
      <c r="E31" s="21"/>
      <c r="F31" s="33">
        <f>F32+F33</f>
        <v>0</v>
      </c>
      <c r="G31" s="25"/>
      <c r="H31" s="102">
        <f>H32+H33</f>
        <v>948667</v>
      </c>
      <c r="N31" s="102">
        <f>N32+N33</f>
        <v>948667</v>
      </c>
      <c r="O31" s="102"/>
      <c r="P31" s="102">
        <f>P32+P33</f>
        <v>948667</v>
      </c>
      <c r="Q31" s="102"/>
      <c r="R31" s="102">
        <f>R32+R33</f>
        <v>948667</v>
      </c>
      <c r="S31" s="102">
        <f>S32+S33</f>
        <v>948667</v>
      </c>
      <c r="T31" s="93"/>
      <c r="U31" s="102">
        <f>U32+U33</f>
        <v>948667</v>
      </c>
      <c r="V31" s="102"/>
      <c r="W31" s="102">
        <f>W32+W33</f>
        <v>948667</v>
      </c>
    </row>
    <row r="32" spans="1:23" ht="19.5" customHeight="1">
      <c r="A32" s="35" t="s">
        <v>128</v>
      </c>
      <c r="B32" s="21" t="s">
        <v>109</v>
      </c>
      <c r="C32" s="21" t="s">
        <v>36</v>
      </c>
      <c r="D32" s="22" t="s">
        <v>376</v>
      </c>
      <c r="E32" s="21" t="s">
        <v>142</v>
      </c>
      <c r="F32" s="33">
        <v>0</v>
      </c>
      <c r="G32" s="25">
        <v>919763</v>
      </c>
      <c r="H32" s="102">
        <v>928667</v>
      </c>
      <c r="N32" s="102">
        <v>928667</v>
      </c>
      <c r="O32" s="102"/>
      <c r="P32" s="103">
        <f t="shared" si="0"/>
        <v>928667</v>
      </c>
      <c r="Q32" s="103"/>
      <c r="R32" s="103">
        <f t="shared" si="0"/>
        <v>928667</v>
      </c>
      <c r="S32" s="102">
        <v>928667</v>
      </c>
      <c r="T32" s="93"/>
      <c r="U32" s="103">
        <f>S32+T32</f>
        <v>928667</v>
      </c>
      <c r="V32" s="103"/>
      <c r="W32" s="103">
        <f>U32+V32</f>
        <v>928667</v>
      </c>
    </row>
    <row r="33" spans="1:23" ht="34.5" customHeight="1">
      <c r="A33" s="35" t="s">
        <v>129</v>
      </c>
      <c r="B33" s="21" t="s">
        <v>109</v>
      </c>
      <c r="C33" s="21" t="s">
        <v>36</v>
      </c>
      <c r="D33" s="22" t="s">
        <v>376</v>
      </c>
      <c r="E33" s="21" t="s">
        <v>143</v>
      </c>
      <c r="F33" s="33">
        <v>0</v>
      </c>
      <c r="G33" s="25">
        <v>50000</v>
      </c>
      <c r="H33" s="102">
        <v>20000</v>
      </c>
      <c r="N33" s="102">
        <v>20000</v>
      </c>
      <c r="O33" s="102"/>
      <c r="P33" s="103">
        <f t="shared" si="0"/>
        <v>20000</v>
      </c>
      <c r="Q33" s="103"/>
      <c r="R33" s="103">
        <f t="shared" si="0"/>
        <v>20000</v>
      </c>
      <c r="S33" s="102">
        <v>20000</v>
      </c>
      <c r="T33" s="93"/>
      <c r="U33" s="103">
        <f>S33+T33</f>
        <v>20000</v>
      </c>
      <c r="V33" s="103"/>
      <c r="W33" s="103">
        <f>U33+V33</f>
        <v>20000</v>
      </c>
    </row>
    <row r="34" spans="1:23" ht="40.5" customHeight="1">
      <c r="A34" s="66" t="s">
        <v>379</v>
      </c>
      <c r="B34" s="21"/>
      <c r="C34" s="21" t="s">
        <v>36</v>
      </c>
      <c r="D34" s="22" t="s">
        <v>378</v>
      </c>
      <c r="E34" s="21"/>
      <c r="F34" s="33" t="e">
        <f>#REF!+F35+F37+#REF!+F38+F39+#REF!+#REF!</f>
        <v>#REF!</v>
      </c>
      <c r="G34" s="25"/>
      <c r="H34" s="102">
        <f>H35+H37+H38+H39+H36</f>
        <v>20219853</v>
      </c>
      <c r="I34" s="102">
        <f aca="true" t="shared" si="3" ref="I34:S34">I35+I37+I38+I39+I36</f>
        <v>0</v>
      </c>
      <c r="J34" s="102">
        <f t="shared" si="3"/>
        <v>0</v>
      </c>
      <c r="K34" s="102">
        <f t="shared" si="3"/>
        <v>0</v>
      </c>
      <c r="L34" s="102">
        <f t="shared" si="3"/>
        <v>0</v>
      </c>
      <c r="M34" s="102">
        <f t="shared" si="3"/>
        <v>0</v>
      </c>
      <c r="N34" s="102">
        <f t="shared" si="3"/>
        <v>20219853</v>
      </c>
      <c r="O34" s="102"/>
      <c r="P34" s="102">
        <f t="shared" si="3"/>
        <v>20219853</v>
      </c>
      <c r="Q34" s="102"/>
      <c r="R34" s="102">
        <f>R35+R37+R38+R39+R36</f>
        <v>20219853</v>
      </c>
      <c r="S34" s="102">
        <f t="shared" si="3"/>
        <v>20219853</v>
      </c>
      <c r="T34" s="93"/>
      <c r="U34" s="102">
        <f>U35+U37+U38+U39+U36</f>
        <v>20219853</v>
      </c>
      <c r="V34" s="102"/>
      <c r="W34" s="102">
        <f>W35+W37+W38+W39+W36</f>
        <v>20219853</v>
      </c>
    </row>
    <row r="35" spans="1:23" ht="16.5" customHeight="1">
      <c r="A35" s="35" t="s">
        <v>128</v>
      </c>
      <c r="B35" s="21"/>
      <c r="C35" s="21" t="s">
        <v>36</v>
      </c>
      <c r="D35" s="22" t="s">
        <v>378</v>
      </c>
      <c r="E35" s="21" t="s">
        <v>131</v>
      </c>
      <c r="F35" s="33">
        <v>0</v>
      </c>
      <c r="G35" s="25">
        <v>1591415</v>
      </c>
      <c r="H35" s="102">
        <v>1573962</v>
      </c>
      <c r="N35" s="102">
        <v>1573962</v>
      </c>
      <c r="O35" s="102"/>
      <c r="P35" s="103">
        <f t="shared" si="0"/>
        <v>1573962</v>
      </c>
      <c r="Q35" s="103"/>
      <c r="R35" s="103">
        <f t="shared" si="0"/>
        <v>1573962</v>
      </c>
      <c r="S35" s="102">
        <v>1573962</v>
      </c>
      <c r="T35" s="93"/>
      <c r="U35" s="103">
        <f>S35+T35</f>
        <v>1573962</v>
      </c>
      <c r="V35" s="103"/>
      <c r="W35" s="103">
        <f>U35+V35</f>
        <v>1573962</v>
      </c>
    </row>
    <row r="36" spans="1:23" ht="36" customHeight="1">
      <c r="A36" s="35" t="s">
        <v>129</v>
      </c>
      <c r="B36" s="21"/>
      <c r="C36" s="21" t="s">
        <v>36</v>
      </c>
      <c r="D36" s="22" t="s">
        <v>378</v>
      </c>
      <c r="E36" s="22" t="s">
        <v>132</v>
      </c>
      <c r="F36" s="33"/>
      <c r="G36" s="25"/>
      <c r="H36" s="102">
        <v>288</v>
      </c>
      <c r="N36" s="102">
        <v>288</v>
      </c>
      <c r="O36" s="102"/>
      <c r="P36" s="103">
        <f t="shared" si="0"/>
        <v>288</v>
      </c>
      <c r="Q36" s="103"/>
      <c r="R36" s="103">
        <f t="shared" si="0"/>
        <v>288</v>
      </c>
      <c r="S36" s="102">
        <v>288</v>
      </c>
      <c r="T36" s="93"/>
      <c r="U36" s="103">
        <f>S36+T36</f>
        <v>288</v>
      </c>
      <c r="V36" s="103"/>
      <c r="W36" s="103">
        <f>U36+V36</f>
        <v>288</v>
      </c>
    </row>
    <row r="37" spans="1:23" ht="18" customHeight="1">
      <c r="A37" s="35" t="s">
        <v>128</v>
      </c>
      <c r="B37" s="21"/>
      <c r="C37" s="21" t="s">
        <v>36</v>
      </c>
      <c r="D37" s="22" t="s">
        <v>378</v>
      </c>
      <c r="E37" s="21" t="s">
        <v>142</v>
      </c>
      <c r="F37" s="33">
        <v>0</v>
      </c>
      <c r="G37" s="25">
        <v>11874980</v>
      </c>
      <c r="H37" s="102">
        <v>12323382</v>
      </c>
      <c r="N37" s="102">
        <v>12323382</v>
      </c>
      <c r="O37" s="102"/>
      <c r="P37" s="103">
        <f t="shared" si="0"/>
        <v>12323382</v>
      </c>
      <c r="Q37" s="103"/>
      <c r="R37" s="103">
        <f t="shared" si="0"/>
        <v>12323382</v>
      </c>
      <c r="S37" s="102">
        <v>12323382</v>
      </c>
      <c r="T37" s="93"/>
      <c r="U37" s="103">
        <f>S37+T37</f>
        <v>12323382</v>
      </c>
      <c r="V37" s="103"/>
      <c r="W37" s="103">
        <f>U37+V37</f>
        <v>12323382</v>
      </c>
    </row>
    <row r="38" spans="1:23" ht="19.5" customHeight="1">
      <c r="A38" s="35" t="s">
        <v>130</v>
      </c>
      <c r="B38" s="21"/>
      <c r="C38" s="21" t="s">
        <v>36</v>
      </c>
      <c r="D38" s="22" t="s">
        <v>378</v>
      </c>
      <c r="E38" s="21" t="s">
        <v>133</v>
      </c>
      <c r="F38" s="33">
        <v>0</v>
      </c>
      <c r="G38" s="25">
        <v>451681</v>
      </c>
      <c r="H38" s="102">
        <v>554900</v>
      </c>
      <c r="N38" s="102">
        <v>554900</v>
      </c>
      <c r="O38" s="102"/>
      <c r="P38" s="103">
        <f t="shared" si="0"/>
        <v>554900</v>
      </c>
      <c r="Q38" s="103"/>
      <c r="R38" s="103">
        <f t="shared" si="0"/>
        <v>554900</v>
      </c>
      <c r="S38" s="102">
        <v>554900</v>
      </c>
      <c r="T38" s="93"/>
      <c r="U38" s="103">
        <f>S38+T38</f>
        <v>554900</v>
      </c>
      <c r="V38" s="103"/>
      <c r="W38" s="103">
        <f>U38+V38</f>
        <v>554900</v>
      </c>
    </row>
    <row r="39" spans="1:23" ht="31.5" customHeight="1">
      <c r="A39" s="35" t="s">
        <v>156</v>
      </c>
      <c r="B39" s="21"/>
      <c r="C39" s="21" t="s">
        <v>36</v>
      </c>
      <c r="D39" s="22" t="s">
        <v>378</v>
      </c>
      <c r="E39" s="21" t="s">
        <v>134</v>
      </c>
      <c r="F39" s="33">
        <v>0</v>
      </c>
      <c r="G39" s="25">
        <v>5618424</v>
      </c>
      <c r="H39" s="102">
        <v>5767321</v>
      </c>
      <c r="N39" s="102">
        <v>5767321</v>
      </c>
      <c r="O39" s="102"/>
      <c r="P39" s="103">
        <f t="shared" si="0"/>
        <v>5767321</v>
      </c>
      <c r="Q39" s="103"/>
      <c r="R39" s="103">
        <f t="shared" si="0"/>
        <v>5767321</v>
      </c>
      <c r="S39" s="102">
        <v>5767321</v>
      </c>
      <c r="T39" s="93"/>
      <c r="U39" s="103">
        <f>S39+T39</f>
        <v>5767321</v>
      </c>
      <c r="V39" s="103"/>
      <c r="W39" s="103">
        <f>U39+V39</f>
        <v>5767321</v>
      </c>
    </row>
    <row r="40" spans="1:23" ht="54.75" customHeight="1">
      <c r="A40" s="29" t="s">
        <v>394</v>
      </c>
      <c r="B40" s="16"/>
      <c r="C40" s="22" t="s">
        <v>36</v>
      </c>
      <c r="D40" s="22" t="s">
        <v>395</v>
      </c>
      <c r="E40" s="21"/>
      <c r="F40" s="33" t="e">
        <f>F47+F41</f>
        <v>#REF!</v>
      </c>
      <c r="G40" s="25"/>
      <c r="H40" s="102">
        <f>H41</f>
        <v>12500</v>
      </c>
      <c r="N40" s="102">
        <f>N41</f>
        <v>12500</v>
      </c>
      <c r="O40" s="102"/>
      <c r="P40" s="102">
        <f>P41</f>
        <v>12500</v>
      </c>
      <c r="Q40" s="102"/>
      <c r="R40" s="102">
        <f>R41</f>
        <v>12500</v>
      </c>
      <c r="S40" s="102">
        <f>S41</f>
        <v>12500</v>
      </c>
      <c r="T40" s="93"/>
      <c r="U40" s="102">
        <f>U41</f>
        <v>12500</v>
      </c>
      <c r="V40" s="102"/>
      <c r="W40" s="102">
        <f>W41</f>
        <v>12500</v>
      </c>
    </row>
    <row r="41" spans="1:23" ht="36" customHeight="1">
      <c r="A41" s="69" t="s">
        <v>396</v>
      </c>
      <c r="B41" s="23"/>
      <c r="C41" s="22" t="s">
        <v>36</v>
      </c>
      <c r="D41" s="22" t="s">
        <v>475</v>
      </c>
      <c r="E41" s="21"/>
      <c r="F41" s="33" t="e">
        <f>F43+#REF!</f>
        <v>#REF!</v>
      </c>
      <c r="G41" s="25"/>
      <c r="H41" s="102">
        <f>H43+H42</f>
        <v>12500</v>
      </c>
      <c r="N41" s="102">
        <f>N43+N42</f>
        <v>12500</v>
      </c>
      <c r="O41" s="102"/>
      <c r="P41" s="102">
        <f>P43+P42</f>
        <v>12500</v>
      </c>
      <c r="Q41" s="102"/>
      <c r="R41" s="102">
        <f>R43+R42</f>
        <v>12500</v>
      </c>
      <c r="S41" s="102">
        <f>S43+S42</f>
        <v>12500</v>
      </c>
      <c r="T41" s="93"/>
      <c r="U41" s="102">
        <f>U43+U42</f>
        <v>12500</v>
      </c>
      <c r="V41" s="102"/>
      <c r="W41" s="102">
        <f>W43+W42</f>
        <v>12500</v>
      </c>
    </row>
    <row r="42" spans="1:23" ht="36" customHeight="1">
      <c r="A42" s="35" t="s">
        <v>129</v>
      </c>
      <c r="B42" s="23"/>
      <c r="C42" s="22" t="s">
        <v>36</v>
      </c>
      <c r="D42" s="22" t="s">
        <v>475</v>
      </c>
      <c r="E42" s="22" t="s">
        <v>143</v>
      </c>
      <c r="F42" s="33"/>
      <c r="G42" s="25"/>
      <c r="H42" s="102">
        <v>1000</v>
      </c>
      <c r="N42" s="102">
        <v>1000</v>
      </c>
      <c r="O42" s="102"/>
      <c r="P42" s="103">
        <f>N42+O42</f>
        <v>1000</v>
      </c>
      <c r="Q42" s="103"/>
      <c r="R42" s="103">
        <f>P42+Q42</f>
        <v>1000</v>
      </c>
      <c r="S42" s="102">
        <v>1000</v>
      </c>
      <c r="T42" s="93"/>
      <c r="U42" s="103">
        <f>S42+T42</f>
        <v>1000</v>
      </c>
      <c r="V42" s="103"/>
      <c r="W42" s="103">
        <f>U42+V42</f>
        <v>1000</v>
      </c>
    </row>
    <row r="43" spans="1:23" ht="39" customHeight="1">
      <c r="A43" s="44" t="s">
        <v>156</v>
      </c>
      <c r="B43" s="23"/>
      <c r="C43" s="22" t="s">
        <v>36</v>
      </c>
      <c r="D43" s="22" t="s">
        <v>475</v>
      </c>
      <c r="E43" s="22" t="s">
        <v>134</v>
      </c>
      <c r="F43" s="33">
        <v>0</v>
      </c>
      <c r="G43" s="25">
        <v>2066900</v>
      </c>
      <c r="H43" s="102">
        <v>11500</v>
      </c>
      <c r="N43" s="102">
        <v>11500</v>
      </c>
      <c r="O43" s="102"/>
      <c r="P43" s="103">
        <f>N43+O43</f>
        <v>11500</v>
      </c>
      <c r="Q43" s="103"/>
      <c r="R43" s="103">
        <f>P43+Q43</f>
        <v>11500</v>
      </c>
      <c r="S43" s="102">
        <v>11500</v>
      </c>
      <c r="T43" s="93"/>
      <c r="U43" s="103">
        <f>S43+T43</f>
        <v>11500</v>
      </c>
      <c r="V43" s="103"/>
      <c r="W43" s="103">
        <f>U43+V43</f>
        <v>11500</v>
      </c>
    </row>
    <row r="44" spans="1:23" ht="66.75" customHeight="1">
      <c r="A44" s="29" t="s">
        <v>386</v>
      </c>
      <c r="B44" s="21"/>
      <c r="C44" s="22" t="s">
        <v>106</v>
      </c>
      <c r="D44" s="22" t="s">
        <v>387</v>
      </c>
      <c r="E44" s="21"/>
      <c r="F44" s="33"/>
      <c r="G44" s="25"/>
      <c r="H44" s="102">
        <v>0</v>
      </c>
      <c r="I44" s="115"/>
      <c r="J44" s="115"/>
      <c r="K44" s="115"/>
      <c r="L44" s="115"/>
      <c r="M44" s="115"/>
      <c r="N44" s="102">
        <v>0</v>
      </c>
      <c r="O44" s="102"/>
      <c r="P44" s="102">
        <v>0</v>
      </c>
      <c r="Q44" s="102"/>
      <c r="R44" s="102">
        <v>0</v>
      </c>
      <c r="S44" s="107">
        <f>S45</f>
        <v>16900</v>
      </c>
      <c r="T44" s="93"/>
      <c r="U44" s="107">
        <f>U45</f>
        <v>16900</v>
      </c>
      <c r="V44" s="107"/>
      <c r="W44" s="107">
        <f>W45</f>
        <v>16900</v>
      </c>
    </row>
    <row r="45" spans="1:23" ht="54.75" customHeight="1">
      <c r="A45" s="44" t="s">
        <v>468</v>
      </c>
      <c r="B45" s="21"/>
      <c r="C45" s="22" t="s">
        <v>106</v>
      </c>
      <c r="D45" s="22" t="s">
        <v>467</v>
      </c>
      <c r="E45" s="21"/>
      <c r="F45" s="33"/>
      <c r="G45" s="25"/>
      <c r="H45" s="102">
        <v>0</v>
      </c>
      <c r="I45" s="115"/>
      <c r="J45" s="115"/>
      <c r="K45" s="115"/>
      <c r="L45" s="115"/>
      <c r="M45" s="115"/>
      <c r="N45" s="102">
        <v>0</v>
      </c>
      <c r="O45" s="102"/>
      <c r="P45" s="102">
        <v>0</v>
      </c>
      <c r="Q45" s="102"/>
      <c r="R45" s="102">
        <v>0</v>
      </c>
      <c r="S45" s="107">
        <f>S46</f>
        <v>16900</v>
      </c>
      <c r="T45" s="93"/>
      <c r="U45" s="107">
        <f>U46</f>
        <v>16900</v>
      </c>
      <c r="V45" s="107"/>
      <c r="W45" s="107">
        <f>W46</f>
        <v>16900</v>
      </c>
    </row>
    <row r="46" spans="1:23" ht="35.25" customHeight="1">
      <c r="A46" s="35" t="s">
        <v>156</v>
      </c>
      <c r="B46" s="21"/>
      <c r="C46" s="22" t="s">
        <v>106</v>
      </c>
      <c r="D46" s="22" t="s">
        <v>467</v>
      </c>
      <c r="E46" s="22" t="s">
        <v>134</v>
      </c>
      <c r="F46" s="33"/>
      <c r="G46" s="25"/>
      <c r="H46" s="102">
        <v>0</v>
      </c>
      <c r="N46" s="107">
        <v>0</v>
      </c>
      <c r="O46" s="107"/>
      <c r="P46" s="103">
        <f>N46+O46</f>
        <v>0</v>
      </c>
      <c r="Q46" s="103"/>
      <c r="R46" s="103">
        <f>P46+Q46</f>
        <v>0</v>
      </c>
      <c r="S46" s="107">
        <v>16900</v>
      </c>
      <c r="T46" s="93"/>
      <c r="U46" s="103">
        <f>S46+T46</f>
        <v>16900</v>
      </c>
      <c r="V46" s="103"/>
      <c r="W46" s="103">
        <f>U46+V46</f>
        <v>16900</v>
      </c>
    </row>
    <row r="47" spans="1:23" ht="49.5" customHeight="1">
      <c r="A47" s="44" t="s">
        <v>90</v>
      </c>
      <c r="B47" s="24"/>
      <c r="C47" s="21" t="s">
        <v>37</v>
      </c>
      <c r="D47" s="21"/>
      <c r="E47" s="21"/>
      <c r="F47" s="33" t="e">
        <f>F48+F64+#REF!</f>
        <v>#REF!</v>
      </c>
      <c r="G47" s="25"/>
      <c r="H47" s="102">
        <f>H48+H57</f>
        <v>7840600</v>
      </c>
      <c r="N47" s="102">
        <f>N48+N57</f>
        <v>7836800</v>
      </c>
      <c r="O47" s="102"/>
      <c r="P47" s="102">
        <f>P48+P57</f>
        <v>7836800</v>
      </c>
      <c r="Q47" s="102"/>
      <c r="R47" s="102">
        <f>R48+R57</f>
        <v>7836800</v>
      </c>
      <c r="S47" s="102">
        <f>S48+S57</f>
        <v>7836800</v>
      </c>
      <c r="T47" s="93"/>
      <c r="U47" s="102">
        <f>U48+U57</f>
        <v>7836800</v>
      </c>
      <c r="V47" s="102"/>
      <c r="W47" s="102">
        <f>W48+W57</f>
        <v>7836800</v>
      </c>
    </row>
    <row r="48" spans="1:23" ht="66" customHeight="1">
      <c r="A48" s="73" t="s">
        <v>177</v>
      </c>
      <c r="B48" s="21"/>
      <c r="C48" s="21" t="s">
        <v>37</v>
      </c>
      <c r="D48" s="22" t="s">
        <v>176</v>
      </c>
      <c r="E48" s="21"/>
      <c r="F48" s="33" t="e">
        <f>#REF!+F59</f>
        <v>#REF!</v>
      </c>
      <c r="G48" s="25"/>
      <c r="H48" s="102">
        <f>H49</f>
        <v>6522000</v>
      </c>
      <c r="N48" s="102">
        <f>N49</f>
        <v>6522000</v>
      </c>
      <c r="O48" s="102"/>
      <c r="P48" s="102">
        <f>P49</f>
        <v>6522000</v>
      </c>
      <c r="Q48" s="102"/>
      <c r="R48" s="102">
        <f>R49</f>
        <v>6522000</v>
      </c>
      <c r="S48" s="102">
        <f>S49</f>
        <v>6522000</v>
      </c>
      <c r="T48" s="93"/>
      <c r="U48" s="102">
        <f>U49</f>
        <v>6522000</v>
      </c>
      <c r="V48" s="102"/>
      <c r="W48" s="102">
        <f>W49</f>
        <v>6522000</v>
      </c>
    </row>
    <row r="49" spans="1:23" ht="66.75" customHeight="1">
      <c r="A49" s="35" t="s">
        <v>181</v>
      </c>
      <c r="B49" s="21"/>
      <c r="C49" s="22" t="s">
        <v>37</v>
      </c>
      <c r="D49" s="22" t="s">
        <v>482</v>
      </c>
      <c r="E49" s="22"/>
      <c r="F49" s="33"/>
      <c r="G49" s="25"/>
      <c r="H49" s="102">
        <f>H50+H51+H52+H53+H54+H55+H56</f>
        <v>6522000</v>
      </c>
      <c r="N49" s="102">
        <f>N50+N51+N52+N53+N54+N55+N56</f>
        <v>6522000</v>
      </c>
      <c r="O49" s="102"/>
      <c r="P49" s="102">
        <f>P50+P51+P52+P53+P54+P55+P56</f>
        <v>6522000</v>
      </c>
      <c r="Q49" s="102"/>
      <c r="R49" s="102">
        <f>R50+R51+R52+R53+R54+R55+R56</f>
        <v>6522000</v>
      </c>
      <c r="S49" s="102">
        <f>S50+S51+S52+S53+S54+S55+S56</f>
        <v>6522000</v>
      </c>
      <c r="T49" s="93"/>
      <c r="U49" s="102">
        <f>U50+U51+U52+U53+U54+U55+U56</f>
        <v>6522000</v>
      </c>
      <c r="V49" s="102"/>
      <c r="W49" s="102">
        <f>W50+W51+W52+W53+W54+W55+W56</f>
        <v>6522000</v>
      </c>
    </row>
    <row r="50" spans="1:23" ht="27" customHeight="1">
      <c r="A50" s="35" t="s">
        <v>128</v>
      </c>
      <c r="B50" s="21" t="s">
        <v>149</v>
      </c>
      <c r="C50" s="21" t="s">
        <v>37</v>
      </c>
      <c r="D50" s="22" t="s">
        <v>182</v>
      </c>
      <c r="E50" s="21" t="s">
        <v>131</v>
      </c>
      <c r="F50" s="72">
        <v>0</v>
      </c>
      <c r="G50" s="25">
        <f>550815</f>
        <v>550815</v>
      </c>
      <c r="H50" s="103">
        <v>573234</v>
      </c>
      <c r="N50" s="103">
        <v>573234</v>
      </c>
      <c r="O50" s="103"/>
      <c r="P50" s="103">
        <f aca="true" t="shared" si="4" ref="P50:R56">N50+O50</f>
        <v>573234</v>
      </c>
      <c r="Q50" s="103"/>
      <c r="R50" s="103">
        <f t="shared" si="4"/>
        <v>573234</v>
      </c>
      <c r="S50" s="103">
        <v>573234</v>
      </c>
      <c r="T50" s="93"/>
      <c r="U50" s="103">
        <f aca="true" t="shared" si="5" ref="U50:U56">S50+T50</f>
        <v>573234</v>
      </c>
      <c r="V50" s="103"/>
      <c r="W50" s="103">
        <f aca="true" t="shared" si="6" ref="W50:W56">U50+V50</f>
        <v>573234</v>
      </c>
    </row>
    <row r="51" spans="1:23" ht="37.5" customHeight="1">
      <c r="A51" s="35" t="s">
        <v>129</v>
      </c>
      <c r="B51" s="21"/>
      <c r="C51" s="21" t="s">
        <v>37</v>
      </c>
      <c r="D51" s="22" t="s">
        <v>182</v>
      </c>
      <c r="E51" s="21" t="s">
        <v>132</v>
      </c>
      <c r="F51" s="72">
        <v>0</v>
      </c>
      <c r="G51" s="25">
        <v>17200</v>
      </c>
      <c r="H51" s="103">
        <v>10200</v>
      </c>
      <c r="N51" s="103">
        <v>10200</v>
      </c>
      <c r="O51" s="103"/>
      <c r="P51" s="103">
        <f t="shared" si="4"/>
        <v>10200</v>
      </c>
      <c r="Q51" s="103"/>
      <c r="R51" s="103">
        <f t="shared" si="4"/>
        <v>10200</v>
      </c>
      <c r="S51" s="103">
        <v>10200</v>
      </c>
      <c r="T51" s="93"/>
      <c r="U51" s="103">
        <f t="shared" si="5"/>
        <v>10200</v>
      </c>
      <c r="V51" s="103"/>
      <c r="W51" s="103">
        <f t="shared" si="6"/>
        <v>10200</v>
      </c>
    </row>
    <row r="52" spans="1:23" ht="21" customHeight="1">
      <c r="A52" s="35" t="s">
        <v>128</v>
      </c>
      <c r="B52" s="21"/>
      <c r="C52" s="21" t="s">
        <v>37</v>
      </c>
      <c r="D52" s="22" t="s">
        <v>182</v>
      </c>
      <c r="E52" s="21" t="s">
        <v>142</v>
      </c>
      <c r="F52" s="72">
        <v>0</v>
      </c>
      <c r="G52" s="25">
        <f>5079385+654122</f>
        <v>5733507</v>
      </c>
      <c r="H52" s="103">
        <v>5053440</v>
      </c>
      <c r="N52" s="103">
        <v>5053440</v>
      </c>
      <c r="O52" s="103"/>
      <c r="P52" s="103">
        <f t="shared" si="4"/>
        <v>5053440</v>
      </c>
      <c r="Q52" s="103"/>
      <c r="R52" s="103">
        <f t="shared" si="4"/>
        <v>5053440</v>
      </c>
      <c r="S52" s="103">
        <v>5053440</v>
      </c>
      <c r="T52" s="93"/>
      <c r="U52" s="103">
        <f t="shared" si="5"/>
        <v>5053440</v>
      </c>
      <c r="V52" s="103"/>
      <c r="W52" s="103">
        <f t="shared" si="6"/>
        <v>5053440</v>
      </c>
    </row>
    <row r="53" spans="1:23" ht="33.75" customHeight="1">
      <c r="A53" s="35" t="s">
        <v>129</v>
      </c>
      <c r="B53" s="21"/>
      <c r="C53" s="21" t="s">
        <v>37</v>
      </c>
      <c r="D53" s="22" t="s">
        <v>182</v>
      </c>
      <c r="E53" s="21" t="s">
        <v>143</v>
      </c>
      <c r="F53" s="72">
        <v>0</v>
      </c>
      <c r="G53" s="25">
        <f>9600+1945</f>
        <v>11545</v>
      </c>
      <c r="H53" s="103">
        <v>4000</v>
      </c>
      <c r="N53" s="103">
        <v>4000</v>
      </c>
      <c r="O53" s="103"/>
      <c r="P53" s="103">
        <f t="shared" si="4"/>
        <v>4000</v>
      </c>
      <c r="Q53" s="103"/>
      <c r="R53" s="103">
        <f t="shared" si="4"/>
        <v>4000</v>
      </c>
      <c r="S53" s="103">
        <v>4000</v>
      </c>
      <c r="T53" s="93"/>
      <c r="U53" s="103">
        <f t="shared" si="5"/>
        <v>4000</v>
      </c>
      <c r="V53" s="103"/>
      <c r="W53" s="103">
        <f t="shared" si="6"/>
        <v>4000</v>
      </c>
    </row>
    <row r="54" spans="1:23" ht="47.25">
      <c r="A54" s="35" t="s">
        <v>130</v>
      </c>
      <c r="B54" s="21" t="s">
        <v>149</v>
      </c>
      <c r="C54" s="21" t="s">
        <v>37</v>
      </c>
      <c r="D54" s="22" t="s">
        <v>182</v>
      </c>
      <c r="E54" s="21" t="s">
        <v>133</v>
      </c>
      <c r="F54" s="72">
        <v>0</v>
      </c>
      <c r="G54" s="25">
        <f>938300+26000</f>
        <v>964300</v>
      </c>
      <c r="H54" s="103">
        <v>655033</v>
      </c>
      <c r="N54" s="103">
        <v>655033</v>
      </c>
      <c r="O54" s="103"/>
      <c r="P54" s="103">
        <f t="shared" si="4"/>
        <v>655033</v>
      </c>
      <c r="Q54" s="103"/>
      <c r="R54" s="103">
        <f t="shared" si="4"/>
        <v>655033</v>
      </c>
      <c r="S54" s="103">
        <v>655033</v>
      </c>
      <c r="T54" s="93"/>
      <c r="U54" s="103">
        <f t="shared" si="5"/>
        <v>655033</v>
      </c>
      <c r="V54" s="103"/>
      <c r="W54" s="103">
        <f t="shared" si="6"/>
        <v>655033</v>
      </c>
    </row>
    <row r="55" spans="1:23" ht="36" customHeight="1">
      <c r="A55" s="44" t="s">
        <v>156</v>
      </c>
      <c r="B55" s="21" t="s">
        <v>149</v>
      </c>
      <c r="C55" s="21" t="s">
        <v>37</v>
      </c>
      <c r="D55" s="22" t="s">
        <v>182</v>
      </c>
      <c r="E55" s="21" t="s">
        <v>134</v>
      </c>
      <c r="F55" s="72">
        <v>0</v>
      </c>
      <c r="G55" s="25">
        <f>615700+27460</f>
        <v>643160</v>
      </c>
      <c r="H55" s="103">
        <v>225493</v>
      </c>
      <c r="N55" s="103">
        <v>225493</v>
      </c>
      <c r="O55" s="103"/>
      <c r="P55" s="103">
        <f t="shared" si="4"/>
        <v>225493</v>
      </c>
      <c r="Q55" s="103"/>
      <c r="R55" s="103">
        <f t="shared" si="4"/>
        <v>225493</v>
      </c>
      <c r="S55" s="103">
        <v>225493</v>
      </c>
      <c r="T55" s="93"/>
      <c r="U55" s="103">
        <f t="shared" si="5"/>
        <v>225493</v>
      </c>
      <c r="V55" s="103"/>
      <c r="W55" s="103">
        <f t="shared" si="6"/>
        <v>225493</v>
      </c>
    </row>
    <row r="56" spans="1:23" ht="20.25" customHeight="1">
      <c r="A56" s="35" t="s">
        <v>524</v>
      </c>
      <c r="B56" s="21" t="s">
        <v>149</v>
      </c>
      <c r="C56" s="21" t="s">
        <v>37</v>
      </c>
      <c r="D56" s="22" t="s">
        <v>182</v>
      </c>
      <c r="E56" s="21" t="s">
        <v>135</v>
      </c>
      <c r="F56" s="72">
        <v>0</v>
      </c>
      <c r="G56" s="25">
        <v>600</v>
      </c>
      <c r="H56" s="103">
        <f>F56+G56</f>
        <v>600</v>
      </c>
      <c r="N56" s="103">
        <v>600</v>
      </c>
      <c r="O56" s="103"/>
      <c r="P56" s="103">
        <f t="shared" si="4"/>
        <v>600</v>
      </c>
      <c r="Q56" s="103"/>
      <c r="R56" s="103">
        <f t="shared" si="4"/>
        <v>600</v>
      </c>
      <c r="S56" s="103">
        <v>600</v>
      </c>
      <c r="T56" s="93"/>
      <c r="U56" s="103">
        <f t="shared" si="5"/>
        <v>600</v>
      </c>
      <c r="V56" s="103"/>
      <c r="W56" s="103">
        <f t="shared" si="6"/>
        <v>600</v>
      </c>
    </row>
    <row r="57" spans="1:23" ht="21" customHeight="1">
      <c r="A57" s="20" t="s">
        <v>174</v>
      </c>
      <c r="B57" s="21"/>
      <c r="C57" s="21" t="s">
        <v>37</v>
      </c>
      <c r="D57" s="22" t="s">
        <v>175</v>
      </c>
      <c r="E57" s="21"/>
      <c r="F57" s="126" t="e">
        <f>SUM(F58+F63)</f>
        <v>#REF!</v>
      </c>
      <c r="G57" s="13"/>
      <c r="H57" s="102">
        <f>SUM(H58+H63)</f>
        <v>1318600</v>
      </c>
      <c r="N57" s="102">
        <f>SUM(N58+N63)</f>
        <v>1314800</v>
      </c>
      <c r="O57" s="102"/>
      <c r="P57" s="102">
        <f>SUM(P58+P63)</f>
        <v>1314800</v>
      </c>
      <c r="Q57" s="102"/>
      <c r="R57" s="102">
        <f>SUM(R58+R63)</f>
        <v>1314800</v>
      </c>
      <c r="S57" s="102">
        <f>SUM(S58+S63)</f>
        <v>1314800</v>
      </c>
      <c r="T57" s="93"/>
      <c r="U57" s="102">
        <f>SUM(U58+U63)</f>
        <v>1314800</v>
      </c>
      <c r="V57" s="102"/>
      <c r="W57" s="102">
        <f>SUM(W58+W63)</f>
        <v>1314800</v>
      </c>
    </row>
    <row r="58" spans="1:23" ht="15.75">
      <c r="A58" s="44" t="s">
        <v>35</v>
      </c>
      <c r="B58" s="21"/>
      <c r="C58" s="21" t="s">
        <v>37</v>
      </c>
      <c r="D58" s="22" t="s">
        <v>172</v>
      </c>
      <c r="E58" s="21"/>
      <c r="F58" s="126" t="e">
        <f>#REF!+F59+F60+F61+F62+#REF!+#REF!</f>
        <v>#REF!</v>
      </c>
      <c r="G58" s="13"/>
      <c r="H58" s="102">
        <f>H59+H60+H61+H62</f>
        <v>752079</v>
      </c>
      <c r="I58" s="102">
        <f aca="true" t="shared" si="7" ref="I58:S58">I59+I60+I61+I62</f>
        <v>0</v>
      </c>
      <c r="J58" s="102">
        <f t="shared" si="7"/>
        <v>0</v>
      </c>
      <c r="K58" s="102">
        <f t="shared" si="7"/>
        <v>0</v>
      </c>
      <c r="L58" s="102">
        <f t="shared" si="7"/>
        <v>0</v>
      </c>
      <c r="M58" s="102">
        <f t="shared" si="7"/>
        <v>0</v>
      </c>
      <c r="N58" s="102">
        <f t="shared" si="7"/>
        <v>751479</v>
      </c>
      <c r="O58" s="102"/>
      <c r="P58" s="102">
        <f>P59+P60+P61+P62</f>
        <v>751479</v>
      </c>
      <c r="Q58" s="102"/>
      <c r="R58" s="102">
        <f>R59+R60+R61+R62</f>
        <v>751479</v>
      </c>
      <c r="S58" s="102">
        <f t="shared" si="7"/>
        <v>751479</v>
      </c>
      <c r="T58" s="93"/>
      <c r="U58" s="102">
        <f>U59+U60+U61+U62</f>
        <v>751479</v>
      </c>
      <c r="V58" s="102"/>
      <c r="W58" s="102">
        <f>W59+W60+W61+W62</f>
        <v>751479</v>
      </c>
    </row>
    <row r="59" spans="1:23" ht="16.5" customHeight="1">
      <c r="A59" s="35" t="s">
        <v>128</v>
      </c>
      <c r="B59" s="21"/>
      <c r="C59" s="21" t="s">
        <v>37</v>
      </c>
      <c r="D59" s="22" t="s">
        <v>172</v>
      </c>
      <c r="E59" s="21" t="s">
        <v>142</v>
      </c>
      <c r="F59" s="126">
        <v>0</v>
      </c>
      <c r="G59" s="13">
        <f>5079385+654122</f>
        <v>5733507</v>
      </c>
      <c r="H59" s="102">
        <v>712139</v>
      </c>
      <c r="N59" s="102">
        <v>712139</v>
      </c>
      <c r="O59" s="102"/>
      <c r="P59" s="103">
        <f aca="true" t="shared" si="8" ref="P59:R65">N59+O59</f>
        <v>712139</v>
      </c>
      <c r="Q59" s="103"/>
      <c r="R59" s="103">
        <f t="shared" si="8"/>
        <v>712139</v>
      </c>
      <c r="S59" s="102">
        <v>712139</v>
      </c>
      <c r="T59" s="93"/>
      <c r="U59" s="103">
        <f>S59+T59</f>
        <v>712139</v>
      </c>
      <c r="V59" s="103"/>
      <c r="W59" s="103">
        <f>U59+V59</f>
        <v>712139</v>
      </c>
    </row>
    <row r="60" spans="1:23" ht="30" customHeight="1">
      <c r="A60" s="35" t="s">
        <v>129</v>
      </c>
      <c r="B60" s="21"/>
      <c r="C60" s="21" t="s">
        <v>37</v>
      </c>
      <c r="D60" s="22" t="s">
        <v>172</v>
      </c>
      <c r="E60" s="21" t="s">
        <v>143</v>
      </c>
      <c r="F60" s="126">
        <v>0</v>
      </c>
      <c r="G60" s="13">
        <f>9600+1945</f>
        <v>11545</v>
      </c>
      <c r="H60" s="102">
        <v>2290</v>
      </c>
      <c r="N60" s="102">
        <v>2290</v>
      </c>
      <c r="O60" s="102"/>
      <c r="P60" s="103">
        <f t="shared" si="8"/>
        <v>2290</v>
      </c>
      <c r="Q60" s="103"/>
      <c r="R60" s="103">
        <f t="shared" si="8"/>
        <v>2290</v>
      </c>
      <c r="S60" s="102">
        <v>2290</v>
      </c>
      <c r="T60" s="93"/>
      <c r="U60" s="103">
        <f>S60+T60</f>
        <v>2290</v>
      </c>
      <c r="V60" s="103"/>
      <c r="W60" s="103">
        <f>U60+V60</f>
        <v>2290</v>
      </c>
    </row>
    <row r="61" spans="1:23" ht="34.5" customHeight="1">
      <c r="A61" s="35" t="s">
        <v>130</v>
      </c>
      <c r="B61" s="21" t="s">
        <v>149</v>
      </c>
      <c r="C61" s="21" t="s">
        <v>37</v>
      </c>
      <c r="D61" s="22" t="s">
        <v>172</v>
      </c>
      <c r="E61" s="21" t="s">
        <v>133</v>
      </c>
      <c r="F61" s="126">
        <v>0</v>
      </c>
      <c r="G61" s="13">
        <f>938300+26000</f>
        <v>964300</v>
      </c>
      <c r="H61" s="102">
        <v>11000</v>
      </c>
      <c r="N61" s="102">
        <v>11000</v>
      </c>
      <c r="O61" s="102"/>
      <c r="P61" s="103">
        <f t="shared" si="8"/>
        <v>11000</v>
      </c>
      <c r="Q61" s="103"/>
      <c r="R61" s="103">
        <f t="shared" si="8"/>
        <v>11000</v>
      </c>
      <c r="S61" s="102">
        <v>11000</v>
      </c>
      <c r="T61" s="93"/>
      <c r="U61" s="103">
        <f>S61+T61</f>
        <v>11000</v>
      </c>
      <c r="V61" s="103"/>
      <c r="W61" s="103">
        <f>U61+V61</f>
        <v>11000</v>
      </c>
    </row>
    <row r="62" spans="1:23" ht="35.25" customHeight="1">
      <c r="A62" s="35" t="s">
        <v>156</v>
      </c>
      <c r="B62" s="21" t="s">
        <v>149</v>
      </c>
      <c r="C62" s="21" t="s">
        <v>37</v>
      </c>
      <c r="D62" s="22" t="s">
        <v>172</v>
      </c>
      <c r="E62" s="21" t="s">
        <v>134</v>
      </c>
      <c r="F62" s="126">
        <v>0</v>
      </c>
      <c r="G62" s="13">
        <f>615700+27460</f>
        <v>643160</v>
      </c>
      <c r="H62" s="102">
        <v>26650</v>
      </c>
      <c r="N62" s="102">
        <v>26050</v>
      </c>
      <c r="O62" s="102"/>
      <c r="P62" s="103">
        <f t="shared" si="8"/>
        <v>26050</v>
      </c>
      <c r="Q62" s="103"/>
      <c r="R62" s="103">
        <f t="shared" si="8"/>
        <v>26050</v>
      </c>
      <c r="S62" s="102">
        <v>26050</v>
      </c>
      <c r="T62" s="93"/>
      <c r="U62" s="103">
        <f>S62+T62</f>
        <v>26050</v>
      </c>
      <c r="V62" s="103"/>
      <c r="W62" s="103">
        <f>U62+V62</f>
        <v>26050</v>
      </c>
    </row>
    <row r="63" spans="1:23" ht="20.25" customHeight="1">
      <c r="A63" s="44" t="s">
        <v>91</v>
      </c>
      <c r="B63" s="21"/>
      <c r="C63" s="21" t="s">
        <v>37</v>
      </c>
      <c r="D63" s="22" t="s">
        <v>173</v>
      </c>
      <c r="E63" s="21"/>
      <c r="F63" s="126">
        <f>F65+F64</f>
        <v>0</v>
      </c>
      <c r="G63" s="13"/>
      <c r="H63" s="102">
        <f>H65+H64</f>
        <v>566521</v>
      </c>
      <c r="N63" s="102">
        <f>N65+N64</f>
        <v>563321</v>
      </c>
      <c r="O63" s="102"/>
      <c r="P63" s="102">
        <f>P65+P64</f>
        <v>563321</v>
      </c>
      <c r="Q63" s="102"/>
      <c r="R63" s="102">
        <f>R65+R64</f>
        <v>563321</v>
      </c>
      <c r="S63" s="102">
        <f>S65+S64</f>
        <v>563321</v>
      </c>
      <c r="T63" s="93"/>
      <c r="U63" s="102">
        <f>U65+U64</f>
        <v>563321</v>
      </c>
      <c r="V63" s="102"/>
      <c r="W63" s="102">
        <f>W65+W64</f>
        <v>563321</v>
      </c>
    </row>
    <row r="64" spans="1:23" ht="20.25" customHeight="1">
      <c r="A64" s="35" t="s">
        <v>128</v>
      </c>
      <c r="B64" s="21"/>
      <c r="C64" s="21" t="s">
        <v>37</v>
      </c>
      <c r="D64" s="22" t="s">
        <v>173</v>
      </c>
      <c r="E64" s="21" t="s">
        <v>142</v>
      </c>
      <c r="F64" s="126">
        <v>0</v>
      </c>
      <c r="G64" s="13">
        <v>603273</v>
      </c>
      <c r="H64" s="102">
        <v>563321</v>
      </c>
      <c r="N64" s="102">
        <v>563321</v>
      </c>
      <c r="O64" s="102"/>
      <c r="P64" s="103">
        <f t="shared" si="8"/>
        <v>563321</v>
      </c>
      <c r="Q64" s="103"/>
      <c r="R64" s="103">
        <f t="shared" si="8"/>
        <v>563321</v>
      </c>
      <c r="S64" s="102">
        <v>563321</v>
      </c>
      <c r="T64" s="93"/>
      <c r="U64" s="103">
        <f>S64+T64</f>
        <v>563321</v>
      </c>
      <c r="V64" s="103"/>
      <c r="W64" s="103">
        <f>U64+V64</f>
        <v>563321</v>
      </c>
    </row>
    <row r="65" spans="1:23" ht="30" customHeight="1">
      <c r="A65" s="35" t="s">
        <v>129</v>
      </c>
      <c r="B65" s="21"/>
      <c r="C65" s="21" t="s">
        <v>37</v>
      </c>
      <c r="D65" s="22" t="s">
        <v>173</v>
      </c>
      <c r="E65" s="21" t="s">
        <v>143</v>
      </c>
      <c r="F65" s="126">
        <v>0</v>
      </c>
      <c r="G65" s="13">
        <v>3200</v>
      </c>
      <c r="H65" s="102">
        <f>F65+G65</f>
        <v>3200</v>
      </c>
      <c r="N65" s="102">
        <f>L65+M65</f>
        <v>0</v>
      </c>
      <c r="O65" s="102"/>
      <c r="P65" s="103">
        <f t="shared" si="8"/>
        <v>0</v>
      </c>
      <c r="Q65" s="103"/>
      <c r="R65" s="103">
        <f t="shared" si="8"/>
        <v>0</v>
      </c>
      <c r="S65" s="102">
        <f>M65+N65</f>
        <v>0</v>
      </c>
      <c r="T65" s="93"/>
      <c r="U65" s="103">
        <f>S65+T65</f>
        <v>0</v>
      </c>
      <c r="V65" s="103"/>
      <c r="W65" s="103">
        <f>U65+V65</f>
        <v>0</v>
      </c>
    </row>
    <row r="66" spans="1:23" ht="20.25" customHeight="1">
      <c r="A66" s="55" t="s">
        <v>414</v>
      </c>
      <c r="B66" s="21" t="s">
        <v>109</v>
      </c>
      <c r="C66" s="21" t="s">
        <v>92</v>
      </c>
      <c r="D66" s="22" t="s">
        <v>175</v>
      </c>
      <c r="E66" s="71"/>
      <c r="F66" s="33">
        <f>F67</f>
        <v>0</v>
      </c>
      <c r="G66" s="25"/>
      <c r="H66" s="102">
        <f>H67</f>
        <v>200000</v>
      </c>
      <c r="N66" s="102">
        <f>N67</f>
        <v>200000</v>
      </c>
      <c r="O66" s="102"/>
      <c r="P66" s="102">
        <f>P67</f>
        <v>200000</v>
      </c>
      <c r="Q66" s="102"/>
      <c r="R66" s="102">
        <f>R67</f>
        <v>200000</v>
      </c>
      <c r="S66" s="102">
        <f>S67</f>
        <v>200000</v>
      </c>
      <c r="T66" s="93"/>
      <c r="U66" s="102">
        <f>U67</f>
        <v>200000</v>
      </c>
      <c r="V66" s="102"/>
      <c r="W66" s="102">
        <f>W67</f>
        <v>200000</v>
      </c>
    </row>
    <row r="67" spans="1:23" ht="19.5" customHeight="1">
      <c r="A67" s="59" t="s">
        <v>127</v>
      </c>
      <c r="B67" s="26" t="s">
        <v>109</v>
      </c>
      <c r="C67" s="21" t="s">
        <v>92</v>
      </c>
      <c r="D67" s="22" t="s">
        <v>407</v>
      </c>
      <c r="E67" s="26"/>
      <c r="F67" s="33">
        <f>F68</f>
        <v>0</v>
      </c>
      <c r="G67" s="25"/>
      <c r="H67" s="102">
        <f>H68</f>
        <v>200000</v>
      </c>
      <c r="N67" s="102">
        <f>N68</f>
        <v>200000</v>
      </c>
      <c r="O67" s="102"/>
      <c r="P67" s="102">
        <f>P68</f>
        <v>200000</v>
      </c>
      <c r="Q67" s="102"/>
      <c r="R67" s="102">
        <f>R68</f>
        <v>200000</v>
      </c>
      <c r="S67" s="102">
        <f>S68</f>
        <v>200000</v>
      </c>
      <c r="T67" s="93"/>
      <c r="U67" s="102">
        <f>U68</f>
        <v>200000</v>
      </c>
      <c r="V67" s="102"/>
      <c r="W67" s="102">
        <f>W68</f>
        <v>200000</v>
      </c>
    </row>
    <row r="68" spans="1:23" ht="18.75" customHeight="1">
      <c r="A68" s="55" t="s">
        <v>512</v>
      </c>
      <c r="B68" s="26" t="s">
        <v>109</v>
      </c>
      <c r="C68" s="21" t="s">
        <v>92</v>
      </c>
      <c r="D68" s="22" t="s">
        <v>407</v>
      </c>
      <c r="E68" s="26" t="s">
        <v>145</v>
      </c>
      <c r="F68" s="33">
        <v>0</v>
      </c>
      <c r="G68" s="25">
        <v>400000</v>
      </c>
      <c r="H68" s="102">
        <v>200000</v>
      </c>
      <c r="N68" s="102">
        <v>200000</v>
      </c>
      <c r="O68" s="102"/>
      <c r="P68" s="103">
        <f>N68+O68</f>
        <v>200000</v>
      </c>
      <c r="Q68" s="103"/>
      <c r="R68" s="103">
        <f>P68+Q68</f>
        <v>200000</v>
      </c>
      <c r="S68" s="102">
        <v>200000</v>
      </c>
      <c r="T68" s="93"/>
      <c r="U68" s="103">
        <f>S68+T68</f>
        <v>200000</v>
      </c>
      <c r="V68" s="103"/>
      <c r="W68" s="103">
        <f>U68+V68</f>
        <v>200000</v>
      </c>
    </row>
    <row r="69" spans="1:23" ht="18" customHeight="1">
      <c r="A69" s="44" t="s">
        <v>38</v>
      </c>
      <c r="B69" s="24"/>
      <c r="C69" s="21" t="s">
        <v>112</v>
      </c>
      <c r="D69" s="21"/>
      <c r="E69" s="21"/>
      <c r="F69" s="33" t="e">
        <f>SUM(F74+F89+#REF!+#REF!+#REF!+#REF!+#REF!+#REF!)</f>
        <v>#REF!</v>
      </c>
      <c r="G69" s="25"/>
      <c r="H69" s="102">
        <f>H70+H86+H89+H119+H112</f>
        <v>48614100</v>
      </c>
      <c r="N69" s="102">
        <f>N70+N86+N89+N119+N112</f>
        <v>25903229</v>
      </c>
      <c r="O69" s="102"/>
      <c r="P69" s="102">
        <f>P70+P86+P89+P119+P112</f>
        <v>25903229</v>
      </c>
      <c r="Q69" s="102"/>
      <c r="R69" s="102">
        <f>R70+R86+R89+R119+R112</f>
        <v>25903229</v>
      </c>
      <c r="S69" s="102">
        <f>S70+S86+S89+S119+S112</f>
        <v>27883761</v>
      </c>
      <c r="T69" s="93"/>
      <c r="U69" s="102">
        <f>U70+U86+U89+U119+U112</f>
        <v>27883761</v>
      </c>
      <c r="V69" s="102"/>
      <c r="W69" s="102">
        <f>W70+W86+W89+W119+W112</f>
        <v>27883761</v>
      </c>
    </row>
    <row r="70" spans="1:23" ht="79.5" customHeight="1">
      <c r="A70" s="56" t="s">
        <v>405</v>
      </c>
      <c r="B70" s="24"/>
      <c r="C70" s="22" t="s">
        <v>112</v>
      </c>
      <c r="D70" s="22" t="s">
        <v>406</v>
      </c>
      <c r="E70" s="21"/>
      <c r="F70" s="33"/>
      <c r="G70" s="25"/>
      <c r="H70" s="102">
        <f>H71+H74</f>
        <v>2401400</v>
      </c>
      <c r="N70" s="102">
        <f>N71+N74</f>
        <v>2401400</v>
      </c>
      <c r="O70" s="102"/>
      <c r="P70" s="102">
        <f>P71+P74</f>
        <v>2401400</v>
      </c>
      <c r="Q70" s="102"/>
      <c r="R70" s="102">
        <f>R71+R74</f>
        <v>2401400</v>
      </c>
      <c r="S70" s="102">
        <f>S71+S74</f>
        <v>2401400</v>
      </c>
      <c r="T70" s="93"/>
      <c r="U70" s="102">
        <f>U71+U74</f>
        <v>2401400</v>
      </c>
      <c r="V70" s="102"/>
      <c r="W70" s="102">
        <f>W71+W74</f>
        <v>2401400</v>
      </c>
    </row>
    <row r="71" spans="1:23" ht="56.25" customHeight="1">
      <c r="A71" s="30" t="s">
        <v>205</v>
      </c>
      <c r="B71" s="24"/>
      <c r="C71" s="22" t="s">
        <v>112</v>
      </c>
      <c r="D71" s="22" t="s">
        <v>206</v>
      </c>
      <c r="E71" s="21"/>
      <c r="F71" s="33"/>
      <c r="G71" s="25"/>
      <c r="H71" s="102">
        <f>H72</f>
        <v>50000</v>
      </c>
      <c r="N71" s="102">
        <f>N72</f>
        <v>50000</v>
      </c>
      <c r="O71" s="102"/>
      <c r="P71" s="102">
        <f>P72</f>
        <v>50000</v>
      </c>
      <c r="Q71" s="102"/>
      <c r="R71" s="102">
        <f>R72</f>
        <v>50000</v>
      </c>
      <c r="S71" s="102">
        <f>S72</f>
        <v>50000</v>
      </c>
      <c r="T71" s="93"/>
      <c r="U71" s="102">
        <f>U72</f>
        <v>50000</v>
      </c>
      <c r="V71" s="102"/>
      <c r="W71" s="102">
        <f>W72</f>
        <v>50000</v>
      </c>
    </row>
    <row r="72" spans="1:23" ht="49.5" customHeight="1">
      <c r="A72" s="44" t="s">
        <v>460</v>
      </c>
      <c r="B72" s="24"/>
      <c r="C72" s="22" t="s">
        <v>112</v>
      </c>
      <c r="D72" s="22" t="s">
        <v>461</v>
      </c>
      <c r="E72" s="21"/>
      <c r="F72" s="33"/>
      <c r="G72" s="25"/>
      <c r="H72" s="102">
        <f>H73</f>
        <v>50000</v>
      </c>
      <c r="N72" s="102">
        <f>N73</f>
        <v>50000</v>
      </c>
      <c r="O72" s="102"/>
      <c r="P72" s="102">
        <f>P73</f>
        <v>50000</v>
      </c>
      <c r="Q72" s="102"/>
      <c r="R72" s="102">
        <f>R73</f>
        <v>50000</v>
      </c>
      <c r="S72" s="102">
        <f>S73</f>
        <v>50000</v>
      </c>
      <c r="T72" s="93"/>
      <c r="U72" s="102">
        <f>U73</f>
        <v>50000</v>
      </c>
      <c r="V72" s="102"/>
      <c r="W72" s="102">
        <f>W73</f>
        <v>50000</v>
      </c>
    </row>
    <row r="73" spans="1:23" ht="39" customHeight="1">
      <c r="A73" s="35" t="s">
        <v>156</v>
      </c>
      <c r="B73" s="24"/>
      <c r="C73" s="22" t="s">
        <v>112</v>
      </c>
      <c r="D73" s="22" t="s">
        <v>461</v>
      </c>
      <c r="E73" s="21" t="s">
        <v>134</v>
      </c>
      <c r="F73" s="33"/>
      <c r="G73" s="25"/>
      <c r="H73" s="102">
        <v>50000</v>
      </c>
      <c r="N73" s="102">
        <v>50000</v>
      </c>
      <c r="O73" s="102"/>
      <c r="P73" s="103">
        <f>N73+O73</f>
        <v>50000</v>
      </c>
      <c r="Q73" s="103"/>
      <c r="R73" s="103">
        <f>P73+Q73</f>
        <v>50000</v>
      </c>
      <c r="S73" s="102">
        <v>50000</v>
      </c>
      <c r="T73" s="93"/>
      <c r="U73" s="103">
        <f>S73+T73</f>
        <v>50000</v>
      </c>
      <c r="V73" s="103"/>
      <c r="W73" s="103">
        <f>U73+V73</f>
        <v>50000</v>
      </c>
    </row>
    <row r="74" spans="1:23" ht="82.5" customHeight="1">
      <c r="A74" s="30" t="s">
        <v>202</v>
      </c>
      <c r="B74" s="139" t="s">
        <v>203</v>
      </c>
      <c r="C74" s="21" t="s">
        <v>112</v>
      </c>
      <c r="D74" s="22" t="s">
        <v>203</v>
      </c>
      <c r="E74" s="21"/>
      <c r="F74" s="33">
        <f>F75</f>
        <v>0</v>
      </c>
      <c r="G74" s="25"/>
      <c r="H74" s="102">
        <f>H75+H80+H84</f>
        <v>2351400</v>
      </c>
      <c r="N74" s="102">
        <f>N75+N80+N84</f>
        <v>2351400</v>
      </c>
      <c r="O74" s="102"/>
      <c r="P74" s="102">
        <f>P75+P80+P84</f>
        <v>2351400</v>
      </c>
      <c r="Q74" s="102"/>
      <c r="R74" s="102">
        <f>R75+R80+R84</f>
        <v>2351400</v>
      </c>
      <c r="S74" s="102">
        <f>S75+S80+S84</f>
        <v>2351400</v>
      </c>
      <c r="T74" s="93"/>
      <c r="U74" s="102">
        <f>U75+U80+U84</f>
        <v>2351400</v>
      </c>
      <c r="V74" s="102"/>
      <c r="W74" s="102">
        <f>W75+W80+W84</f>
        <v>2351400</v>
      </c>
    </row>
    <row r="75" spans="1:23" ht="31.5">
      <c r="A75" s="44" t="s">
        <v>200</v>
      </c>
      <c r="B75" s="21"/>
      <c r="C75" s="21" t="s">
        <v>112</v>
      </c>
      <c r="D75" s="22" t="s">
        <v>393</v>
      </c>
      <c r="E75" s="21"/>
      <c r="F75" s="33">
        <f>F76+F77+F78+F79</f>
        <v>0</v>
      </c>
      <c r="G75" s="25"/>
      <c r="H75" s="102">
        <f>H76+H77+H78+H79</f>
        <v>1459400</v>
      </c>
      <c r="N75" s="102">
        <f>N76+N77+N78+N79</f>
        <v>1459400</v>
      </c>
      <c r="O75" s="102"/>
      <c r="P75" s="102">
        <f>P76+P77+P78+P79</f>
        <v>1459400</v>
      </c>
      <c r="Q75" s="102"/>
      <c r="R75" s="102">
        <f>R76+R77+R78+R79</f>
        <v>1459400</v>
      </c>
      <c r="S75" s="102">
        <f>S76+S77+S78+S79</f>
        <v>1459400</v>
      </c>
      <c r="T75" s="93"/>
      <c r="U75" s="102">
        <f>U76+U77+U78+U79</f>
        <v>1459400</v>
      </c>
      <c r="V75" s="102"/>
      <c r="W75" s="102">
        <f>W76+W77+W78+W79</f>
        <v>1459400</v>
      </c>
    </row>
    <row r="76" spans="1:23" ht="19.5" customHeight="1">
      <c r="A76" s="35" t="s">
        <v>128</v>
      </c>
      <c r="B76" s="21" t="s">
        <v>108</v>
      </c>
      <c r="C76" s="21" t="s">
        <v>112</v>
      </c>
      <c r="D76" s="22" t="s">
        <v>393</v>
      </c>
      <c r="E76" s="21" t="s">
        <v>142</v>
      </c>
      <c r="F76" s="127">
        <v>0</v>
      </c>
      <c r="G76" s="25">
        <v>1143198</v>
      </c>
      <c r="H76" s="103">
        <v>1388068</v>
      </c>
      <c r="N76" s="103">
        <v>1388068</v>
      </c>
      <c r="O76" s="103"/>
      <c r="P76" s="103">
        <f aca="true" t="shared" si="9" ref="P76:R85">N76+O76</f>
        <v>1388068</v>
      </c>
      <c r="Q76" s="103"/>
      <c r="R76" s="103">
        <f t="shared" si="9"/>
        <v>1388068</v>
      </c>
      <c r="S76" s="103">
        <v>1388068</v>
      </c>
      <c r="T76" s="93"/>
      <c r="U76" s="103">
        <f>S76+T76</f>
        <v>1388068</v>
      </c>
      <c r="V76" s="103"/>
      <c r="W76" s="103">
        <f>U76+V76</f>
        <v>1388068</v>
      </c>
    </row>
    <row r="77" spans="1:23" ht="33.75" customHeight="1">
      <c r="A77" s="35" t="s">
        <v>129</v>
      </c>
      <c r="B77" s="21" t="s">
        <v>108</v>
      </c>
      <c r="C77" s="21" t="s">
        <v>112</v>
      </c>
      <c r="D77" s="22" t="s">
        <v>393</v>
      </c>
      <c r="E77" s="21" t="s">
        <v>143</v>
      </c>
      <c r="F77" s="127">
        <v>0</v>
      </c>
      <c r="G77" s="25">
        <v>3500</v>
      </c>
      <c r="H77" s="103">
        <v>1000</v>
      </c>
      <c r="N77" s="103">
        <v>1000</v>
      </c>
      <c r="O77" s="103"/>
      <c r="P77" s="103">
        <f t="shared" si="9"/>
        <v>1000</v>
      </c>
      <c r="Q77" s="103"/>
      <c r="R77" s="103">
        <f t="shared" si="9"/>
        <v>1000</v>
      </c>
      <c r="S77" s="103">
        <v>1000</v>
      </c>
      <c r="T77" s="93"/>
      <c r="U77" s="103">
        <f>S77+T77</f>
        <v>1000</v>
      </c>
      <c r="V77" s="103"/>
      <c r="W77" s="103">
        <f>U77+V77</f>
        <v>1000</v>
      </c>
    </row>
    <row r="78" spans="1:23" ht="37.5" customHeight="1">
      <c r="A78" s="35" t="s">
        <v>130</v>
      </c>
      <c r="B78" s="21" t="s">
        <v>108</v>
      </c>
      <c r="C78" s="21" t="s">
        <v>112</v>
      </c>
      <c r="D78" s="22" t="s">
        <v>393</v>
      </c>
      <c r="E78" s="21" t="s">
        <v>133</v>
      </c>
      <c r="F78" s="127">
        <v>0</v>
      </c>
      <c r="G78" s="25">
        <v>89500</v>
      </c>
      <c r="H78" s="103">
        <v>58072</v>
      </c>
      <c r="N78" s="103">
        <v>58072</v>
      </c>
      <c r="O78" s="103"/>
      <c r="P78" s="103">
        <f t="shared" si="9"/>
        <v>58072</v>
      </c>
      <c r="Q78" s="103"/>
      <c r="R78" s="103">
        <f t="shared" si="9"/>
        <v>58072</v>
      </c>
      <c r="S78" s="103">
        <v>58072</v>
      </c>
      <c r="T78" s="93"/>
      <c r="U78" s="103">
        <f>S78+T78</f>
        <v>58072</v>
      </c>
      <c r="V78" s="103"/>
      <c r="W78" s="103">
        <f>U78+V78</f>
        <v>58072</v>
      </c>
    </row>
    <row r="79" spans="1:23" ht="33" customHeight="1">
      <c r="A79" s="35" t="s">
        <v>156</v>
      </c>
      <c r="B79" s="21" t="s">
        <v>108</v>
      </c>
      <c r="C79" s="21" t="s">
        <v>112</v>
      </c>
      <c r="D79" s="22" t="s">
        <v>393</v>
      </c>
      <c r="E79" s="21" t="s">
        <v>134</v>
      </c>
      <c r="F79" s="127">
        <v>0</v>
      </c>
      <c r="G79" s="25">
        <v>34902</v>
      </c>
      <c r="H79" s="103">
        <v>12260</v>
      </c>
      <c r="N79" s="103">
        <v>12260</v>
      </c>
      <c r="O79" s="103"/>
      <c r="P79" s="103">
        <f t="shared" si="9"/>
        <v>12260</v>
      </c>
      <c r="Q79" s="103"/>
      <c r="R79" s="103">
        <f t="shared" si="9"/>
        <v>12260</v>
      </c>
      <c r="S79" s="103">
        <v>12260</v>
      </c>
      <c r="T79" s="93"/>
      <c r="U79" s="103">
        <f>S79+T79</f>
        <v>12260</v>
      </c>
      <c r="V79" s="103"/>
      <c r="W79" s="103">
        <f>U79+V79</f>
        <v>12260</v>
      </c>
    </row>
    <row r="80" spans="1:23" ht="34.5" customHeight="1">
      <c r="A80" s="44" t="s">
        <v>107</v>
      </c>
      <c r="B80" s="23"/>
      <c r="C80" s="21" t="s">
        <v>112</v>
      </c>
      <c r="D80" s="22" t="s">
        <v>204</v>
      </c>
      <c r="E80" s="21"/>
      <c r="F80" s="33">
        <f>F81+F82+F83</f>
        <v>0</v>
      </c>
      <c r="G80" s="25"/>
      <c r="H80" s="102">
        <f>H81+H82+H83</f>
        <v>792000</v>
      </c>
      <c r="N80" s="102">
        <f>N81+N82+N83</f>
        <v>792000</v>
      </c>
      <c r="O80" s="102"/>
      <c r="P80" s="102">
        <f>P81+P82+P83</f>
        <v>792000</v>
      </c>
      <c r="Q80" s="102"/>
      <c r="R80" s="102">
        <f>R81+R82+R83</f>
        <v>792000</v>
      </c>
      <c r="S80" s="102">
        <f>S81+S82+S83</f>
        <v>792000</v>
      </c>
      <c r="T80" s="93"/>
      <c r="U80" s="102">
        <f>U81+U82+U83</f>
        <v>792000</v>
      </c>
      <c r="V80" s="102"/>
      <c r="W80" s="102">
        <f>W81+W82+W83</f>
        <v>792000</v>
      </c>
    </row>
    <row r="81" spans="1:23" ht="20.25" customHeight="1">
      <c r="A81" s="35" t="s">
        <v>128</v>
      </c>
      <c r="B81" s="21" t="s">
        <v>108</v>
      </c>
      <c r="C81" s="21" t="s">
        <v>112</v>
      </c>
      <c r="D81" s="22" t="s">
        <v>204</v>
      </c>
      <c r="E81" s="21" t="s">
        <v>131</v>
      </c>
      <c r="F81" s="127">
        <v>0</v>
      </c>
      <c r="G81" s="25">
        <v>650126</v>
      </c>
      <c r="H81" s="103">
        <v>697474</v>
      </c>
      <c r="N81" s="103">
        <v>697474</v>
      </c>
      <c r="O81" s="103"/>
      <c r="P81" s="103">
        <f t="shared" si="9"/>
        <v>697474</v>
      </c>
      <c r="Q81" s="103"/>
      <c r="R81" s="103">
        <f t="shared" si="9"/>
        <v>697474</v>
      </c>
      <c r="S81" s="103">
        <v>697474</v>
      </c>
      <c r="T81" s="93"/>
      <c r="U81" s="103">
        <f>S81+T81</f>
        <v>697474</v>
      </c>
      <c r="V81" s="103"/>
      <c r="W81" s="103">
        <f>U81+V81</f>
        <v>697474</v>
      </c>
    </row>
    <row r="82" spans="1:23" ht="20.25" customHeight="1">
      <c r="A82" s="35" t="s">
        <v>130</v>
      </c>
      <c r="B82" s="21" t="s">
        <v>108</v>
      </c>
      <c r="C82" s="21" t="s">
        <v>112</v>
      </c>
      <c r="D82" s="22" t="s">
        <v>204</v>
      </c>
      <c r="E82" s="21" t="s">
        <v>133</v>
      </c>
      <c r="F82" s="127">
        <v>0</v>
      </c>
      <c r="G82" s="25">
        <v>31660</v>
      </c>
      <c r="H82" s="103">
        <v>33026</v>
      </c>
      <c r="N82" s="103">
        <v>33026</v>
      </c>
      <c r="O82" s="103"/>
      <c r="P82" s="103">
        <f t="shared" si="9"/>
        <v>33026</v>
      </c>
      <c r="Q82" s="103"/>
      <c r="R82" s="103">
        <f t="shared" si="9"/>
        <v>33026</v>
      </c>
      <c r="S82" s="103">
        <v>33026</v>
      </c>
      <c r="T82" s="93"/>
      <c r="U82" s="103">
        <f>S82+T82</f>
        <v>33026</v>
      </c>
      <c r="V82" s="103"/>
      <c r="W82" s="103">
        <f>U82+V82</f>
        <v>33026</v>
      </c>
    </row>
    <row r="83" spans="1:23" ht="33" customHeight="1">
      <c r="A83" s="35" t="s">
        <v>156</v>
      </c>
      <c r="B83" s="21" t="s">
        <v>108</v>
      </c>
      <c r="C83" s="21" t="s">
        <v>112</v>
      </c>
      <c r="D83" s="22" t="s">
        <v>204</v>
      </c>
      <c r="E83" s="21" t="s">
        <v>134</v>
      </c>
      <c r="F83" s="127">
        <v>0</v>
      </c>
      <c r="G83" s="25">
        <v>21214</v>
      </c>
      <c r="H83" s="103">
        <v>61500</v>
      </c>
      <c r="N83" s="103">
        <v>61500</v>
      </c>
      <c r="O83" s="103"/>
      <c r="P83" s="103">
        <f t="shared" si="9"/>
        <v>61500</v>
      </c>
      <c r="Q83" s="103"/>
      <c r="R83" s="103">
        <f t="shared" si="9"/>
        <v>61500</v>
      </c>
      <c r="S83" s="103">
        <v>61500</v>
      </c>
      <c r="T83" s="93"/>
      <c r="U83" s="103">
        <f>S83+T83</f>
        <v>61500</v>
      </c>
      <c r="V83" s="103"/>
      <c r="W83" s="103">
        <f>U83+V83</f>
        <v>61500</v>
      </c>
    </row>
    <row r="84" spans="1:23" ht="20.25" customHeight="1">
      <c r="A84" s="35" t="s">
        <v>413</v>
      </c>
      <c r="B84" s="23"/>
      <c r="C84" s="22" t="s">
        <v>112</v>
      </c>
      <c r="D84" s="22" t="s">
        <v>459</v>
      </c>
      <c r="E84" s="21"/>
      <c r="F84" s="127"/>
      <c r="G84" s="25"/>
      <c r="H84" s="103">
        <f>H85</f>
        <v>100000</v>
      </c>
      <c r="N84" s="103">
        <f>N85</f>
        <v>100000</v>
      </c>
      <c r="O84" s="103"/>
      <c r="P84" s="103">
        <f>P85</f>
        <v>100000</v>
      </c>
      <c r="Q84" s="103"/>
      <c r="R84" s="103">
        <f>R85</f>
        <v>100000</v>
      </c>
      <c r="S84" s="103">
        <f>S85</f>
        <v>100000</v>
      </c>
      <c r="T84" s="93"/>
      <c r="U84" s="103">
        <f>U85</f>
        <v>100000</v>
      </c>
      <c r="V84" s="103"/>
      <c r="W84" s="103">
        <f>W85</f>
        <v>100000</v>
      </c>
    </row>
    <row r="85" spans="1:23" ht="37.5" customHeight="1">
      <c r="A85" s="35" t="s">
        <v>156</v>
      </c>
      <c r="B85" s="21"/>
      <c r="C85" s="21" t="s">
        <v>112</v>
      </c>
      <c r="D85" s="22" t="s">
        <v>459</v>
      </c>
      <c r="E85" s="21" t="s">
        <v>134</v>
      </c>
      <c r="F85" s="127"/>
      <c r="G85" s="25"/>
      <c r="H85" s="103">
        <v>100000</v>
      </c>
      <c r="N85" s="103">
        <v>100000</v>
      </c>
      <c r="O85" s="103"/>
      <c r="P85" s="103">
        <f t="shared" si="9"/>
        <v>100000</v>
      </c>
      <c r="Q85" s="103"/>
      <c r="R85" s="103">
        <f t="shared" si="9"/>
        <v>100000</v>
      </c>
      <c r="S85" s="103">
        <v>100000</v>
      </c>
      <c r="T85" s="93"/>
      <c r="U85" s="103">
        <f>S85+T85</f>
        <v>100000</v>
      </c>
      <c r="V85" s="103"/>
      <c r="W85" s="103">
        <f>U85+V85</f>
        <v>100000</v>
      </c>
    </row>
    <row r="86" spans="1:23" ht="127.5" customHeight="1">
      <c r="A86" s="51" t="s">
        <v>364</v>
      </c>
      <c r="B86" s="14"/>
      <c r="C86" s="22" t="s">
        <v>112</v>
      </c>
      <c r="D86" s="22" t="s">
        <v>367</v>
      </c>
      <c r="E86" s="21"/>
      <c r="F86" s="33" t="e">
        <f>F88+#REF!</f>
        <v>#REF!</v>
      </c>
      <c r="G86" s="25"/>
      <c r="H86" s="102">
        <f>H87</f>
        <v>50000</v>
      </c>
      <c r="I86" s="102">
        <f aca="true" t="shared" si="10" ref="I86:W86">I87</f>
        <v>0</v>
      </c>
      <c r="J86" s="102">
        <f t="shared" si="10"/>
        <v>0</v>
      </c>
      <c r="K86" s="102">
        <f t="shared" si="10"/>
        <v>0</v>
      </c>
      <c r="L86" s="102">
        <f t="shared" si="10"/>
        <v>0</v>
      </c>
      <c r="M86" s="102">
        <f t="shared" si="10"/>
        <v>0</v>
      </c>
      <c r="N86" s="102">
        <f t="shared" si="10"/>
        <v>50000</v>
      </c>
      <c r="O86" s="102"/>
      <c r="P86" s="102">
        <f t="shared" si="10"/>
        <v>50000</v>
      </c>
      <c r="Q86" s="102"/>
      <c r="R86" s="102">
        <f t="shared" si="10"/>
        <v>50000</v>
      </c>
      <c r="S86" s="102">
        <f t="shared" si="10"/>
        <v>50000</v>
      </c>
      <c r="T86" s="93"/>
      <c r="U86" s="102">
        <f t="shared" si="10"/>
        <v>50000</v>
      </c>
      <c r="V86" s="102"/>
      <c r="W86" s="102">
        <f t="shared" si="10"/>
        <v>50000</v>
      </c>
    </row>
    <row r="87" spans="1:23" ht="30.75" customHeight="1">
      <c r="A87" s="29" t="s">
        <v>369</v>
      </c>
      <c r="B87" s="14"/>
      <c r="C87" s="21" t="s">
        <v>112</v>
      </c>
      <c r="D87" s="22" t="s">
        <v>370</v>
      </c>
      <c r="E87" s="21"/>
      <c r="F87" s="33">
        <v>0</v>
      </c>
      <c r="G87" s="25">
        <v>200000</v>
      </c>
      <c r="H87" s="102">
        <f>H88</f>
        <v>50000</v>
      </c>
      <c r="N87" s="102">
        <f>N88</f>
        <v>50000</v>
      </c>
      <c r="O87" s="102"/>
      <c r="P87" s="102">
        <f>P88</f>
        <v>50000</v>
      </c>
      <c r="Q87" s="102"/>
      <c r="R87" s="102">
        <f>R88</f>
        <v>50000</v>
      </c>
      <c r="S87" s="102">
        <f>S88</f>
        <v>50000</v>
      </c>
      <c r="T87" s="93"/>
      <c r="U87" s="102">
        <f>U88</f>
        <v>50000</v>
      </c>
      <c r="V87" s="102"/>
      <c r="W87" s="102">
        <f>W88</f>
        <v>50000</v>
      </c>
    </row>
    <row r="88" spans="1:23" ht="30" customHeight="1">
      <c r="A88" s="35" t="s">
        <v>156</v>
      </c>
      <c r="B88" s="22" t="s">
        <v>108</v>
      </c>
      <c r="C88" s="22" t="s">
        <v>112</v>
      </c>
      <c r="D88" s="22" t="s">
        <v>371</v>
      </c>
      <c r="E88" s="22" t="s">
        <v>134</v>
      </c>
      <c r="F88" s="33"/>
      <c r="G88" s="25"/>
      <c r="H88" s="102">
        <v>50000</v>
      </c>
      <c r="N88" s="102">
        <v>50000</v>
      </c>
      <c r="O88" s="102"/>
      <c r="P88" s="103">
        <f>N88+O88</f>
        <v>50000</v>
      </c>
      <c r="Q88" s="103"/>
      <c r="R88" s="103">
        <f>P88+Q88</f>
        <v>50000</v>
      </c>
      <c r="S88" s="102">
        <v>50000</v>
      </c>
      <c r="T88" s="93"/>
      <c r="U88" s="103">
        <f>S88+T88</f>
        <v>50000</v>
      </c>
      <c r="V88" s="103"/>
      <c r="W88" s="103">
        <f>U88+V88</f>
        <v>50000</v>
      </c>
    </row>
    <row r="89" spans="1:23" ht="67.5" customHeight="1">
      <c r="A89" s="51" t="s">
        <v>372</v>
      </c>
      <c r="B89" s="16"/>
      <c r="C89" s="21" t="s">
        <v>112</v>
      </c>
      <c r="D89" s="22" t="s">
        <v>374</v>
      </c>
      <c r="E89" s="21"/>
      <c r="F89" s="33" t="e">
        <f>SUM(#REF!+F106+#REF!+#REF!)</f>
        <v>#REF!</v>
      </c>
      <c r="G89" s="25"/>
      <c r="H89" s="102">
        <f>H90+H102+H106</f>
        <v>12084600</v>
      </c>
      <c r="N89" s="102">
        <f>N90+N102+N106</f>
        <v>12100000</v>
      </c>
      <c r="O89" s="102"/>
      <c r="P89" s="102">
        <f>P90+P102+P106</f>
        <v>12100000</v>
      </c>
      <c r="Q89" s="102"/>
      <c r="R89" s="102">
        <f>R90+R102+R106</f>
        <v>12100000</v>
      </c>
      <c r="S89" s="102">
        <f>S90+S102+S106</f>
        <v>12104600</v>
      </c>
      <c r="T89" s="93"/>
      <c r="U89" s="102">
        <f>U90+U102+U106</f>
        <v>12104600</v>
      </c>
      <c r="V89" s="102"/>
      <c r="W89" s="102">
        <f>W90+W102+W106</f>
        <v>12104600</v>
      </c>
    </row>
    <row r="90" spans="1:23" ht="57" customHeight="1">
      <c r="A90" s="29" t="s">
        <v>386</v>
      </c>
      <c r="B90" s="14"/>
      <c r="C90" s="22" t="s">
        <v>112</v>
      </c>
      <c r="D90" s="22" t="s">
        <v>387</v>
      </c>
      <c r="E90" s="21"/>
      <c r="F90" s="72"/>
      <c r="G90" s="25"/>
      <c r="H90" s="103">
        <f>H91+H93+H95+H97+H99</f>
        <v>939800</v>
      </c>
      <c r="N90" s="103">
        <f>N91+N93+N95+N97+N99</f>
        <v>944200</v>
      </c>
      <c r="O90" s="103"/>
      <c r="P90" s="103">
        <f>P91+P93+P95+P97+P99</f>
        <v>944200</v>
      </c>
      <c r="Q90" s="103"/>
      <c r="R90" s="103">
        <f>R91+R93+R95+R97+R99</f>
        <v>944200</v>
      </c>
      <c r="S90" s="103">
        <f>S91+S93+S95+S97+S99</f>
        <v>948800</v>
      </c>
      <c r="T90" s="93"/>
      <c r="U90" s="103">
        <f>U91+U93+U95+U97+U99</f>
        <v>948800</v>
      </c>
      <c r="V90" s="103"/>
      <c r="W90" s="103">
        <f>W91+W93+W95+W97+W99</f>
        <v>948800</v>
      </c>
    </row>
    <row r="91" spans="1:23" ht="37.5" customHeight="1">
      <c r="A91" s="29" t="s">
        <v>164</v>
      </c>
      <c r="B91" s="14"/>
      <c r="C91" s="22" t="s">
        <v>112</v>
      </c>
      <c r="D91" s="22" t="s">
        <v>391</v>
      </c>
      <c r="E91" s="21"/>
      <c r="F91" s="72"/>
      <c r="G91" s="25"/>
      <c r="H91" s="103">
        <f>H92</f>
        <v>181000</v>
      </c>
      <c r="N91" s="103">
        <f>N92</f>
        <v>181000</v>
      </c>
      <c r="O91" s="103"/>
      <c r="P91" s="103">
        <f>P92</f>
        <v>181000</v>
      </c>
      <c r="Q91" s="103"/>
      <c r="R91" s="103">
        <f>R92</f>
        <v>181000</v>
      </c>
      <c r="S91" s="103">
        <f>S92</f>
        <v>181000</v>
      </c>
      <c r="T91" s="93"/>
      <c r="U91" s="103">
        <f>U92</f>
        <v>181000</v>
      </c>
      <c r="V91" s="103"/>
      <c r="W91" s="103">
        <f>W92</f>
        <v>181000</v>
      </c>
    </row>
    <row r="92" spans="1:23" ht="39" customHeight="1">
      <c r="A92" s="35" t="s">
        <v>156</v>
      </c>
      <c r="B92" s="14"/>
      <c r="C92" s="22" t="s">
        <v>112</v>
      </c>
      <c r="D92" s="22" t="s">
        <v>391</v>
      </c>
      <c r="E92" s="22" t="s">
        <v>134</v>
      </c>
      <c r="F92" s="72"/>
      <c r="G92" s="25"/>
      <c r="H92" s="103">
        <v>181000</v>
      </c>
      <c r="N92" s="103">
        <v>181000</v>
      </c>
      <c r="O92" s="103"/>
      <c r="P92" s="103">
        <f>N92+O92</f>
        <v>181000</v>
      </c>
      <c r="Q92" s="103"/>
      <c r="R92" s="103">
        <f>P92+Q92</f>
        <v>181000</v>
      </c>
      <c r="S92" s="103">
        <v>181000</v>
      </c>
      <c r="T92" s="93"/>
      <c r="U92" s="103">
        <f>S92+T92</f>
        <v>181000</v>
      </c>
      <c r="V92" s="103"/>
      <c r="W92" s="103">
        <f>U92+V92</f>
        <v>181000</v>
      </c>
    </row>
    <row r="93" spans="1:23" ht="39.75" customHeight="1">
      <c r="A93" s="69" t="s">
        <v>390</v>
      </c>
      <c r="B93" s="14"/>
      <c r="C93" s="22" t="s">
        <v>112</v>
      </c>
      <c r="D93" s="22" t="s">
        <v>392</v>
      </c>
      <c r="E93" s="21"/>
      <c r="F93" s="72"/>
      <c r="G93" s="25"/>
      <c r="H93" s="103">
        <f>H94</f>
        <v>48200</v>
      </c>
      <c r="N93" s="103">
        <f>N94</f>
        <v>48200</v>
      </c>
      <c r="O93" s="103"/>
      <c r="P93" s="103">
        <f>P94</f>
        <v>48200</v>
      </c>
      <c r="Q93" s="103"/>
      <c r="R93" s="103">
        <f>R94</f>
        <v>48200</v>
      </c>
      <c r="S93" s="103">
        <f>S94</f>
        <v>48200</v>
      </c>
      <c r="T93" s="93"/>
      <c r="U93" s="103">
        <f>U94</f>
        <v>48200</v>
      </c>
      <c r="V93" s="103"/>
      <c r="W93" s="103">
        <f>W94</f>
        <v>48200</v>
      </c>
    </row>
    <row r="94" spans="1:23" ht="24" customHeight="1">
      <c r="A94" s="35" t="s">
        <v>144</v>
      </c>
      <c r="B94" s="14"/>
      <c r="C94" s="22" t="s">
        <v>112</v>
      </c>
      <c r="D94" s="22" t="s">
        <v>392</v>
      </c>
      <c r="E94" s="22" t="s">
        <v>135</v>
      </c>
      <c r="F94" s="72"/>
      <c r="G94" s="25"/>
      <c r="H94" s="103">
        <v>48200</v>
      </c>
      <c r="N94" s="103">
        <v>48200</v>
      </c>
      <c r="O94" s="103"/>
      <c r="P94" s="103">
        <f>N94+O94</f>
        <v>48200</v>
      </c>
      <c r="Q94" s="103"/>
      <c r="R94" s="103">
        <f>P94+Q94</f>
        <v>48200</v>
      </c>
      <c r="S94" s="103">
        <v>48200</v>
      </c>
      <c r="T94" s="93"/>
      <c r="U94" s="103">
        <f>S94+T94</f>
        <v>48200</v>
      </c>
      <c r="V94" s="103"/>
      <c r="W94" s="103">
        <f>U94+V94</f>
        <v>48200</v>
      </c>
    </row>
    <row r="95" spans="1:23" ht="77.25" customHeight="1">
      <c r="A95" s="68" t="s">
        <v>389</v>
      </c>
      <c r="B95" s="14"/>
      <c r="C95" s="21" t="s">
        <v>112</v>
      </c>
      <c r="D95" s="22" t="s">
        <v>388</v>
      </c>
      <c r="E95" s="21"/>
      <c r="F95" s="72"/>
      <c r="G95" s="25"/>
      <c r="H95" s="103">
        <f>H96</f>
        <v>623000</v>
      </c>
      <c r="N95" s="103">
        <f>N96</f>
        <v>623000</v>
      </c>
      <c r="O95" s="103"/>
      <c r="P95" s="103">
        <f>P96</f>
        <v>623000</v>
      </c>
      <c r="Q95" s="103"/>
      <c r="R95" s="103">
        <f>R96</f>
        <v>623000</v>
      </c>
      <c r="S95" s="103">
        <f>S96</f>
        <v>623000</v>
      </c>
      <c r="T95" s="93"/>
      <c r="U95" s="103">
        <f>U96</f>
        <v>623000</v>
      </c>
      <c r="V95" s="103"/>
      <c r="W95" s="103">
        <f>W96</f>
        <v>623000</v>
      </c>
    </row>
    <row r="96" spans="1:23" ht="37.5" customHeight="1">
      <c r="A96" s="35" t="s">
        <v>156</v>
      </c>
      <c r="B96" s="14"/>
      <c r="C96" s="21" t="s">
        <v>112</v>
      </c>
      <c r="D96" s="22" t="s">
        <v>388</v>
      </c>
      <c r="E96" s="21" t="s">
        <v>134</v>
      </c>
      <c r="F96" s="72">
        <v>0</v>
      </c>
      <c r="G96" s="25">
        <v>208000</v>
      </c>
      <c r="H96" s="103">
        <v>623000</v>
      </c>
      <c r="N96" s="103">
        <v>623000</v>
      </c>
      <c r="O96" s="103"/>
      <c r="P96" s="103">
        <f>N96+O96</f>
        <v>623000</v>
      </c>
      <c r="Q96" s="103"/>
      <c r="R96" s="103">
        <f>P96+Q96</f>
        <v>623000</v>
      </c>
      <c r="S96" s="103">
        <v>623000</v>
      </c>
      <c r="T96" s="93"/>
      <c r="U96" s="103">
        <f>S96+T96</f>
        <v>623000</v>
      </c>
      <c r="V96" s="103"/>
      <c r="W96" s="103">
        <f>U96+V96</f>
        <v>623000</v>
      </c>
    </row>
    <row r="97" spans="1:23" ht="51.75" customHeight="1">
      <c r="A97" s="35" t="s">
        <v>126</v>
      </c>
      <c r="B97" s="21" t="s">
        <v>109</v>
      </c>
      <c r="C97" s="21" t="s">
        <v>112</v>
      </c>
      <c r="D97" s="22" t="s">
        <v>400</v>
      </c>
      <c r="E97" s="21"/>
      <c r="F97" s="33" t="e">
        <f>#REF!+F98</f>
        <v>#REF!</v>
      </c>
      <c r="G97" s="25"/>
      <c r="H97" s="102">
        <f>H98</f>
        <v>100</v>
      </c>
      <c r="N97" s="102">
        <f>N98</f>
        <v>100</v>
      </c>
      <c r="O97" s="102"/>
      <c r="P97" s="102">
        <f>P98</f>
        <v>100</v>
      </c>
      <c r="Q97" s="102"/>
      <c r="R97" s="102">
        <f>R98</f>
        <v>100</v>
      </c>
      <c r="S97" s="102">
        <f>S98</f>
        <v>100</v>
      </c>
      <c r="T97" s="93"/>
      <c r="U97" s="102">
        <f>U98</f>
        <v>100</v>
      </c>
      <c r="V97" s="102"/>
      <c r="W97" s="102">
        <f>W98</f>
        <v>100</v>
      </c>
    </row>
    <row r="98" spans="1:23" ht="36" customHeight="1">
      <c r="A98" s="35" t="s">
        <v>156</v>
      </c>
      <c r="B98" s="21"/>
      <c r="C98" s="21" t="s">
        <v>112</v>
      </c>
      <c r="D98" s="22" t="s">
        <v>400</v>
      </c>
      <c r="E98" s="21" t="s">
        <v>134</v>
      </c>
      <c r="F98" s="33">
        <v>0</v>
      </c>
      <c r="G98" s="70">
        <v>100</v>
      </c>
      <c r="H98" s="102">
        <f>F98+G98</f>
        <v>100</v>
      </c>
      <c r="N98" s="102">
        <v>100</v>
      </c>
      <c r="O98" s="102"/>
      <c r="P98" s="103">
        <f>N98+O98</f>
        <v>100</v>
      </c>
      <c r="Q98" s="103"/>
      <c r="R98" s="103">
        <f>P98+Q98</f>
        <v>100</v>
      </c>
      <c r="S98" s="102">
        <v>100</v>
      </c>
      <c r="T98" s="93"/>
      <c r="U98" s="103">
        <f>S98+T98</f>
        <v>100</v>
      </c>
      <c r="V98" s="103"/>
      <c r="W98" s="103">
        <f>U98+V98</f>
        <v>100</v>
      </c>
    </row>
    <row r="99" spans="1:23" ht="30.75" customHeight="1">
      <c r="A99" s="35" t="s">
        <v>125</v>
      </c>
      <c r="B99" s="21" t="s">
        <v>109</v>
      </c>
      <c r="C99" s="21" t="s">
        <v>112</v>
      </c>
      <c r="D99" s="22" t="s">
        <v>401</v>
      </c>
      <c r="E99" s="21"/>
      <c r="F99" s="33">
        <f>F101</f>
        <v>0</v>
      </c>
      <c r="G99" s="70"/>
      <c r="H99" s="102">
        <f>H100+H101</f>
        <v>87500</v>
      </c>
      <c r="N99" s="102">
        <f>N100+N101</f>
        <v>91900</v>
      </c>
      <c r="O99" s="102"/>
      <c r="P99" s="102">
        <f>P100+P101</f>
        <v>91900</v>
      </c>
      <c r="Q99" s="102"/>
      <c r="R99" s="102">
        <f>R100+R101</f>
        <v>91900</v>
      </c>
      <c r="S99" s="102">
        <v>96500</v>
      </c>
      <c r="T99" s="93"/>
      <c r="U99" s="102">
        <f>U100+U101</f>
        <v>96500</v>
      </c>
      <c r="V99" s="102"/>
      <c r="W99" s="102">
        <f>W100+W101</f>
        <v>96500</v>
      </c>
    </row>
    <row r="100" spans="1:23" ht="18.75" customHeight="1">
      <c r="A100" s="35" t="s">
        <v>128</v>
      </c>
      <c r="B100" s="21"/>
      <c r="C100" s="21" t="s">
        <v>112</v>
      </c>
      <c r="D100" s="22" t="s">
        <v>401</v>
      </c>
      <c r="E100" s="22" t="s">
        <v>131</v>
      </c>
      <c r="F100" s="33"/>
      <c r="G100" s="70">
        <v>14749</v>
      </c>
      <c r="H100" s="102">
        <v>84212</v>
      </c>
      <c r="N100" s="102">
        <v>88612</v>
      </c>
      <c r="O100" s="102"/>
      <c r="P100" s="103">
        <f>N100+O100</f>
        <v>88612</v>
      </c>
      <c r="Q100" s="103"/>
      <c r="R100" s="103">
        <f>P100+Q100</f>
        <v>88612</v>
      </c>
      <c r="S100" s="102">
        <v>93212</v>
      </c>
      <c r="T100" s="93"/>
      <c r="U100" s="103">
        <f>S100+T100</f>
        <v>93212</v>
      </c>
      <c r="V100" s="103"/>
      <c r="W100" s="103">
        <f>U100+V100</f>
        <v>93212</v>
      </c>
    </row>
    <row r="101" spans="1:23" ht="22.5" customHeight="1">
      <c r="A101" s="35" t="s">
        <v>156</v>
      </c>
      <c r="B101" s="21" t="s">
        <v>109</v>
      </c>
      <c r="C101" s="21" t="s">
        <v>112</v>
      </c>
      <c r="D101" s="22" t="s">
        <v>401</v>
      </c>
      <c r="E101" s="21" t="s">
        <v>134</v>
      </c>
      <c r="F101" s="33">
        <v>0</v>
      </c>
      <c r="G101" s="70">
        <v>68651</v>
      </c>
      <c r="H101" s="102">
        <v>3288</v>
      </c>
      <c r="N101" s="102">
        <v>3288</v>
      </c>
      <c r="O101" s="102"/>
      <c r="P101" s="103">
        <f>N101+O101</f>
        <v>3288</v>
      </c>
      <c r="Q101" s="103"/>
      <c r="R101" s="103">
        <f>P101+Q101</f>
        <v>3288</v>
      </c>
      <c r="S101" s="102">
        <v>3288</v>
      </c>
      <c r="T101" s="93"/>
      <c r="U101" s="103">
        <f>S101+T101</f>
        <v>3288</v>
      </c>
      <c r="V101" s="103"/>
      <c r="W101" s="103">
        <f>U101+V101</f>
        <v>3288</v>
      </c>
    </row>
    <row r="102" spans="1:23" ht="84" customHeight="1">
      <c r="A102" s="29" t="s">
        <v>397</v>
      </c>
      <c r="B102" s="16"/>
      <c r="C102" s="21" t="s">
        <v>112</v>
      </c>
      <c r="D102" s="22" t="s">
        <v>398</v>
      </c>
      <c r="E102" s="21"/>
      <c r="F102" s="33">
        <v>0</v>
      </c>
      <c r="G102" s="25">
        <v>0</v>
      </c>
      <c r="H102" s="102">
        <f>H103</f>
        <v>193000</v>
      </c>
      <c r="N102" s="102">
        <f>N103</f>
        <v>204000</v>
      </c>
      <c r="O102" s="102"/>
      <c r="P102" s="102">
        <f>P103</f>
        <v>204000</v>
      </c>
      <c r="Q102" s="102"/>
      <c r="R102" s="102">
        <f>R103</f>
        <v>204000</v>
      </c>
      <c r="S102" s="102">
        <f>S103</f>
        <v>204000</v>
      </c>
      <c r="T102" s="93"/>
      <c r="U102" s="102">
        <f>U103</f>
        <v>204000</v>
      </c>
      <c r="V102" s="102"/>
      <c r="W102" s="102">
        <f>W103</f>
        <v>204000</v>
      </c>
    </row>
    <row r="103" spans="1:23" ht="83.25" customHeight="1">
      <c r="A103" s="44" t="s">
        <v>105</v>
      </c>
      <c r="B103" s="14"/>
      <c r="C103" s="21" t="s">
        <v>112</v>
      </c>
      <c r="D103" s="22" t="s">
        <v>399</v>
      </c>
      <c r="E103" s="21"/>
      <c r="F103" s="33">
        <f>F104+F105</f>
        <v>0</v>
      </c>
      <c r="G103" s="25"/>
      <c r="H103" s="102">
        <f>H104+H105</f>
        <v>193000</v>
      </c>
      <c r="N103" s="102">
        <f>N104+N105</f>
        <v>204000</v>
      </c>
      <c r="O103" s="102"/>
      <c r="P103" s="102">
        <f>P104+P105</f>
        <v>204000</v>
      </c>
      <c r="Q103" s="102"/>
      <c r="R103" s="102">
        <f>R104+R105</f>
        <v>204000</v>
      </c>
      <c r="S103" s="102">
        <f>S104+S105</f>
        <v>204000</v>
      </c>
      <c r="T103" s="93"/>
      <c r="U103" s="102">
        <f>U104+U105</f>
        <v>204000</v>
      </c>
      <c r="V103" s="102"/>
      <c r="W103" s="102">
        <f>W104+W105</f>
        <v>204000</v>
      </c>
    </row>
    <row r="104" spans="1:23" ht="31.5" customHeight="1">
      <c r="A104" s="35" t="s">
        <v>130</v>
      </c>
      <c r="B104" s="12"/>
      <c r="C104" s="26" t="s">
        <v>112</v>
      </c>
      <c r="D104" s="28" t="s">
        <v>399</v>
      </c>
      <c r="E104" s="26" t="s">
        <v>133</v>
      </c>
      <c r="F104" s="33">
        <v>0</v>
      </c>
      <c r="G104" s="25">
        <v>23624</v>
      </c>
      <c r="H104" s="102">
        <v>33000</v>
      </c>
      <c r="N104" s="102">
        <v>35000</v>
      </c>
      <c r="O104" s="102"/>
      <c r="P104" s="103">
        <f>N104+O104</f>
        <v>35000</v>
      </c>
      <c r="Q104" s="103"/>
      <c r="R104" s="103">
        <f>P104+Q104</f>
        <v>35000</v>
      </c>
      <c r="S104" s="102">
        <v>35000</v>
      </c>
      <c r="T104" s="93"/>
      <c r="U104" s="103">
        <f>S104+T104</f>
        <v>35000</v>
      </c>
      <c r="V104" s="103"/>
      <c r="W104" s="103">
        <f>U104+V104</f>
        <v>35000</v>
      </c>
    </row>
    <row r="105" spans="1:23" ht="36.75" customHeight="1">
      <c r="A105" s="35" t="s">
        <v>156</v>
      </c>
      <c r="B105" s="12"/>
      <c r="C105" s="26" t="s">
        <v>112</v>
      </c>
      <c r="D105" s="28" t="s">
        <v>399</v>
      </c>
      <c r="E105" s="26" t="s">
        <v>134</v>
      </c>
      <c r="F105" s="33">
        <v>0</v>
      </c>
      <c r="G105" s="25">
        <v>168376</v>
      </c>
      <c r="H105" s="102">
        <v>160000</v>
      </c>
      <c r="N105" s="102">
        <v>169000</v>
      </c>
      <c r="O105" s="102"/>
      <c r="P105" s="103">
        <f>N105+O105</f>
        <v>169000</v>
      </c>
      <c r="Q105" s="103"/>
      <c r="R105" s="103">
        <f>P105+Q105</f>
        <v>169000</v>
      </c>
      <c r="S105" s="102">
        <v>169000</v>
      </c>
      <c r="T105" s="93"/>
      <c r="U105" s="103">
        <f>S105+T105</f>
        <v>169000</v>
      </c>
      <c r="V105" s="103"/>
      <c r="W105" s="103">
        <f>U105+V105</f>
        <v>169000</v>
      </c>
    </row>
    <row r="106" spans="1:23" ht="69.75" customHeight="1">
      <c r="A106" s="35" t="s">
        <v>381</v>
      </c>
      <c r="B106" s="21"/>
      <c r="C106" s="21" t="s">
        <v>112</v>
      </c>
      <c r="D106" s="22" t="s">
        <v>382</v>
      </c>
      <c r="E106" s="21"/>
      <c r="F106" s="33" t="e">
        <f>F108+F109+F110+#REF!</f>
        <v>#REF!</v>
      </c>
      <c r="G106" s="25"/>
      <c r="H106" s="102">
        <f>H107</f>
        <v>10951800</v>
      </c>
      <c r="N106" s="102">
        <f>N107</f>
        <v>10951800</v>
      </c>
      <c r="O106" s="102"/>
      <c r="P106" s="102">
        <f>P107</f>
        <v>10951800</v>
      </c>
      <c r="Q106" s="102"/>
      <c r="R106" s="102">
        <f>R107</f>
        <v>10951800</v>
      </c>
      <c r="S106" s="102">
        <f>S107</f>
        <v>10951800</v>
      </c>
      <c r="T106" s="93"/>
      <c r="U106" s="102">
        <f>U107</f>
        <v>10951800</v>
      </c>
      <c r="V106" s="102"/>
      <c r="W106" s="102">
        <f>W107</f>
        <v>10951800</v>
      </c>
    </row>
    <row r="107" spans="1:23" ht="30" customHeight="1">
      <c r="A107" s="35" t="s">
        <v>384</v>
      </c>
      <c r="B107" s="21"/>
      <c r="C107" s="22" t="s">
        <v>112</v>
      </c>
      <c r="D107" s="22" t="s">
        <v>385</v>
      </c>
      <c r="E107" s="21"/>
      <c r="F107" s="33"/>
      <c r="G107" s="25"/>
      <c r="H107" s="102">
        <f>H109+H110+H108+H111</f>
        <v>10951800</v>
      </c>
      <c r="N107" s="102">
        <f>N109+N110+N108+N111</f>
        <v>10951800</v>
      </c>
      <c r="O107" s="102"/>
      <c r="P107" s="102">
        <f>P109+P110+P108+P111</f>
        <v>10951800</v>
      </c>
      <c r="Q107" s="102"/>
      <c r="R107" s="102">
        <f>R109+R110+R108+R111</f>
        <v>10951800</v>
      </c>
      <c r="S107" s="102">
        <f>S109+S110+S108+S111</f>
        <v>10951800</v>
      </c>
      <c r="T107" s="93"/>
      <c r="U107" s="102">
        <f>U109+U110+U108+U111</f>
        <v>10951800</v>
      </c>
      <c r="V107" s="102"/>
      <c r="W107" s="102">
        <f>W109+W110+W108+W111</f>
        <v>10951800</v>
      </c>
    </row>
    <row r="108" spans="1:23" ht="21" customHeight="1">
      <c r="A108" s="35" t="s">
        <v>128</v>
      </c>
      <c r="B108" s="21" t="s">
        <v>109</v>
      </c>
      <c r="C108" s="21" t="s">
        <v>112</v>
      </c>
      <c r="D108" s="22" t="s">
        <v>383</v>
      </c>
      <c r="E108" s="21" t="s">
        <v>131</v>
      </c>
      <c r="F108" s="72">
        <v>0</v>
      </c>
      <c r="G108" s="31">
        <v>12322429</v>
      </c>
      <c r="H108" s="103">
        <v>10032374</v>
      </c>
      <c r="N108" s="103">
        <v>10032374</v>
      </c>
      <c r="O108" s="103"/>
      <c r="P108" s="103">
        <f>N108+O108</f>
        <v>10032374</v>
      </c>
      <c r="Q108" s="103"/>
      <c r="R108" s="103">
        <f>P108+Q108</f>
        <v>10032374</v>
      </c>
      <c r="S108" s="103">
        <v>10032374</v>
      </c>
      <c r="T108" s="93"/>
      <c r="U108" s="103">
        <f>S108+T108</f>
        <v>10032374</v>
      </c>
      <c r="V108" s="103"/>
      <c r="W108" s="103">
        <f>U108+V108</f>
        <v>10032374</v>
      </c>
    </row>
    <row r="109" spans="1:23" ht="30" customHeight="1">
      <c r="A109" s="35" t="s">
        <v>129</v>
      </c>
      <c r="B109" s="21" t="s">
        <v>109</v>
      </c>
      <c r="C109" s="21" t="s">
        <v>112</v>
      </c>
      <c r="D109" s="22" t="s">
        <v>383</v>
      </c>
      <c r="E109" s="21" t="s">
        <v>132</v>
      </c>
      <c r="F109" s="72">
        <v>0</v>
      </c>
      <c r="G109" s="22" t="s">
        <v>168</v>
      </c>
      <c r="H109" s="103">
        <v>1380</v>
      </c>
      <c r="N109" s="103">
        <v>1380</v>
      </c>
      <c r="O109" s="103"/>
      <c r="P109" s="103">
        <f>N109+O109</f>
        <v>1380</v>
      </c>
      <c r="Q109" s="103"/>
      <c r="R109" s="103">
        <f>P109+Q109</f>
        <v>1380</v>
      </c>
      <c r="S109" s="103">
        <v>1380</v>
      </c>
      <c r="T109" s="93"/>
      <c r="U109" s="103">
        <f>S109+T109</f>
        <v>1380</v>
      </c>
      <c r="V109" s="103"/>
      <c r="W109" s="103">
        <f>U109+V109</f>
        <v>1380</v>
      </c>
    </row>
    <row r="110" spans="1:23" ht="36" customHeight="1">
      <c r="A110" s="35" t="s">
        <v>130</v>
      </c>
      <c r="B110" s="21" t="s">
        <v>109</v>
      </c>
      <c r="C110" s="21" t="s">
        <v>112</v>
      </c>
      <c r="D110" s="22" t="s">
        <v>383</v>
      </c>
      <c r="E110" s="21" t="s">
        <v>133</v>
      </c>
      <c r="F110" s="72">
        <v>0</v>
      </c>
      <c r="G110" s="31">
        <v>747684</v>
      </c>
      <c r="H110" s="103">
        <v>667639</v>
      </c>
      <c r="N110" s="103">
        <v>667639</v>
      </c>
      <c r="O110" s="103"/>
      <c r="P110" s="103">
        <f>N110+O110</f>
        <v>667639</v>
      </c>
      <c r="Q110" s="103"/>
      <c r="R110" s="103">
        <f>P110+Q110</f>
        <v>667639</v>
      </c>
      <c r="S110" s="103">
        <v>667639</v>
      </c>
      <c r="T110" s="93"/>
      <c r="U110" s="103">
        <f>S110+T110</f>
        <v>667639</v>
      </c>
      <c r="V110" s="103"/>
      <c r="W110" s="103">
        <f>U110+V110</f>
        <v>667639</v>
      </c>
    </row>
    <row r="111" spans="1:23" ht="36" customHeight="1">
      <c r="A111" s="35" t="s">
        <v>156</v>
      </c>
      <c r="B111" s="21" t="s">
        <v>109</v>
      </c>
      <c r="C111" s="21" t="s">
        <v>112</v>
      </c>
      <c r="D111" s="22" t="s">
        <v>383</v>
      </c>
      <c r="E111" s="21" t="s">
        <v>134</v>
      </c>
      <c r="F111" s="72">
        <v>0</v>
      </c>
      <c r="G111" s="31">
        <v>773887</v>
      </c>
      <c r="H111" s="103">
        <v>250407</v>
      </c>
      <c r="N111" s="103">
        <v>250407</v>
      </c>
      <c r="O111" s="103"/>
      <c r="P111" s="103">
        <f>N111+O111</f>
        <v>250407</v>
      </c>
      <c r="Q111" s="103"/>
      <c r="R111" s="103">
        <f>P111+Q111</f>
        <v>250407</v>
      </c>
      <c r="S111" s="103">
        <v>250407</v>
      </c>
      <c r="T111" s="93"/>
      <c r="U111" s="103">
        <f>S111+T111</f>
        <v>250407</v>
      </c>
      <c r="V111" s="103"/>
      <c r="W111" s="103">
        <f>U111+V111</f>
        <v>250407</v>
      </c>
    </row>
    <row r="112" spans="1:23" ht="87" customHeight="1">
      <c r="A112" s="60" t="s">
        <v>213</v>
      </c>
      <c r="B112" s="22" t="s">
        <v>109</v>
      </c>
      <c r="C112" s="22" t="s">
        <v>112</v>
      </c>
      <c r="D112" s="22" t="s">
        <v>39</v>
      </c>
      <c r="E112" s="22"/>
      <c r="F112" s="72" t="e">
        <f>#REF!+#REF!+F113</f>
        <v>#REF!</v>
      </c>
      <c r="G112" s="22"/>
      <c r="H112" s="103">
        <f>H113</f>
        <v>3500000</v>
      </c>
      <c r="N112" s="103">
        <f>N113</f>
        <v>3500000</v>
      </c>
      <c r="O112" s="103"/>
      <c r="P112" s="103">
        <f>P113</f>
        <v>3500000</v>
      </c>
      <c r="Q112" s="103"/>
      <c r="R112" s="103">
        <f>R113</f>
        <v>3500000</v>
      </c>
      <c r="S112" s="103">
        <f>S113</f>
        <v>3500000</v>
      </c>
      <c r="T112" s="93"/>
      <c r="U112" s="103">
        <f>U113</f>
        <v>3500000</v>
      </c>
      <c r="V112" s="103"/>
      <c r="W112" s="103">
        <f>W113</f>
        <v>3500000</v>
      </c>
    </row>
    <row r="113" spans="1:23" ht="32.25" customHeight="1">
      <c r="A113" s="58" t="s">
        <v>215</v>
      </c>
      <c r="B113" s="22" t="s">
        <v>109</v>
      </c>
      <c r="C113" s="22" t="s">
        <v>112</v>
      </c>
      <c r="D113" s="22" t="s">
        <v>216</v>
      </c>
      <c r="E113" s="22"/>
      <c r="F113" s="72" t="e">
        <f>F114+#REF!</f>
        <v>#REF!</v>
      </c>
      <c r="G113" s="22"/>
      <c r="H113" s="103">
        <f>H114</f>
        <v>3500000</v>
      </c>
      <c r="N113" s="103">
        <f>N114</f>
        <v>3500000</v>
      </c>
      <c r="O113" s="103"/>
      <c r="P113" s="103">
        <f>P114</f>
        <v>3500000</v>
      </c>
      <c r="Q113" s="103"/>
      <c r="R113" s="103">
        <f>R114</f>
        <v>3500000</v>
      </c>
      <c r="S113" s="103">
        <f>S114</f>
        <v>3500000</v>
      </c>
      <c r="T113" s="93"/>
      <c r="U113" s="103">
        <f>U114</f>
        <v>3500000</v>
      </c>
      <c r="V113" s="103"/>
      <c r="W113" s="103">
        <f>W114</f>
        <v>3500000</v>
      </c>
    </row>
    <row r="114" spans="1:23" ht="24.75" customHeight="1">
      <c r="A114" s="58" t="s">
        <v>455</v>
      </c>
      <c r="B114" s="22" t="s">
        <v>109</v>
      </c>
      <c r="C114" s="22" t="s">
        <v>112</v>
      </c>
      <c r="D114" s="22" t="s">
        <v>456</v>
      </c>
      <c r="E114" s="22"/>
      <c r="F114" s="72">
        <v>0</v>
      </c>
      <c r="G114" s="22"/>
      <c r="H114" s="103">
        <f>H115+H116+H117+H118</f>
        <v>3500000</v>
      </c>
      <c r="N114" s="103">
        <f>N115+N116+N117+N118</f>
        <v>3500000</v>
      </c>
      <c r="O114" s="103"/>
      <c r="P114" s="103">
        <f>P115+P116+P117+P118</f>
        <v>3500000</v>
      </c>
      <c r="Q114" s="103"/>
      <c r="R114" s="103">
        <f>R115+R116+R117+R118</f>
        <v>3500000</v>
      </c>
      <c r="S114" s="103">
        <f>S115+S116+S117+S118</f>
        <v>3500000</v>
      </c>
      <c r="T114" s="93"/>
      <c r="U114" s="103">
        <f>U115+U116+U117+U118</f>
        <v>3500000</v>
      </c>
      <c r="V114" s="103"/>
      <c r="W114" s="103">
        <f>W115+W116+W117+W118</f>
        <v>3500000</v>
      </c>
    </row>
    <row r="115" spans="1:23" ht="21.75" customHeight="1">
      <c r="A115" s="35" t="s">
        <v>128</v>
      </c>
      <c r="B115" s="22" t="s">
        <v>109</v>
      </c>
      <c r="C115" s="22" t="s">
        <v>112</v>
      </c>
      <c r="D115" s="22" t="s">
        <v>456</v>
      </c>
      <c r="E115" s="22" t="s">
        <v>131</v>
      </c>
      <c r="F115" s="72"/>
      <c r="G115" s="22"/>
      <c r="H115" s="103">
        <v>2929865</v>
      </c>
      <c r="N115" s="103">
        <v>2929865</v>
      </c>
      <c r="O115" s="103"/>
      <c r="P115" s="103">
        <f>N115+O115</f>
        <v>2929865</v>
      </c>
      <c r="Q115" s="103"/>
      <c r="R115" s="103">
        <f>P115+Q115</f>
        <v>2929865</v>
      </c>
      <c r="S115" s="103">
        <v>2929865</v>
      </c>
      <c r="T115" s="93"/>
      <c r="U115" s="103">
        <f>S115+T115</f>
        <v>2929865</v>
      </c>
      <c r="V115" s="103"/>
      <c r="W115" s="103">
        <f>U115+V115</f>
        <v>2929865</v>
      </c>
    </row>
    <row r="116" spans="1:23" ht="30" customHeight="1">
      <c r="A116" s="35" t="s">
        <v>129</v>
      </c>
      <c r="B116" s="22" t="s">
        <v>109</v>
      </c>
      <c r="C116" s="22" t="s">
        <v>112</v>
      </c>
      <c r="D116" s="22" t="s">
        <v>456</v>
      </c>
      <c r="E116" s="22" t="s">
        <v>132</v>
      </c>
      <c r="F116" s="72"/>
      <c r="G116" s="22"/>
      <c r="H116" s="103">
        <v>24000</v>
      </c>
      <c r="N116" s="103">
        <v>24000</v>
      </c>
      <c r="O116" s="103"/>
      <c r="P116" s="103">
        <f>N116+O116</f>
        <v>24000</v>
      </c>
      <c r="Q116" s="103"/>
      <c r="R116" s="103">
        <f>P116+Q116</f>
        <v>24000</v>
      </c>
      <c r="S116" s="103">
        <v>24000</v>
      </c>
      <c r="T116" s="93"/>
      <c r="U116" s="103">
        <f>S116+T116</f>
        <v>24000</v>
      </c>
      <c r="V116" s="103"/>
      <c r="W116" s="103">
        <f>U116+V116</f>
        <v>24000</v>
      </c>
    </row>
    <row r="117" spans="1:23" ht="36" customHeight="1">
      <c r="A117" s="35" t="s">
        <v>130</v>
      </c>
      <c r="B117" s="22" t="s">
        <v>109</v>
      </c>
      <c r="C117" s="22" t="s">
        <v>112</v>
      </c>
      <c r="D117" s="22" t="s">
        <v>456</v>
      </c>
      <c r="E117" s="22" t="s">
        <v>133</v>
      </c>
      <c r="F117" s="72"/>
      <c r="G117" s="22"/>
      <c r="H117" s="103">
        <v>198353</v>
      </c>
      <c r="N117" s="103">
        <v>198353</v>
      </c>
      <c r="O117" s="103"/>
      <c r="P117" s="103">
        <f>N117+O117</f>
        <v>198353</v>
      </c>
      <c r="Q117" s="103"/>
      <c r="R117" s="103">
        <f>P117+Q117</f>
        <v>198353</v>
      </c>
      <c r="S117" s="103">
        <v>198353</v>
      </c>
      <c r="T117" s="93"/>
      <c r="U117" s="103">
        <f>S117+T117</f>
        <v>198353</v>
      </c>
      <c r="V117" s="103"/>
      <c r="W117" s="103">
        <f>U117+V117</f>
        <v>198353</v>
      </c>
    </row>
    <row r="118" spans="1:23" ht="36" customHeight="1">
      <c r="A118" s="35" t="s">
        <v>156</v>
      </c>
      <c r="B118" s="22" t="s">
        <v>109</v>
      </c>
      <c r="C118" s="22" t="s">
        <v>112</v>
      </c>
      <c r="D118" s="22" t="s">
        <v>456</v>
      </c>
      <c r="E118" s="22" t="s">
        <v>134</v>
      </c>
      <c r="F118" s="72"/>
      <c r="G118" s="22"/>
      <c r="H118" s="103">
        <v>347782</v>
      </c>
      <c r="N118" s="103">
        <v>347782</v>
      </c>
      <c r="O118" s="103"/>
      <c r="P118" s="103">
        <f>N118+O118</f>
        <v>347782</v>
      </c>
      <c r="Q118" s="103"/>
      <c r="R118" s="103">
        <f>P118+Q118</f>
        <v>347782</v>
      </c>
      <c r="S118" s="103">
        <v>347782</v>
      </c>
      <c r="T118" s="93"/>
      <c r="U118" s="103">
        <f>S118+T118</f>
        <v>347782</v>
      </c>
      <c r="V118" s="103"/>
      <c r="W118" s="103">
        <f>U118+V118</f>
        <v>347782</v>
      </c>
    </row>
    <row r="119" spans="1:23" ht="75" customHeight="1">
      <c r="A119" s="50" t="s">
        <v>402</v>
      </c>
      <c r="B119" s="28"/>
      <c r="C119" s="28" t="s">
        <v>112</v>
      </c>
      <c r="D119" s="28" t="s">
        <v>176</v>
      </c>
      <c r="E119" s="28"/>
      <c r="F119" s="33"/>
      <c r="G119" s="88"/>
      <c r="H119" s="102">
        <f>H120</f>
        <v>30578100</v>
      </c>
      <c r="N119" s="102">
        <f>N120</f>
        <v>7851829</v>
      </c>
      <c r="O119" s="102"/>
      <c r="P119" s="102">
        <f>P120</f>
        <v>7851829</v>
      </c>
      <c r="Q119" s="102"/>
      <c r="R119" s="102">
        <f>R120</f>
        <v>7851829</v>
      </c>
      <c r="S119" s="102">
        <f>S120</f>
        <v>9827761</v>
      </c>
      <c r="T119" s="93"/>
      <c r="U119" s="102">
        <f>U120</f>
        <v>9827761</v>
      </c>
      <c r="V119" s="102"/>
      <c r="W119" s="102">
        <f>W120</f>
        <v>9827761</v>
      </c>
    </row>
    <row r="120" spans="1:23" ht="37.5" customHeight="1">
      <c r="A120" s="35" t="s">
        <v>178</v>
      </c>
      <c r="B120" s="21"/>
      <c r="C120" s="22" t="s">
        <v>112</v>
      </c>
      <c r="D120" s="22" t="s">
        <v>403</v>
      </c>
      <c r="E120" s="21"/>
      <c r="F120" s="33"/>
      <c r="G120" s="25"/>
      <c r="H120" s="102">
        <f>H121</f>
        <v>30578100</v>
      </c>
      <c r="N120" s="102">
        <f>N121</f>
        <v>7851829</v>
      </c>
      <c r="O120" s="102"/>
      <c r="P120" s="102">
        <f>P121</f>
        <v>7851829</v>
      </c>
      <c r="Q120" s="102"/>
      <c r="R120" s="102">
        <f>R121</f>
        <v>7851829</v>
      </c>
      <c r="S120" s="102">
        <f>S121</f>
        <v>9827761</v>
      </c>
      <c r="T120" s="93"/>
      <c r="U120" s="102">
        <f>U121</f>
        <v>9827761</v>
      </c>
      <c r="V120" s="102"/>
      <c r="W120" s="102">
        <f>W121</f>
        <v>9827761</v>
      </c>
    </row>
    <row r="121" spans="1:23" ht="30" customHeight="1">
      <c r="A121" s="35" t="s">
        <v>404</v>
      </c>
      <c r="B121" s="21"/>
      <c r="C121" s="22" t="s">
        <v>112</v>
      </c>
      <c r="D121" s="22" t="s">
        <v>179</v>
      </c>
      <c r="E121" s="22" t="s">
        <v>146</v>
      </c>
      <c r="F121" s="33"/>
      <c r="G121" s="25"/>
      <c r="H121" s="102">
        <v>30578100</v>
      </c>
      <c r="N121" s="102">
        <v>7851829</v>
      </c>
      <c r="O121" s="102"/>
      <c r="P121" s="103">
        <f>N121+O121</f>
        <v>7851829</v>
      </c>
      <c r="Q121" s="103"/>
      <c r="R121" s="103">
        <f>P121+Q121</f>
        <v>7851829</v>
      </c>
      <c r="S121" s="102">
        <v>9827761</v>
      </c>
      <c r="T121" s="93"/>
      <c r="U121" s="103">
        <f>S121+T121</f>
        <v>9827761</v>
      </c>
      <c r="V121" s="103"/>
      <c r="W121" s="103">
        <f>U121+V121</f>
        <v>9827761</v>
      </c>
    </row>
    <row r="122" spans="1:23" ht="21" customHeight="1">
      <c r="A122" s="35" t="s">
        <v>42</v>
      </c>
      <c r="B122" s="21"/>
      <c r="C122" s="24" t="s">
        <v>43</v>
      </c>
      <c r="D122" s="22"/>
      <c r="E122" s="22"/>
      <c r="F122" s="33"/>
      <c r="G122" s="25"/>
      <c r="H122" s="102">
        <f>H124</f>
        <v>1441700</v>
      </c>
      <c r="N122" s="102">
        <f>N124</f>
        <v>1445900</v>
      </c>
      <c r="O122" s="102"/>
      <c r="P122" s="102">
        <f>P124</f>
        <v>1445900</v>
      </c>
      <c r="Q122" s="102"/>
      <c r="R122" s="102">
        <f>R124</f>
        <v>1445900</v>
      </c>
      <c r="S122" s="102">
        <f>S124</f>
        <v>1445900</v>
      </c>
      <c r="T122" s="93"/>
      <c r="U122" s="102">
        <f>U124</f>
        <v>1445900</v>
      </c>
      <c r="V122" s="102"/>
      <c r="W122" s="102">
        <f>W124</f>
        <v>1445900</v>
      </c>
    </row>
    <row r="123" spans="1:23" ht="65.25" customHeight="1">
      <c r="A123" s="143" t="s">
        <v>474</v>
      </c>
      <c r="B123" s="21"/>
      <c r="C123" s="24" t="s">
        <v>93</v>
      </c>
      <c r="D123" s="22" t="s">
        <v>111</v>
      </c>
      <c r="E123" s="22"/>
      <c r="F123" s="33"/>
      <c r="G123" s="25"/>
      <c r="H123" s="102">
        <f>H124</f>
        <v>1441700</v>
      </c>
      <c r="I123" s="102">
        <f aca="true" t="shared" si="11" ref="I123:R123">I124</f>
        <v>0</v>
      </c>
      <c r="J123" s="102">
        <f t="shared" si="11"/>
        <v>0</v>
      </c>
      <c r="K123" s="102">
        <f t="shared" si="11"/>
        <v>0</v>
      </c>
      <c r="L123" s="102">
        <f t="shared" si="11"/>
        <v>0</v>
      </c>
      <c r="M123" s="102">
        <f t="shared" si="11"/>
        <v>0</v>
      </c>
      <c r="N123" s="102">
        <f t="shared" si="11"/>
        <v>1445900</v>
      </c>
      <c r="O123" s="102"/>
      <c r="P123" s="102">
        <f t="shared" si="11"/>
        <v>1445900</v>
      </c>
      <c r="Q123" s="102"/>
      <c r="R123" s="102">
        <f t="shared" si="11"/>
        <v>1445900</v>
      </c>
      <c r="S123" s="102">
        <f>S124</f>
        <v>1445900</v>
      </c>
      <c r="T123" s="93"/>
      <c r="U123" s="102">
        <f>U124</f>
        <v>1445900</v>
      </c>
      <c r="V123" s="102"/>
      <c r="W123" s="102">
        <f>W124</f>
        <v>1445900</v>
      </c>
    </row>
    <row r="124" spans="1:23" ht="78.75">
      <c r="A124" s="32" t="s">
        <v>207</v>
      </c>
      <c r="B124" s="21"/>
      <c r="C124" s="21" t="s">
        <v>93</v>
      </c>
      <c r="D124" s="139" t="s">
        <v>208</v>
      </c>
      <c r="E124" s="21"/>
      <c r="F124" s="33" t="e">
        <f>F128+#REF!+F127+F125</f>
        <v>#REF!</v>
      </c>
      <c r="G124" s="25"/>
      <c r="H124" s="102">
        <f aca="true" t="shared" si="12" ref="H124:N124">H128+H127+H125</f>
        <v>1441700</v>
      </c>
      <c r="I124" s="102">
        <f t="shared" si="12"/>
        <v>0</v>
      </c>
      <c r="J124" s="102">
        <f t="shared" si="12"/>
        <v>0</v>
      </c>
      <c r="K124" s="102">
        <f t="shared" si="12"/>
        <v>0</v>
      </c>
      <c r="L124" s="102">
        <f t="shared" si="12"/>
        <v>0</v>
      </c>
      <c r="M124" s="102">
        <f t="shared" si="12"/>
        <v>0</v>
      </c>
      <c r="N124" s="102">
        <f t="shared" si="12"/>
        <v>1445900</v>
      </c>
      <c r="O124" s="102"/>
      <c r="P124" s="102">
        <f>P128+P127+P125+P126</f>
        <v>1445900</v>
      </c>
      <c r="Q124" s="102"/>
      <c r="R124" s="102">
        <f>R128+R127+R125+R126</f>
        <v>1445900</v>
      </c>
      <c r="S124" s="102">
        <f>S128+S127+S125</f>
        <v>1445900</v>
      </c>
      <c r="T124" s="93"/>
      <c r="U124" s="102">
        <f>U128+U127+U125+U126</f>
        <v>1445900</v>
      </c>
      <c r="V124" s="102"/>
      <c r="W124" s="102">
        <f>W128+W127+W125+W126</f>
        <v>1445900</v>
      </c>
    </row>
    <row r="125" spans="1:23" ht="18.75" customHeight="1">
      <c r="A125" s="35" t="s">
        <v>128</v>
      </c>
      <c r="B125" s="21">
        <v>901</v>
      </c>
      <c r="C125" s="21" t="s">
        <v>93</v>
      </c>
      <c r="D125" s="22" t="s">
        <v>408</v>
      </c>
      <c r="E125" s="21" t="s">
        <v>131</v>
      </c>
      <c r="F125" s="127">
        <v>0</v>
      </c>
      <c r="G125" s="25">
        <v>1004500</v>
      </c>
      <c r="H125" s="103">
        <v>1048780</v>
      </c>
      <c r="N125" s="103">
        <v>1048780</v>
      </c>
      <c r="O125" s="103"/>
      <c r="P125" s="103">
        <f>N125+O125-1048780</f>
        <v>0</v>
      </c>
      <c r="Q125" s="103"/>
      <c r="R125" s="103">
        <f>P125+Q125</f>
        <v>0</v>
      </c>
      <c r="S125" s="103">
        <v>1048780</v>
      </c>
      <c r="T125" s="93"/>
      <c r="U125" s="103">
        <f>S125+T125-1048780</f>
        <v>0</v>
      </c>
      <c r="V125" s="103"/>
      <c r="W125" s="103">
        <f>U125+V125</f>
        <v>0</v>
      </c>
    </row>
    <row r="126" spans="1:23" ht="24.75" customHeight="1">
      <c r="A126" s="35" t="s">
        <v>128</v>
      </c>
      <c r="B126" s="21"/>
      <c r="C126" s="21" t="s">
        <v>93</v>
      </c>
      <c r="D126" s="22" t="s">
        <v>408</v>
      </c>
      <c r="E126" s="22" t="s">
        <v>142</v>
      </c>
      <c r="F126" s="127"/>
      <c r="G126" s="25"/>
      <c r="H126" s="103"/>
      <c r="N126" s="103"/>
      <c r="O126" s="103"/>
      <c r="P126" s="103">
        <v>1048780</v>
      </c>
      <c r="Q126" s="103"/>
      <c r="R126" s="103">
        <v>1048780</v>
      </c>
      <c r="S126" s="103"/>
      <c r="T126" s="93"/>
      <c r="U126" s="103">
        <v>1048780</v>
      </c>
      <c r="V126" s="103"/>
      <c r="W126" s="103">
        <v>1048780</v>
      </c>
    </row>
    <row r="127" spans="1:23" ht="47.25">
      <c r="A127" s="35" t="s">
        <v>130</v>
      </c>
      <c r="B127" s="21">
        <v>901</v>
      </c>
      <c r="C127" s="21" t="s">
        <v>93</v>
      </c>
      <c r="D127" s="22" t="s">
        <v>408</v>
      </c>
      <c r="E127" s="21" t="s">
        <v>133</v>
      </c>
      <c r="F127" s="127">
        <v>0</v>
      </c>
      <c r="G127" s="25">
        <v>168250</v>
      </c>
      <c r="H127" s="103">
        <v>62132</v>
      </c>
      <c r="N127" s="103">
        <v>62132</v>
      </c>
      <c r="O127" s="103"/>
      <c r="P127" s="103">
        <f>N127+O127</f>
        <v>62132</v>
      </c>
      <c r="Q127" s="103"/>
      <c r="R127" s="103">
        <f>P127+Q127</f>
        <v>62132</v>
      </c>
      <c r="S127" s="103">
        <v>62132</v>
      </c>
      <c r="T127" s="93"/>
      <c r="U127" s="103">
        <f>S127+T127</f>
        <v>62132</v>
      </c>
      <c r="V127" s="103"/>
      <c r="W127" s="103">
        <f>U127+V127</f>
        <v>62132</v>
      </c>
    </row>
    <row r="128" spans="1:23" ht="31.5">
      <c r="A128" s="35" t="s">
        <v>156</v>
      </c>
      <c r="B128" s="21">
        <v>901</v>
      </c>
      <c r="C128" s="21" t="s">
        <v>93</v>
      </c>
      <c r="D128" s="22" t="s">
        <v>408</v>
      </c>
      <c r="E128" s="21" t="s">
        <v>134</v>
      </c>
      <c r="F128" s="127">
        <v>0</v>
      </c>
      <c r="G128" s="25">
        <v>545650</v>
      </c>
      <c r="H128" s="103">
        <v>330788</v>
      </c>
      <c r="N128" s="103">
        <v>334988</v>
      </c>
      <c r="O128" s="103"/>
      <c r="P128" s="103">
        <f>N128+O128</f>
        <v>334988</v>
      </c>
      <c r="Q128" s="103"/>
      <c r="R128" s="103">
        <f>P128+Q128</f>
        <v>334988</v>
      </c>
      <c r="S128" s="103">
        <v>334988</v>
      </c>
      <c r="T128" s="93"/>
      <c r="U128" s="103">
        <f>S128+T128</f>
        <v>334988</v>
      </c>
      <c r="V128" s="103"/>
      <c r="W128" s="103">
        <f>U128+V128</f>
        <v>334988</v>
      </c>
    </row>
    <row r="129" spans="1:23" ht="36" customHeight="1">
      <c r="A129" s="89" t="s">
        <v>94</v>
      </c>
      <c r="B129" s="81" t="s">
        <v>44</v>
      </c>
      <c r="C129" s="81" t="s">
        <v>44</v>
      </c>
      <c r="D129" s="81"/>
      <c r="E129" s="78"/>
      <c r="F129" s="128" t="e">
        <f>SUM(F130+F146+#REF!)</f>
        <v>#REF!</v>
      </c>
      <c r="G129" s="79"/>
      <c r="H129" s="104">
        <f>H130+H146+H153</f>
        <v>4484000</v>
      </c>
      <c r="N129" s="104">
        <f>N130+N146+N153</f>
        <v>4813200</v>
      </c>
      <c r="O129" s="104"/>
      <c r="P129" s="104">
        <f>P130+P146+P153</f>
        <v>4813200</v>
      </c>
      <c r="Q129" s="104"/>
      <c r="R129" s="104">
        <f>R130+R146+R153</f>
        <v>4813200</v>
      </c>
      <c r="S129" s="104">
        <f>S130+S146+S153</f>
        <v>5053860</v>
      </c>
      <c r="T129" s="93"/>
      <c r="U129" s="104">
        <f>U130+U146+U153</f>
        <v>5053860</v>
      </c>
      <c r="V129" s="104"/>
      <c r="W129" s="104">
        <f>W130+W146+W153</f>
        <v>5053860</v>
      </c>
    </row>
    <row r="130" spans="1:23" ht="54" customHeight="1">
      <c r="A130" s="77" t="s">
        <v>169</v>
      </c>
      <c r="B130" s="78"/>
      <c r="C130" s="78" t="s">
        <v>45</v>
      </c>
      <c r="D130" s="78"/>
      <c r="E130" s="78"/>
      <c r="F130" s="128" t="e">
        <f>F137+#REF!</f>
        <v>#REF!</v>
      </c>
      <c r="G130" s="79"/>
      <c r="H130" s="104">
        <f>H131+H137</f>
        <v>2928000</v>
      </c>
      <c r="N130" s="104">
        <f>N131+N137</f>
        <v>3257200</v>
      </c>
      <c r="O130" s="104"/>
      <c r="P130" s="104">
        <f>P131+P137</f>
        <v>3257200</v>
      </c>
      <c r="Q130" s="104"/>
      <c r="R130" s="104">
        <f>R131+R137</f>
        <v>3257200</v>
      </c>
      <c r="S130" s="104">
        <f>S131+S137</f>
        <v>3497860</v>
      </c>
      <c r="T130" s="93"/>
      <c r="U130" s="104">
        <f>U131+U137</f>
        <v>3497860</v>
      </c>
      <c r="V130" s="104"/>
      <c r="W130" s="104">
        <f>W131+W137</f>
        <v>3497860</v>
      </c>
    </row>
    <row r="131" spans="1:23" ht="54" customHeight="1">
      <c r="A131" s="76" t="s">
        <v>426</v>
      </c>
      <c r="B131" s="14"/>
      <c r="C131" s="22" t="s">
        <v>45</v>
      </c>
      <c r="D131" s="22" t="s">
        <v>111</v>
      </c>
      <c r="E131" s="22"/>
      <c r="F131" s="72"/>
      <c r="G131" s="22"/>
      <c r="H131" s="103">
        <f>H132</f>
        <v>800000</v>
      </c>
      <c r="N131" s="103">
        <f>N132</f>
        <v>800000</v>
      </c>
      <c r="O131" s="103"/>
      <c r="P131" s="103">
        <f>P132</f>
        <v>800000</v>
      </c>
      <c r="Q131" s="103"/>
      <c r="R131" s="103">
        <f>R132</f>
        <v>800000</v>
      </c>
      <c r="S131" s="103">
        <f>S132</f>
        <v>800000</v>
      </c>
      <c r="T131" s="93"/>
      <c r="U131" s="103">
        <f>U132</f>
        <v>800000</v>
      </c>
      <c r="V131" s="103"/>
      <c r="W131" s="103">
        <f>W132</f>
        <v>800000</v>
      </c>
    </row>
    <row r="132" spans="1:23" ht="67.5" customHeight="1">
      <c r="A132" s="57" t="s">
        <v>427</v>
      </c>
      <c r="B132" s="14"/>
      <c r="C132" s="22" t="s">
        <v>45</v>
      </c>
      <c r="D132" s="22" t="s">
        <v>429</v>
      </c>
      <c r="E132" s="22"/>
      <c r="F132" s="72"/>
      <c r="G132" s="22"/>
      <c r="H132" s="103">
        <f>H133</f>
        <v>800000</v>
      </c>
      <c r="N132" s="103">
        <f>N133</f>
        <v>800000</v>
      </c>
      <c r="O132" s="103"/>
      <c r="P132" s="103">
        <f>P133</f>
        <v>800000</v>
      </c>
      <c r="Q132" s="103"/>
      <c r="R132" s="103">
        <f>R133</f>
        <v>800000</v>
      </c>
      <c r="S132" s="103">
        <f>S133</f>
        <v>800000</v>
      </c>
      <c r="T132" s="93"/>
      <c r="U132" s="103">
        <f>U133</f>
        <v>800000</v>
      </c>
      <c r="V132" s="103"/>
      <c r="W132" s="103">
        <f>W133</f>
        <v>800000</v>
      </c>
    </row>
    <row r="133" spans="1:23" ht="54.75" customHeight="1">
      <c r="A133" s="57" t="s">
        <v>428</v>
      </c>
      <c r="B133" s="14"/>
      <c r="C133" s="22" t="s">
        <v>45</v>
      </c>
      <c r="D133" s="22" t="s">
        <v>430</v>
      </c>
      <c r="E133" s="22"/>
      <c r="F133" s="72"/>
      <c r="G133" s="22"/>
      <c r="H133" s="103">
        <f>H134+H135+H136</f>
        <v>800000</v>
      </c>
      <c r="N133" s="103">
        <f>N134+N135+N136</f>
        <v>800000</v>
      </c>
      <c r="O133" s="103"/>
      <c r="P133" s="103">
        <f>P134+P135+P136</f>
        <v>800000</v>
      </c>
      <c r="Q133" s="103"/>
      <c r="R133" s="103">
        <f>R134+R135+R136</f>
        <v>800000</v>
      </c>
      <c r="S133" s="103">
        <f>S134+S135+S136</f>
        <v>800000</v>
      </c>
      <c r="T133" s="93"/>
      <c r="U133" s="103">
        <f>U134+U135+U136</f>
        <v>800000</v>
      </c>
      <c r="V133" s="103"/>
      <c r="W133" s="103">
        <f>W134+W135+W136</f>
        <v>800000</v>
      </c>
    </row>
    <row r="134" spans="1:23" ht="36" customHeight="1">
      <c r="A134" s="76" t="s">
        <v>130</v>
      </c>
      <c r="B134" s="14"/>
      <c r="C134" s="34" t="s">
        <v>45</v>
      </c>
      <c r="D134" s="34" t="s">
        <v>430</v>
      </c>
      <c r="E134" s="34" t="s">
        <v>133</v>
      </c>
      <c r="F134" s="72"/>
      <c r="G134" s="22"/>
      <c r="H134" s="103">
        <v>22020</v>
      </c>
      <c r="N134" s="103">
        <v>22020</v>
      </c>
      <c r="O134" s="103"/>
      <c r="P134" s="103">
        <f>N134+O134</f>
        <v>22020</v>
      </c>
      <c r="Q134" s="103"/>
      <c r="R134" s="103">
        <f>P134+Q134</f>
        <v>22020</v>
      </c>
      <c r="S134" s="103">
        <v>22020</v>
      </c>
      <c r="T134" s="93"/>
      <c r="U134" s="103">
        <f>S134+T134</f>
        <v>22020</v>
      </c>
      <c r="V134" s="103"/>
      <c r="W134" s="103">
        <f>U134+V134</f>
        <v>22020</v>
      </c>
    </row>
    <row r="135" spans="1:23" ht="31.5" customHeight="1">
      <c r="A135" s="76" t="s">
        <v>156</v>
      </c>
      <c r="B135" s="14"/>
      <c r="C135" s="34" t="s">
        <v>45</v>
      </c>
      <c r="D135" s="34" t="s">
        <v>430</v>
      </c>
      <c r="E135" s="34" t="s">
        <v>134</v>
      </c>
      <c r="F135" s="72"/>
      <c r="G135" s="22"/>
      <c r="H135" s="103">
        <v>768000</v>
      </c>
      <c r="N135" s="103">
        <v>768000</v>
      </c>
      <c r="O135" s="103"/>
      <c r="P135" s="103">
        <f>N135+O135</f>
        <v>768000</v>
      </c>
      <c r="Q135" s="103"/>
      <c r="R135" s="103">
        <f>P135+Q135</f>
        <v>768000</v>
      </c>
      <c r="S135" s="103">
        <v>768000</v>
      </c>
      <c r="T135" s="93"/>
      <c r="U135" s="103">
        <f>S135+T135</f>
        <v>768000</v>
      </c>
      <c r="V135" s="103"/>
      <c r="W135" s="103">
        <f>U135+V135</f>
        <v>768000</v>
      </c>
    </row>
    <row r="136" spans="1:23" ht="21" customHeight="1">
      <c r="A136" s="76" t="s">
        <v>137</v>
      </c>
      <c r="B136" s="14"/>
      <c r="C136" s="34" t="s">
        <v>45</v>
      </c>
      <c r="D136" s="34" t="s">
        <v>430</v>
      </c>
      <c r="E136" s="34" t="s">
        <v>138</v>
      </c>
      <c r="F136" s="72"/>
      <c r="G136" s="22"/>
      <c r="H136" s="103">
        <v>9980</v>
      </c>
      <c r="N136" s="103">
        <v>9980</v>
      </c>
      <c r="O136" s="103"/>
      <c r="P136" s="103">
        <f>N136+O136</f>
        <v>9980</v>
      </c>
      <c r="Q136" s="103"/>
      <c r="R136" s="103">
        <f>P136+Q136</f>
        <v>9980</v>
      </c>
      <c r="S136" s="103">
        <v>9980</v>
      </c>
      <c r="T136" s="93"/>
      <c r="U136" s="103">
        <f>S136+T136</f>
        <v>9980</v>
      </c>
      <c r="V136" s="103"/>
      <c r="W136" s="103">
        <f>U136+V136</f>
        <v>9980</v>
      </c>
    </row>
    <row r="137" spans="1:23" ht="93" customHeight="1">
      <c r="A137" s="45" t="s">
        <v>213</v>
      </c>
      <c r="B137" s="22">
        <v>901</v>
      </c>
      <c r="C137" s="22" t="s">
        <v>45</v>
      </c>
      <c r="D137" s="22" t="s">
        <v>39</v>
      </c>
      <c r="E137" s="22"/>
      <c r="F137" s="72" t="e">
        <f>#REF!+#REF!</f>
        <v>#REF!</v>
      </c>
      <c r="G137" s="22"/>
      <c r="H137" s="103">
        <f>H138</f>
        <v>2128000</v>
      </c>
      <c r="N137" s="103">
        <f>N138</f>
        <v>2457200</v>
      </c>
      <c r="O137" s="103"/>
      <c r="P137" s="103">
        <f>P138</f>
        <v>2457200</v>
      </c>
      <c r="Q137" s="103"/>
      <c r="R137" s="103">
        <f>R138</f>
        <v>2457200</v>
      </c>
      <c r="S137" s="103">
        <f>S138</f>
        <v>2697860</v>
      </c>
      <c r="T137" s="93"/>
      <c r="U137" s="103">
        <f>U138</f>
        <v>2697860</v>
      </c>
      <c r="V137" s="103"/>
      <c r="W137" s="103">
        <f>W138</f>
        <v>2697860</v>
      </c>
    </row>
    <row r="138" spans="1:23" ht="33.75" customHeight="1">
      <c r="A138" s="46" t="s">
        <v>215</v>
      </c>
      <c r="B138" s="22" t="s">
        <v>109</v>
      </c>
      <c r="C138" s="22" t="s">
        <v>45</v>
      </c>
      <c r="D138" s="22" t="s">
        <v>216</v>
      </c>
      <c r="E138" s="22"/>
      <c r="F138" s="72"/>
      <c r="G138" s="22"/>
      <c r="H138" s="103">
        <f>H139</f>
        <v>2128000</v>
      </c>
      <c r="N138" s="103">
        <f>N139</f>
        <v>2457200</v>
      </c>
      <c r="O138" s="103"/>
      <c r="P138" s="103">
        <f>P139</f>
        <v>2457200</v>
      </c>
      <c r="Q138" s="103"/>
      <c r="R138" s="103">
        <f>R139</f>
        <v>2457200</v>
      </c>
      <c r="S138" s="103">
        <f>S139</f>
        <v>2697860</v>
      </c>
      <c r="T138" s="93"/>
      <c r="U138" s="103">
        <f>U139</f>
        <v>2697860</v>
      </c>
      <c r="V138" s="103"/>
      <c r="W138" s="103">
        <f>W139</f>
        <v>2697860</v>
      </c>
    </row>
    <row r="139" spans="1:23" ht="26.25" customHeight="1">
      <c r="A139" s="47" t="s">
        <v>217</v>
      </c>
      <c r="B139" s="22" t="s">
        <v>109</v>
      </c>
      <c r="C139" s="22" t="s">
        <v>45</v>
      </c>
      <c r="D139" s="22" t="s">
        <v>218</v>
      </c>
      <c r="E139" s="22"/>
      <c r="F139" s="72"/>
      <c r="G139" s="22"/>
      <c r="H139" s="103">
        <f>H140+H141+H142+H143</f>
        <v>2128000</v>
      </c>
      <c r="N139" s="103">
        <f>N140+N141+N142+N143</f>
        <v>2457200</v>
      </c>
      <c r="O139" s="103"/>
      <c r="P139" s="103">
        <f>P140+P141+P142+P143</f>
        <v>2457200</v>
      </c>
      <c r="Q139" s="103"/>
      <c r="R139" s="103">
        <f>R140+R141+R142+R143</f>
        <v>2457200</v>
      </c>
      <c r="S139" s="103">
        <f>S140+S141+S142+S143</f>
        <v>2697860</v>
      </c>
      <c r="T139" s="93"/>
      <c r="U139" s="103">
        <f>U140+U141+U142+U143</f>
        <v>2697860</v>
      </c>
      <c r="V139" s="103"/>
      <c r="W139" s="103">
        <f>W140+W141+W142+W143</f>
        <v>2697860</v>
      </c>
    </row>
    <row r="140" spans="1:23" ht="21" customHeight="1">
      <c r="A140" s="35" t="s">
        <v>128</v>
      </c>
      <c r="B140" s="22" t="s">
        <v>109</v>
      </c>
      <c r="C140" s="22" t="s">
        <v>45</v>
      </c>
      <c r="D140" s="22" t="s">
        <v>218</v>
      </c>
      <c r="E140" s="22" t="s">
        <v>131</v>
      </c>
      <c r="F140" s="72"/>
      <c r="G140" s="22"/>
      <c r="H140" s="103">
        <v>1422803</v>
      </c>
      <c r="N140" s="103">
        <v>1622803</v>
      </c>
      <c r="O140" s="103"/>
      <c r="P140" s="103">
        <f aca="true" t="shared" si="13" ref="P140:R145">N140+O140</f>
        <v>1622803</v>
      </c>
      <c r="Q140" s="103"/>
      <c r="R140" s="103">
        <f t="shared" si="13"/>
        <v>1622803</v>
      </c>
      <c r="S140" s="103">
        <v>1722803</v>
      </c>
      <c r="T140" s="93"/>
      <c r="U140" s="103">
        <f aca="true" t="shared" si="14" ref="U140:U145">S140+T140</f>
        <v>1722803</v>
      </c>
      <c r="V140" s="103"/>
      <c r="W140" s="103">
        <f aca="true" t="shared" si="15" ref="W140:W145">U140+V140</f>
        <v>1722803</v>
      </c>
    </row>
    <row r="141" spans="1:23" ht="35.25" customHeight="1">
      <c r="A141" s="35" t="s">
        <v>129</v>
      </c>
      <c r="B141" s="22" t="s">
        <v>109</v>
      </c>
      <c r="C141" s="22" t="s">
        <v>45</v>
      </c>
      <c r="D141" s="22" t="s">
        <v>218</v>
      </c>
      <c r="E141" s="22" t="s">
        <v>132</v>
      </c>
      <c r="F141" s="72"/>
      <c r="G141" s="22"/>
      <c r="H141" s="103">
        <v>42194</v>
      </c>
      <c r="N141" s="103">
        <v>42194</v>
      </c>
      <c r="O141" s="103"/>
      <c r="P141" s="103">
        <f t="shared" si="13"/>
        <v>42194</v>
      </c>
      <c r="Q141" s="103"/>
      <c r="R141" s="103">
        <f t="shared" si="13"/>
        <v>42194</v>
      </c>
      <c r="S141" s="103">
        <v>42194</v>
      </c>
      <c r="T141" s="93"/>
      <c r="U141" s="103">
        <f t="shared" si="14"/>
        <v>42194</v>
      </c>
      <c r="V141" s="103"/>
      <c r="W141" s="103">
        <f t="shared" si="15"/>
        <v>42194</v>
      </c>
    </row>
    <row r="142" spans="1:23" ht="20.25" customHeight="1">
      <c r="A142" s="35" t="s">
        <v>130</v>
      </c>
      <c r="B142" s="22" t="s">
        <v>109</v>
      </c>
      <c r="C142" s="22" t="s">
        <v>45</v>
      </c>
      <c r="D142" s="22" t="s">
        <v>218</v>
      </c>
      <c r="E142" s="22" t="s">
        <v>133</v>
      </c>
      <c r="F142" s="72"/>
      <c r="G142" s="22"/>
      <c r="H142" s="103">
        <v>123003</v>
      </c>
      <c r="N142" s="103">
        <v>123003</v>
      </c>
      <c r="O142" s="103"/>
      <c r="P142" s="103">
        <f t="shared" si="13"/>
        <v>123003</v>
      </c>
      <c r="Q142" s="103"/>
      <c r="R142" s="103">
        <f t="shared" si="13"/>
        <v>123003</v>
      </c>
      <c r="S142" s="103">
        <v>123003</v>
      </c>
      <c r="T142" s="93"/>
      <c r="U142" s="103">
        <f t="shared" si="14"/>
        <v>123003</v>
      </c>
      <c r="V142" s="103"/>
      <c r="W142" s="103">
        <f t="shared" si="15"/>
        <v>123003</v>
      </c>
    </row>
    <row r="143" spans="1:23" ht="35.25" customHeight="1">
      <c r="A143" s="35" t="s">
        <v>156</v>
      </c>
      <c r="B143" s="22" t="s">
        <v>109</v>
      </c>
      <c r="C143" s="22" t="s">
        <v>45</v>
      </c>
      <c r="D143" s="22" t="s">
        <v>218</v>
      </c>
      <c r="E143" s="22" t="s">
        <v>134</v>
      </c>
      <c r="F143" s="72"/>
      <c r="G143" s="22"/>
      <c r="H143" s="103">
        <v>540000</v>
      </c>
      <c r="N143" s="103">
        <v>669200</v>
      </c>
      <c r="O143" s="103"/>
      <c r="P143" s="103">
        <f t="shared" si="13"/>
        <v>669200</v>
      </c>
      <c r="Q143" s="103"/>
      <c r="R143" s="103">
        <f t="shared" si="13"/>
        <v>669200</v>
      </c>
      <c r="S143" s="103">
        <v>809860</v>
      </c>
      <c r="T143" s="93"/>
      <c r="U143" s="103">
        <f t="shared" si="14"/>
        <v>809860</v>
      </c>
      <c r="V143" s="103"/>
      <c r="W143" s="103">
        <f t="shared" si="15"/>
        <v>809860</v>
      </c>
    </row>
    <row r="144" spans="1:23" ht="33.75" customHeight="1">
      <c r="A144" s="32" t="s">
        <v>130</v>
      </c>
      <c r="B144" s="78" t="s">
        <v>109</v>
      </c>
      <c r="C144" s="78" t="s">
        <v>45</v>
      </c>
      <c r="D144" s="78" t="s">
        <v>165</v>
      </c>
      <c r="E144" s="78" t="s">
        <v>133</v>
      </c>
      <c r="F144" s="128">
        <v>0</v>
      </c>
      <c r="G144" s="79">
        <v>91000</v>
      </c>
      <c r="H144" s="104">
        <f>F144+G144</f>
        <v>91000</v>
      </c>
      <c r="N144" s="104">
        <f>L144+M144</f>
        <v>0</v>
      </c>
      <c r="O144" s="104"/>
      <c r="P144" s="103">
        <f t="shared" si="13"/>
        <v>0</v>
      </c>
      <c r="Q144" s="103"/>
      <c r="R144" s="103">
        <f t="shared" si="13"/>
        <v>0</v>
      </c>
      <c r="S144" s="104">
        <f>M144+N144</f>
        <v>0</v>
      </c>
      <c r="T144" s="93"/>
      <c r="U144" s="103">
        <f t="shared" si="14"/>
        <v>0</v>
      </c>
      <c r="V144" s="103"/>
      <c r="W144" s="103">
        <f t="shared" si="15"/>
        <v>0</v>
      </c>
    </row>
    <row r="145" spans="1:23" ht="36" customHeight="1">
      <c r="A145" s="32" t="s">
        <v>156</v>
      </c>
      <c r="B145" s="78" t="s">
        <v>109</v>
      </c>
      <c r="C145" s="78" t="s">
        <v>45</v>
      </c>
      <c r="D145" s="78" t="s">
        <v>165</v>
      </c>
      <c r="E145" s="78" t="s">
        <v>134</v>
      </c>
      <c r="F145" s="128">
        <v>0</v>
      </c>
      <c r="G145" s="79">
        <v>258754</v>
      </c>
      <c r="H145" s="104">
        <f>F145+G145</f>
        <v>258754</v>
      </c>
      <c r="N145" s="104">
        <f>L145+M145</f>
        <v>0</v>
      </c>
      <c r="O145" s="104"/>
      <c r="P145" s="103">
        <f t="shared" si="13"/>
        <v>0</v>
      </c>
      <c r="Q145" s="103"/>
      <c r="R145" s="103">
        <f t="shared" si="13"/>
        <v>0</v>
      </c>
      <c r="S145" s="104">
        <f>M145+N145</f>
        <v>0</v>
      </c>
      <c r="T145" s="93"/>
      <c r="U145" s="103">
        <f t="shared" si="14"/>
        <v>0</v>
      </c>
      <c r="V145" s="103"/>
      <c r="W145" s="103">
        <f t="shared" si="15"/>
        <v>0</v>
      </c>
    </row>
    <row r="146" spans="1:23" ht="15.75">
      <c r="A146" s="77" t="s">
        <v>95</v>
      </c>
      <c r="B146" s="81"/>
      <c r="C146" s="78" t="s">
        <v>46</v>
      </c>
      <c r="D146" s="78"/>
      <c r="E146" s="78"/>
      <c r="F146" s="128">
        <f>F147+F151</f>
        <v>0</v>
      </c>
      <c r="G146" s="79"/>
      <c r="H146" s="104">
        <f>H147</f>
        <v>1155000</v>
      </c>
      <c r="N146" s="104">
        <f>N147</f>
        <v>1155000</v>
      </c>
      <c r="O146" s="104"/>
      <c r="P146" s="104">
        <f>P147</f>
        <v>1155000</v>
      </c>
      <c r="Q146" s="104"/>
      <c r="R146" s="104">
        <f>R147</f>
        <v>1155000</v>
      </c>
      <c r="S146" s="104">
        <f>S147</f>
        <v>1155000</v>
      </c>
      <c r="T146" s="93"/>
      <c r="U146" s="104">
        <f>U147</f>
        <v>1155000</v>
      </c>
      <c r="V146" s="104"/>
      <c r="W146" s="104">
        <f>W147</f>
        <v>1155000</v>
      </c>
    </row>
    <row r="147" spans="1:23" ht="20.25" customHeight="1">
      <c r="A147" s="76" t="s">
        <v>426</v>
      </c>
      <c r="B147" s="14"/>
      <c r="C147" s="34" t="s">
        <v>46</v>
      </c>
      <c r="D147" s="34" t="s">
        <v>111</v>
      </c>
      <c r="E147" s="34"/>
      <c r="F147" s="129"/>
      <c r="G147" s="17"/>
      <c r="H147" s="105">
        <f>H148</f>
        <v>1155000</v>
      </c>
      <c r="N147" s="105">
        <f>N148</f>
        <v>1155000</v>
      </c>
      <c r="O147" s="105"/>
      <c r="P147" s="105">
        <f>P148</f>
        <v>1155000</v>
      </c>
      <c r="Q147" s="105"/>
      <c r="R147" s="105">
        <f>R148</f>
        <v>1155000</v>
      </c>
      <c r="S147" s="105">
        <f>S148</f>
        <v>1155000</v>
      </c>
      <c r="T147" s="93"/>
      <c r="U147" s="105">
        <f>U148</f>
        <v>1155000</v>
      </c>
      <c r="V147" s="105"/>
      <c r="W147" s="105">
        <f>W148</f>
        <v>1155000</v>
      </c>
    </row>
    <row r="148" spans="1:23" ht="47.25" customHeight="1">
      <c r="A148" s="76" t="s">
        <v>431</v>
      </c>
      <c r="B148" s="14"/>
      <c r="C148" s="34" t="s">
        <v>46</v>
      </c>
      <c r="D148" s="34" t="s">
        <v>434</v>
      </c>
      <c r="E148" s="34"/>
      <c r="F148" s="129"/>
      <c r="G148" s="17"/>
      <c r="H148" s="105">
        <f>H149+H151</f>
        <v>1155000</v>
      </c>
      <c r="N148" s="105">
        <f>N149+N151</f>
        <v>1155000</v>
      </c>
      <c r="O148" s="105"/>
      <c r="P148" s="105">
        <f>P149+P151</f>
        <v>1155000</v>
      </c>
      <c r="Q148" s="105"/>
      <c r="R148" s="105">
        <f>R149+R151</f>
        <v>1155000</v>
      </c>
      <c r="S148" s="105">
        <f>S149+S151</f>
        <v>1155000</v>
      </c>
      <c r="T148" s="93"/>
      <c r="U148" s="105">
        <f>U149+U151</f>
        <v>1155000</v>
      </c>
      <c r="V148" s="105"/>
      <c r="W148" s="105">
        <f>W149+W151</f>
        <v>1155000</v>
      </c>
    </row>
    <row r="149" spans="1:23" ht="35.25" customHeight="1">
      <c r="A149" s="76" t="s">
        <v>432</v>
      </c>
      <c r="B149" s="14"/>
      <c r="C149" s="34" t="s">
        <v>46</v>
      </c>
      <c r="D149" s="34" t="s">
        <v>435</v>
      </c>
      <c r="E149" s="34"/>
      <c r="F149" s="129"/>
      <c r="G149" s="80"/>
      <c r="H149" s="105">
        <f>H150</f>
        <v>361000</v>
      </c>
      <c r="N149" s="105">
        <f>N150</f>
        <v>361000</v>
      </c>
      <c r="O149" s="105"/>
      <c r="P149" s="105">
        <f>P150</f>
        <v>361000</v>
      </c>
      <c r="Q149" s="105"/>
      <c r="R149" s="105">
        <f>R150</f>
        <v>361000</v>
      </c>
      <c r="S149" s="105">
        <f>S150</f>
        <v>361000</v>
      </c>
      <c r="T149" s="93"/>
      <c r="U149" s="105">
        <f>U150</f>
        <v>361000</v>
      </c>
      <c r="V149" s="105"/>
      <c r="W149" s="105">
        <f>W150</f>
        <v>361000</v>
      </c>
    </row>
    <row r="150" spans="1:23" ht="35.25" customHeight="1">
      <c r="A150" s="76" t="s">
        <v>156</v>
      </c>
      <c r="B150" s="14"/>
      <c r="C150" s="34" t="s">
        <v>46</v>
      </c>
      <c r="D150" s="34" t="s">
        <v>435</v>
      </c>
      <c r="E150" s="34" t="s">
        <v>134</v>
      </c>
      <c r="F150" s="129"/>
      <c r="G150" s="80"/>
      <c r="H150" s="105">
        <v>361000</v>
      </c>
      <c r="N150" s="105">
        <v>361000</v>
      </c>
      <c r="O150" s="105"/>
      <c r="P150" s="103">
        <f>N150+O150</f>
        <v>361000</v>
      </c>
      <c r="Q150" s="103"/>
      <c r="R150" s="103">
        <f>P150+Q150</f>
        <v>361000</v>
      </c>
      <c r="S150" s="105">
        <v>361000</v>
      </c>
      <c r="T150" s="93"/>
      <c r="U150" s="103">
        <f>S150+T150</f>
        <v>361000</v>
      </c>
      <c r="V150" s="103"/>
      <c r="W150" s="103">
        <f>U150+V150</f>
        <v>361000</v>
      </c>
    </row>
    <row r="151" spans="1:23" ht="55.5" customHeight="1">
      <c r="A151" s="76" t="s">
        <v>433</v>
      </c>
      <c r="B151" s="14"/>
      <c r="C151" s="34" t="s">
        <v>46</v>
      </c>
      <c r="D151" s="34" t="s">
        <v>436</v>
      </c>
      <c r="E151" s="34"/>
      <c r="F151" s="130">
        <f>F152</f>
        <v>0</v>
      </c>
      <c r="G151" s="17"/>
      <c r="H151" s="104">
        <f>H152</f>
        <v>794000</v>
      </c>
      <c r="N151" s="104">
        <f>N152</f>
        <v>794000</v>
      </c>
      <c r="O151" s="104"/>
      <c r="P151" s="104">
        <f>P152</f>
        <v>794000</v>
      </c>
      <c r="Q151" s="104"/>
      <c r="R151" s="104">
        <f>R152</f>
        <v>794000</v>
      </c>
      <c r="S151" s="104">
        <f>S152</f>
        <v>794000</v>
      </c>
      <c r="T151" s="93"/>
      <c r="U151" s="104">
        <f>U152</f>
        <v>794000</v>
      </c>
      <c r="V151" s="104"/>
      <c r="W151" s="104">
        <f>W152</f>
        <v>794000</v>
      </c>
    </row>
    <row r="152" spans="1:23" ht="33" customHeight="1">
      <c r="A152" s="76" t="s">
        <v>156</v>
      </c>
      <c r="B152" s="14"/>
      <c r="C152" s="34" t="s">
        <v>46</v>
      </c>
      <c r="D152" s="34" t="s">
        <v>436</v>
      </c>
      <c r="E152" s="34" t="s">
        <v>134</v>
      </c>
      <c r="F152" s="130">
        <v>0</v>
      </c>
      <c r="G152" s="17" t="s">
        <v>437</v>
      </c>
      <c r="H152" s="104">
        <v>794000</v>
      </c>
      <c r="N152" s="104">
        <v>794000</v>
      </c>
      <c r="O152" s="104"/>
      <c r="P152" s="103">
        <f>N152+O152</f>
        <v>794000</v>
      </c>
      <c r="Q152" s="103"/>
      <c r="R152" s="103">
        <f>P152+Q152</f>
        <v>794000</v>
      </c>
      <c r="S152" s="104">
        <v>794000</v>
      </c>
      <c r="T152" s="93"/>
      <c r="U152" s="103">
        <f>S152+T152</f>
        <v>794000</v>
      </c>
      <c r="V152" s="103"/>
      <c r="W152" s="103">
        <f>U152+V152</f>
        <v>794000</v>
      </c>
    </row>
    <row r="153" spans="1:23" ht="33" customHeight="1">
      <c r="A153" s="76" t="s">
        <v>438</v>
      </c>
      <c r="B153" s="14"/>
      <c r="C153" s="34" t="s">
        <v>443</v>
      </c>
      <c r="D153" s="34"/>
      <c r="E153" s="34"/>
      <c r="F153" s="131"/>
      <c r="G153" s="17"/>
      <c r="H153" s="104">
        <f>H154+H158</f>
        <v>401000</v>
      </c>
      <c r="N153" s="104">
        <f>N154+N158</f>
        <v>401000</v>
      </c>
      <c r="O153" s="104"/>
      <c r="P153" s="104">
        <f>P154+P158</f>
        <v>401000</v>
      </c>
      <c r="Q153" s="104"/>
      <c r="R153" s="104">
        <f>R154+R158</f>
        <v>401000</v>
      </c>
      <c r="S153" s="104">
        <f>S154+S158</f>
        <v>401000</v>
      </c>
      <c r="T153" s="93"/>
      <c r="U153" s="104">
        <f>U154+U158</f>
        <v>401000</v>
      </c>
      <c r="V153" s="104"/>
      <c r="W153" s="104">
        <f>W154+W158</f>
        <v>401000</v>
      </c>
    </row>
    <row r="154" spans="1:23" ht="66" customHeight="1">
      <c r="A154" s="144" t="s">
        <v>426</v>
      </c>
      <c r="B154" s="14"/>
      <c r="C154" s="34" t="s">
        <v>443</v>
      </c>
      <c r="D154" s="34" t="s">
        <v>111</v>
      </c>
      <c r="E154" s="34"/>
      <c r="F154" s="131"/>
      <c r="G154" s="17"/>
      <c r="H154" s="104">
        <f>H155</f>
        <v>301000</v>
      </c>
      <c r="N154" s="104">
        <f aca="true" t="shared" si="16" ref="N154:W156">N155</f>
        <v>301000</v>
      </c>
      <c r="O154" s="104"/>
      <c r="P154" s="104">
        <f t="shared" si="16"/>
        <v>301000</v>
      </c>
      <c r="Q154" s="104"/>
      <c r="R154" s="104">
        <f t="shared" si="16"/>
        <v>301000</v>
      </c>
      <c r="S154" s="104">
        <f t="shared" si="16"/>
        <v>301000</v>
      </c>
      <c r="T154" s="93"/>
      <c r="U154" s="104">
        <f t="shared" si="16"/>
        <v>301000</v>
      </c>
      <c r="V154" s="104"/>
      <c r="W154" s="104">
        <f t="shared" si="16"/>
        <v>301000</v>
      </c>
    </row>
    <row r="155" spans="1:23" ht="33" customHeight="1">
      <c r="A155" s="82" t="s">
        <v>439</v>
      </c>
      <c r="B155" s="14"/>
      <c r="C155" s="34" t="s">
        <v>443</v>
      </c>
      <c r="D155" s="34" t="s">
        <v>444</v>
      </c>
      <c r="E155" s="34"/>
      <c r="F155" s="131"/>
      <c r="G155" s="17"/>
      <c r="H155" s="104">
        <f>H156</f>
        <v>301000</v>
      </c>
      <c r="N155" s="104">
        <f t="shared" si="16"/>
        <v>301000</v>
      </c>
      <c r="O155" s="104"/>
      <c r="P155" s="104">
        <f t="shared" si="16"/>
        <v>301000</v>
      </c>
      <c r="Q155" s="104"/>
      <c r="R155" s="104">
        <f t="shared" si="16"/>
        <v>301000</v>
      </c>
      <c r="S155" s="104">
        <f t="shared" si="16"/>
        <v>301000</v>
      </c>
      <c r="T155" s="93"/>
      <c r="U155" s="104">
        <f t="shared" si="16"/>
        <v>301000</v>
      </c>
      <c r="V155" s="104"/>
      <c r="W155" s="104">
        <f t="shared" si="16"/>
        <v>301000</v>
      </c>
    </row>
    <row r="156" spans="1:23" ht="57" customHeight="1">
      <c r="A156" s="82" t="s">
        <v>440</v>
      </c>
      <c r="B156" s="14"/>
      <c r="C156" s="34" t="s">
        <v>443</v>
      </c>
      <c r="D156" s="34" t="s">
        <v>445</v>
      </c>
      <c r="E156" s="34"/>
      <c r="F156" s="131"/>
      <c r="G156" s="17"/>
      <c r="H156" s="104">
        <f>H157</f>
        <v>301000</v>
      </c>
      <c r="N156" s="104">
        <f t="shared" si="16"/>
        <v>301000</v>
      </c>
      <c r="O156" s="104"/>
      <c r="P156" s="104">
        <f t="shared" si="16"/>
        <v>301000</v>
      </c>
      <c r="Q156" s="104"/>
      <c r="R156" s="104">
        <f t="shared" si="16"/>
        <v>301000</v>
      </c>
      <c r="S156" s="104">
        <f t="shared" si="16"/>
        <v>301000</v>
      </c>
      <c r="T156" s="93"/>
      <c r="U156" s="104">
        <f t="shared" si="16"/>
        <v>301000</v>
      </c>
      <c r="V156" s="104"/>
      <c r="W156" s="104">
        <f t="shared" si="16"/>
        <v>301000</v>
      </c>
    </row>
    <row r="157" spans="1:23" ht="33" customHeight="1">
      <c r="A157" s="76" t="s">
        <v>156</v>
      </c>
      <c r="B157" s="14"/>
      <c r="C157" s="34" t="s">
        <v>443</v>
      </c>
      <c r="D157" s="34" t="s">
        <v>445</v>
      </c>
      <c r="E157" s="34" t="s">
        <v>134</v>
      </c>
      <c r="F157" s="131"/>
      <c r="G157" s="17"/>
      <c r="H157" s="104">
        <v>301000</v>
      </c>
      <c r="N157" s="104">
        <v>301000</v>
      </c>
      <c r="O157" s="104"/>
      <c r="P157" s="103">
        <f>N157+O157</f>
        <v>301000</v>
      </c>
      <c r="Q157" s="103"/>
      <c r="R157" s="103">
        <f>P157+Q157</f>
        <v>301000</v>
      </c>
      <c r="S157" s="104">
        <v>301000</v>
      </c>
      <c r="T157" s="93"/>
      <c r="U157" s="103">
        <f>S157+T157</f>
        <v>301000</v>
      </c>
      <c r="V157" s="103"/>
      <c r="W157" s="103">
        <f>U157+V157</f>
        <v>301000</v>
      </c>
    </row>
    <row r="158" spans="1:23" ht="33" customHeight="1">
      <c r="A158" s="76" t="s">
        <v>441</v>
      </c>
      <c r="B158" s="14"/>
      <c r="C158" s="34" t="s">
        <v>443</v>
      </c>
      <c r="D158" s="34" t="s">
        <v>446</v>
      </c>
      <c r="E158" s="34"/>
      <c r="F158" s="131"/>
      <c r="G158" s="17"/>
      <c r="H158" s="104">
        <f>H159</f>
        <v>100000</v>
      </c>
      <c r="N158" s="104">
        <f>N159</f>
        <v>100000</v>
      </c>
      <c r="O158" s="104"/>
      <c r="P158" s="104">
        <f>P159</f>
        <v>100000</v>
      </c>
      <c r="Q158" s="104"/>
      <c r="R158" s="104">
        <f>R159</f>
        <v>100000</v>
      </c>
      <c r="S158" s="104">
        <f>S159</f>
        <v>100000</v>
      </c>
      <c r="T158" s="93"/>
      <c r="U158" s="104">
        <f>U159</f>
        <v>100000</v>
      </c>
      <c r="V158" s="104"/>
      <c r="W158" s="104">
        <f>W159</f>
        <v>100000</v>
      </c>
    </row>
    <row r="159" spans="1:23" ht="33" customHeight="1">
      <c r="A159" s="76" t="s">
        <v>442</v>
      </c>
      <c r="B159" s="14"/>
      <c r="C159" s="34" t="s">
        <v>443</v>
      </c>
      <c r="D159" s="34" t="s">
        <v>447</v>
      </c>
      <c r="E159" s="34"/>
      <c r="F159" s="131"/>
      <c r="G159" s="17"/>
      <c r="H159" s="104">
        <f>H160</f>
        <v>100000</v>
      </c>
      <c r="N159" s="104">
        <f>N160</f>
        <v>100000</v>
      </c>
      <c r="O159" s="104"/>
      <c r="P159" s="104">
        <f>P160</f>
        <v>100000</v>
      </c>
      <c r="Q159" s="104"/>
      <c r="R159" s="104">
        <f>R160</f>
        <v>100000</v>
      </c>
      <c r="S159" s="104">
        <f>S160</f>
        <v>100000</v>
      </c>
      <c r="T159" s="93"/>
      <c r="U159" s="104">
        <f>U160</f>
        <v>100000</v>
      </c>
      <c r="V159" s="104"/>
      <c r="W159" s="104">
        <f>W160</f>
        <v>100000</v>
      </c>
    </row>
    <row r="160" spans="1:23" ht="33" customHeight="1">
      <c r="A160" s="76" t="s">
        <v>156</v>
      </c>
      <c r="B160" s="14"/>
      <c r="C160" s="34" t="s">
        <v>443</v>
      </c>
      <c r="D160" s="34" t="s">
        <v>447</v>
      </c>
      <c r="E160" s="34" t="s">
        <v>134</v>
      </c>
      <c r="F160" s="131"/>
      <c r="G160" s="17"/>
      <c r="H160" s="104">
        <v>100000</v>
      </c>
      <c r="N160" s="104">
        <v>100000</v>
      </c>
      <c r="O160" s="104"/>
      <c r="P160" s="103">
        <f>N160+O160</f>
        <v>100000</v>
      </c>
      <c r="Q160" s="103"/>
      <c r="R160" s="103">
        <f>P160+Q160</f>
        <v>100000</v>
      </c>
      <c r="S160" s="104">
        <v>100000</v>
      </c>
      <c r="T160" s="93"/>
      <c r="U160" s="103">
        <f>S160+T160</f>
        <v>100000</v>
      </c>
      <c r="V160" s="103"/>
      <c r="W160" s="103">
        <f>U160+V160</f>
        <v>100000</v>
      </c>
    </row>
    <row r="161" spans="1:23" ht="17.25" customHeight="1">
      <c r="A161" s="89" t="s">
        <v>47</v>
      </c>
      <c r="B161" s="78" t="s">
        <v>48</v>
      </c>
      <c r="C161" s="81" t="s">
        <v>48</v>
      </c>
      <c r="D161" s="78"/>
      <c r="E161" s="78"/>
      <c r="F161" s="128" t="e">
        <f>SUM(F162+F167+F175+F194+F189+F180)</f>
        <v>#REF!</v>
      </c>
      <c r="G161" s="79"/>
      <c r="H161" s="104">
        <f>SUM(H162+H167+H175+H194+H189+H180)</f>
        <v>11576000</v>
      </c>
      <c r="N161" s="104">
        <f>SUM(N162+N167+N175+N194+N189+N180)</f>
        <v>13704600</v>
      </c>
      <c r="O161" s="104"/>
      <c r="P161" s="104">
        <f>SUM(P162+P167+P175+P194+P189+P180)</f>
        <v>13704600</v>
      </c>
      <c r="Q161" s="104"/>
      <c r="R161" s="104">
        <f>SUM(R162+R167+R175+R194+R189+R180)</f>
        <v>13704600</v>
      </c>
      <c r="S161" s="104">
        <f>SUM(S162+S167+S175+S194+S189+S180)</f>
        <v>14389830</v>
      </c>
      <c r="T161" s="93"/>
      <c r="U161" s="104">
        <f>SUM(U162+U167+U175+U194+U189+U180)</f>
        <v>14389830</v>
      </c>
      <c r="V161" s="104"/>
      <c r="W161" s="104">
        <f>SUM(W162+W167+W175+W194+W189+W180)</f>
        <v>14389830</v>
      </c>
    </row>
    <row r="162" spans="1:23" ht="19.5" customHeight="1">
      <c r="A162" s="77" t="s">
        <v>49</v>
      </c>
      <c r="B162" s="78"/>
      <c r="C162" s="78" t="s">
        <v>50</v>
      </c>
      <c r="D162" s="78"/>
      <c r="E162" s="78"/>
      <c r="F162" s="128">
        <f>F163</f>
        <v>0</v>
      </c>
      <c r="G162" s="79"/>
      <c r="H162" s="104">
        <f>H163</f>
        <v>85000</v>
      </c>
      <c r="N162" s="104">
        <f aca="true" t="shared" si="17" ref="N162:W165">N163</f>
        <v>85000</v>
      </c>
      <c r="O162" s="104"/>
      <c r="P162" s="104">
        <f t="shared" si="17"/>
        <v>85000</v>
      </c>
      <c r="Q162" s="104"/>
      <c r="R162" s="104">
        <f t="shared" si="17"/>
        <v>85000</v>
      </c>
      <c r="S162" s="104">
        <f t="shared" si="17"/>
        <v>85000</v>
      </c>
      <c r="T162" s="93"/>
      <c r="U162" s="104">
        <f t="shared" si="17"/>
        <v>85000</v>
      </c>
      <c r="V162" s="104"/>
      <c r="W162" s="104">
        <f t="shared" si="17"/>
        <v>85000</v>
      </c>
    </row>
    <row r="163" spans="1:23" ht="132" customHeight="1">
      <c r="A163" s="144" t="s">
        <v>448</v>
      </c>
      <c r="B163" s="14"/>
      <c r="C163" s="34" t="s">
        <v>50</v>
      </c>
      <c r="D163" s="34" t="s">
        <v>367</v>
      </c>
      <c r="E163" s="34"/>
      <c r="F163" s="132">
        <f>F166</f>
        <v>0</v>
      </c>
      <c r="G163" s="34"/>
      <c r="H163" s="105">
        <f>H164</f>
        <v>85000</v>
      </c>
      <c r="N163" s="105">
        <f t="shared" si="17"/>
        <v>85000</v>
      </c>
      <c r="O163" s="105"/>
      <c r="P163" s="105">
        <f t="shared" si="17"/>
        <v>85000</v>
      </c>
      <c r="Q163" s="105"/>
      <c r="R163" s="105">
        <f t="shared" si="17"/>
        <v>85000</v>
      </c>
      <c r="S163" s="105">
        <f t="shared" si="17"/>
        <v>85000</v>
      </c>
      <c r="T163" s="93"/>
      <c r="U163" s="105">
        <f t="shared" si="17"/>
        <v>85000</v>
      </c>
      <c r="V163" s="105"/>
      <c r="W163" s="105">
        <f t="shared" si="17"/>
        <v>85000</v>
      </c>
    </row>
    <row r="164" spans="1:23" ht="62.25" customHeight="1">
      <c r="A164" s="32" t="s">
        <v>513</v>
      </c>
      <c r="B164" s="14"/>
      <c r="C164" s="34" t="s">
        <v>50</v>
      </c>
      <c r="D164" s="34" t="s">
        <v>449</v>
      </c>
      <c r="E164" s="34"/>
      <c r="F164" s="132"/>
      <c r="G164" s="34"/>
      <c r="H164" s="105">
        <f>H165</f>
        <v>85000</v>
      </c>
      <c r="N164" s="105">
        <f t="shared" si="17"/>
        <v>85000</v>
      </c>
      <c r="O164" s="105"/>
      <c r="P164" s="105">
        <f t="shared" si="17"/>
        <v>85000</v>
      </c>
      <c r="Q164" s="105"/>
      <c r="R164" s="105">
        <f t="shared" si="17"/>
        <v>85000</v>
      </c>
      <c r="S164" s="105">
        <f t="shared" si="17"/>
        <v>85000</v>
      </c>
      <c r="T164" s="93"/>
      <c r="U164" s="105">
        <f t="shared" si="17"/>
        <v>85000</v>
      </c>
      <c r="V164" s="105"/>
      <c r="W164" s="105">
        <f t="shared" si="17"/>
        <v>85000</v>
      </c>
    </row>
    <row r="165" spans="1:23" ht="33.75" customHeight="1">
      <c r="A165" s="76" t="s">
        <v>514</v>
      </c>
      <c r="B165" s="14"/>
      <c r="C165" s="34" t="s">
        <v>50</v>
      </c>
      <c r="D165" s="34" t="s">
        <v>450</v>
      </c>
      <c r="E165" s="34"/>
      <c r="F165" s="132"/>
      <c r="G165" s="34"/>
      <c r="H165" s="105">
        <f>H166</f>
        <v>85000</v>
      </c>
      <c r="N165" s="105">
        <f t="shared" si="17"/>
        <v>85000</v>
      </c>
      <c r="O165" s="105"/>
      <c r="P165" s="105">
        <f t="shared" si="17"/>
        <v>85000</v>
      </c>
      <c r="Q165" s="105"/>
      <c r="R165" s="105">
        <f t="shared" si="17"/>
        <v>85000</v>
      </c>
      <c r="S165" s="105">
        <f t="shared" si="17"/>
        <v>85000</v>
      </c>
      <c r="T165" s="93"/>
      <c r="U165" s="105">
        <f t="shared" si="17"/>
        <v>85000</v>
      </c>
      <c r="V165" s="105"/>
      <c r="W165" s="105">
        <f t="shared" si="17"/>
        <v>85000</v>
      </c>
    </row>
    <row r="166" spans="1:23" ht="16.5" customHeight="1">
      <c r="A166" s="76" t="s">
        <v>137</v>
      </c>
      <c r="B166" s="14"/>
      <c r="C166" s="34" t="s">
        <v>50</v>
      </c>
      <c r="D166" s="34" t="s">
        <v>450</v>
      </c>
      <c r="E166" s="34" t="s">
        <v>138</v>
      </c>
      <c r="F166" s="132">
        <v>0</v>
      </c>
      <c r="G166" s="34" t="s">
        <v>451</v>
      </c>
      <c r="H166" s="105">
        <f>F166+G166</f>
        <v>85000</v>
      </c>
      <c r="N166" s="105">
        <v>85000</v>
      </c>
      <c r="O166" s="105"/>
      <c r="P166" s="103">
        <f>N166+O166</f>
        <v>85000</v>
      </c>
      <c r="Q166" s="103"/>
      <c r="R166" s="103">
        <f>P166+Q166</f>
        <v>85000</v>
      </c>
      <c r="S166" s="105">
        <f>M166+N166</f>
        <v>85000</v>
      </c>
      <c r="T166" s="93"/>
      <c r="U166" s="103">
        <f>S166+T166</f>
        <v>85000</v>
      </c>
      <c r="V166" s="103"/>
      <c r="W166" s="103">
        <f>U166+V166</f>
        <v>85000</v>
      </c>
    </row>
    <row r="167" spans="1:23" ht="20.25" customHeight="1">
      <c r="A167" s="77" t="s">
        <v>163</v>
      </c>
      <c r="B167" s="78"/>
      <c r="C167" s="78" t="s">
        <v>51</v>
      </c>
      <c r="D167" s="78"/>
      <c r="E167" s="78"/>
      <c r="F167" s="128" t="e">
        <f>#REF!+F173</f>
        <v>#REF!</v>
      </c>
      <c r="G167" s="79"/>
      <c r="H167" s="104">
        <f>H168</f>
        <v>1994000</v>
      </c>
      <c r="N167" s="104">
        <f>N168</f>
        <v>1994000</v>
      </c>
      <c r="O167" s="104"/>
      <c r="P167" s="104">
        <f>P168</f>
        <v>1994000</v>
      </c>
      <c r="Q167" s="104"/>
      <c r="R167" s="104">
        <f>R168</f>
        <v>1994000</v>
      </c>
      <c r="S167" s="104">
        <f>S168</f>
        <v>1994000</v>
      </c>
      <c r="T167" s="93"/>
      <c r="U167" s="104">
        <f>U168</f>
        <v>1994000</v>
      </c>
      <c r="V167" s="104"/>
      <c r="W167" s="104">
        <f>W168</f>
        <v>1994000</v>
      </c>
    </row>
    <row r="168" spans="1:23" ht="76.5" customHeight="1">
      <c r="A168" s="144" t="s">
        <v>426</v>
      </c>
      <c r="B168" s="14"/>
      <c r="C168" s="34" t="s">
        <v>51</v>
      </c>
      <c r="D168" s="34" t="s">
        <v>111</v>
      </c>
      <c r="E168" s="34"/>
      <c r="F168" s="132"/>
      <c r="G168" s="34"/>
      <c r="H168" s="105">
        <f>H169+H172</f>
        <v>1994000</v>
      </c>
      <c r="N168" s="105">
        <f>N169+N172</f>
        <v>1994000</v>
      </c>
      <c r="O168" s="105"/>
      <c r="P168" s="105">
        <f>P169+P172</f>
        <v>1994000</v>
      </c>
      <c r="Q168" s="105"/>
      <c r="R168" s="105">
        <f>R169+R172</f>
        <v>1994000</v>
      </c>
      <c r="S168" s="105">
        <f>S169+S172</f>
        <v>1994000</v>
      </c>
      <c r="T168" s="93"/>
      <c r="U168" s="105">
        <f>U169+U172</f>
        <v>1994000</v>
      </c>
      <c r="V168" s="105"/>
      <c r="W168" s="105">
        <f>W169+W172</f>
        <v>1994000</v>
      </c>
    </row>
    <row r="169" spans="1:23" ht="38.25" customHeight="1">
      <c r="A169" s="76" t="s">
        <v>452</v>
      </c>
      <c r="B169" s="14"/>
      <c r="C169" s="34" t="s">
        <v>51</v>
      </c>
      <c r="D169" s="34" t="s">
        <v>227</v>
      </c>
      <c r="E169" s="34"/>
      <c r="F169" s="132"/>
      <c r="G169" s="34"/>
      <c r="H169" s="105">
        <f>H170</f>
        <v>204500</v>
      </c>
      <c r="N169" s="105">
        <f>N170</f>
        <v>204500</v>
      </c>
      <c r="O169" s="105"/>
      <c r="P169" s="105">
        <f>P170</f>
        <v>204500</v>
      </c>
      <c r="Q169" s="105"/>
      <c r="R169" s="105">
        <f>R170</f>
        <v>204500</v>
      </c>
      <c r="S169" s="105">
        <f>S170</f>
        <v>204500</v>
      </c>
      <c r="T169" s="93"/>
      <c r="U169" s="105">
        <f>U170</f>
        <v>204500</v>
      </c>
      <c r="V169" s="105"/>
      <c r="W169" s="105">
        <f>W170</f>
        <v>204500</v>
      </c>
    </row>
    <row r="170" spans="1:23" ht="33" customHeight="1">
      <c r="A170" s="76" t="s">
        <v>228</v>
      </c>
      <c r="B170" s="14"/>
      <c r="C170" s="34" t="s">
        <v>51</v>
      </c>
      <c r="D170" s="34" t="s">
        <v>229</v>
      </c>
      <c r="E170" s="34"/>
      <c r="F170" s="132"/>
      <c r="G170" s="34"/>
      <c r="H170" s="105">
        <f>H171</f>
        <v>204500</v>
      </c>
      <c r="N170" s="105">
        <f>N171</f>
        <v>204500</v>
      </c>
      <c r="O170" s="105"/>
      <c r="P170" s="105">
        <f>P171</f>
        <v>204500</v>
      </c>
      <c r="Q170" s="105"/>
      <c r="R170" s="105">
        <f>R171</f>
        <v>204500</v>
      </c>
      <c r="S170" s="105">
        <f>S171</f>
        <v>204500</v>
      </c>
      <c r="T170" s="93"/>
      <c r="U170" s="105">
        <f>U171</f>
        <v>204500</v>
      </c>
      <c r="V170" s="105"/>
      <c r="W170" s="105">
        <f>W171</f>
        <v>204500</v>
      </c>
    </row>
    <row r="171" spans="1:23" ht="33" customHeight="1">
      <c r="A171" s="76" t="s">
        <v>158</v>
      </c>
      <c r="B171" s="14"/>
      <c r="C171" s="34" t="s">
        <v>51</v>
      </c>
      <c r="D171" s="34" t="s">
        <v>229</v>
      </c>
      <c r="E171" s="34" t="s">
        <v>134</v>
      </c>
      <c r="F171" s="132"/>
      <c r="G171" s="34"/>
      <c r="H171" s="105">
        <v>204500</v>
      </c>
      <c r="N171" s="105">
        <v>204500</v>
      </c>
      <c r="O171" s="105"/>
      <c r="P171" s="103">
        <f>N171+O171</f>
        <v>204500</v>
      </c>
      <c r="Q171" s="103"/>
      <c r="R171" s="103">
        <f>P171+Q171</f>
        <v>204500</v>
      </c>
      <c r="S171" s="105">
        <v>204500</v>
      </c>
      <c r="T171" s="93"/>
      <c r="U171" s="103">
        <f>S171+T171</f>
        <v>204500</v>
      </c>
      <c r="V171" s="103"/>
      <c r="W171" s="103">
        <f>U171+V171</f>
        <v>204500</v>
      </c>
    </row>
    <row r="172" spans="1:23" ht="33" customHeight="1">
      <c r="A172" s="82" t="s">
        <v>453</v>
      </c>
      <c r="B172" s="14"/>
      <c r="C172" s="34" t="s">
        <v>51</v>
      </c>
      <c r="D172" s="34" t="s">
        <v>0</v>
      </c>
      <c r="E172" s="34"/>
      <c r="F172" s="132" t="e">
        <f>#REF!+F174</f>
        <v>#REF!</v>
      </c>
      <c r="G172" s="34"/>
      <c r="H172" s="105">
        <f>H173</f>
        <v>1789500</v>
      </c>
      <c r="N172" s="105">
        <f>N173</f>
        <v>1789500</v>
      </c>
      <c r="O172" s="105"/>
      <c r="P172" s="105">
        <f>P173</f>
        <v>1789500</v>
      </c>
      <c r="Q172" s="105"/>
      <c r="R172" s="105">
        <f>R173</f>
        <v>1789500</v>
      </c>
      <c r="S172" s="105">
        <f>S173</f>
        <v>1789500</v>
      </c>
      <c r="T172" s="93"/>
      <c r="U172" s="105">
        <f>U173</f>
        <v>1789500</v>
      </c>
      <c r="V172" s="105"/>
      <c r="W172" s="105">
        <f>W173</f>
        <v>1789500</v>
      </c>
    </row>
    <row r="173" spans="1:23" ht="27" customHeight="1">
      <c r="A173" s="82" t="s">
        <v>454</v>
      </c>
      <c r="B173" s="14"/>
      <c r="C173" s="34" t="s">
        <v>51</v>
      </c>
      <c r="D173" s="34" t="s">
        <v>1</v>
      </c>
      <c r="E173" s="34"/>
      <c r="F173" s="132"/>
      <c r="G173" s="34"/>
      <c r="H173" s="105">
        <f>H174</f>
        <v>1789500</v>
      </c>
      <c r="N173" s="105">
        <f>N174</f>
        <v>1789500</v>
      </c>
      <c r="O173" s="105"/>
      <c r="P173" s="105">
        <f>P174</f>
        <v>1789500</v>
      </c>
      <c r="Q173" s="105"/>
      <c r="R173" s="105">
        <f>R174</f>
        <v>1789500</v>
      </c>
      <c r="S173" s="105">
        <f>S174</f>
        <v>1789500</v>
      </c>
      <c r="T173" s="93"/>
      <c r="U173" s="105">
        <f>U174</f>
        <v>1789500</v>
      </c>
      <c r="V173" s="105"/>
      <c r="W173" s="105">
        <f>W174</f>
        <v>1789500</v>
      </c>
    </row>
    <row r="174" spans="1:23" ht="37.5" customHeight="1">
      <c r="A174" s="76" t="s">
        <v>158</v>
      </c>
      <c r="B174" s="14"/>
      <c r="C174" s="34" t="s">
        <v>51</v>
      </c>
      <c r="D174" s="34" t="s">
        <v>1</v>
      </c>
      <c r="E174" s="34" t="s">
        <v>134</v>
      </c>
      <c r="F174" s="132">
        <v>0</v>
      </c>
      <c r="G174" s="84">
        <v>1899000</v>
      </c>
      <c r="H174" s="105">
        <v>1789500</v>
      </c>
      <c r="N174" s="105">
        <v>1789500</v>
      </c>
      <c r="O174" s="105"/>
      <c r="P174" s="103">
        <f>N174+O174</f>
        <v>1789500</v>
      </c>
      <c r="Q174" s="103"/>
      <c r="R174" s="103">
        <f>P174+Q174</f>
        <v>1789500</v>
      </c>
      <c r="S174" s="105">
        <v>1789500</v>
      </c>
      <c r="T174" s="93"/>
      <c r="U174" s="103">
        <f>S174+T174</f>
        <v>1789500</v>
      </c>
      <c r="V174" s="103"/>
      <c r="W174" s="103">
        <f>U174+V174</f>
        <v>1789500</v>
      </c>
    </row>
    <row r="175" spans="1:23" ht="15.75">
      <c r="A175" s="77" t="s">
        <v>96</v>
      </c>
      <c r="B175" s="78"/>
      <c r="C175" s="78" t="s">
        <v>97</v>
      </c>
      <c r="D175" s="78"/>
      <c r="E175" s="78"/>
      <c r="F175" s="128">
        <f>F176</f>
        <v>0</v>
      </c>
      <c r="G175" s="79"/>
      <c r="H175" s="104">
        <f>H176</f>
        <v>420000</v>
      </c>
      <c r="N175" s="104">
        <f aca="true" t="shared" si="18" ref="N175:W178">N176</f>
        <v>420000</v>
      </c>
      <c r="O175" s="104"/>
      <c r="P175" s="104">
        <f t="shared" si="18"/>
        <v>420000</v>
      </c>
      <c r="Q175" s="104"/>
      <c r="R175" s="104">
        <f t="shared" si="18"/>
        <v>420000</v>
      </c>
      <c r="S175" s="104">
        <f t="shared" si="18"/>
        <v>420000</v>
      </c>
      <c r="T175" s="93"/>
      <c r="U175" s="104">
        <f t="shared" si="18"/>
        <v>420000</v>
      </c>
      <c r="V175" s="104"/>
      <c r="W175" s="104">
        <f t="shared" si="18"/>
        <v>420000</v>
      </c>
    </row>
    <row r="176" spans="1:23" ht="81" customHeight="1">
      <c r="A176" s="145" t="s">
        <v>213</v>
      </c>
      <c r="B176" s="14"/>
      <c r="C176" s="34" t="s">
        <v>97</v>
      </c>
      <c r="D176" s="34" t="s">
        <v>39</v>
      </c>
      <c r="E176" s="34"/>
      <c r="F176" s="132"/>
      <c r="G176" s="34"/>
      <c r="H176" s="105">
        <f>H177</f>
        <v>420000</v>
      </c>
      <c r="N176" s="105">
        <f t="shared" si="18"/>
        <v>420000</v>
      </c>
      <c r="O176" s="105"/>
      <c r="P176" s="105">
        <f t="shared" si="18"/>
        <v>420000</v>
      </c>
      <c r="Q176" s="105"/>
      <c r="R176" s="105">
        <f t="shared" si="18"/>
        <v>420000</v>
      </c>
      <c r="S176" s="105">
        <f t="shared" si="18"/>
        <v>420000</v>
      </c>
      <c r="T176" s="93"/>
      <c r="U176" s="105">
        <f t="shared" si="18"/>
        <v>420000</v>
      </c>
      <c r="V176" s="105"/>
      <c r="W176" s="105">
        <f t="shared" si="18"/>
        <v>420000</v>
      </c>
    </row>
    <row r="177" spans="1:23" ht="47.25" customHeight="1">
      <c r="A177" s="60" t="s">
        <v>2</v>
      </c>
      <c r="B177" s="14"/>
      <c r="C177" s="34" t="s">
        <v>97</v>
      </c>
      <c r="D177" s="34" t="s">
        <v>4</v>
      </c>
      <c r="E177" s="34"/>
      <c r="F177" s="132"/>
      <c r="G177" s="34"/>
      <c r="H177" s="105">
        <f>H178</f>
        <v>420000</v>
      </c>
      <c r="N177" s="105">
        <f t="shared" si="18"/>
        <v>420000</v>
      </c>
      <c r="O177" s="105"/>
      <c r="P177" s="105">
        <f t="shared" si="18"/>
        <v>420000</v>
      </c>
      <c r="Q177" s="105"/>
      <c r="R177" s="105">
        <f t="shared" si="18"/>
        <v>420000</v>
      </c>
      <c r="S177" s="105">
        <f t="shared" si="18"/>
        <v>420000</v>
      </c>
      <c r="T177" s="93"/>
      <c r="U177" s="105">
        <f t="shared" si="18"/>
        <v>420000</v>
      </c>
      <c r="V177" s="105"/>
      <c r="W177" s="105">
        <f t="shared" si="18"/>
        <v>420000</v>
      </c>
    </row>
    <row r="178" spans="1:23" ht="27.75" customHeight="1">
      <c r="A178" s="60" t="s">
        <v>3</v>
      </c>
      <c r="B178" s="14"/>
      <c r="C178" s="34" t="s">
        <v>97</v>
      </c>
      <c r="D178" s="34" t="s">
        <v>5</v>
      </c>
      <c r="E178" s="34"/>
      <c r="F178" s="132" t="e">
        <f>#REF!</f>
        <v>#REF!</v>
      </c>
      <c r="G178" s="34"/>
      <c r="H178" s="105">
        <f>H179</f>
        <v>420000</v>
      </c>
      <c r="N178" s="105">
        <f t="shared" si="18"/>
        <v>420000</v>
      </c>
      <c r="O178" s="105"/>
      <c r="P178" s="105">
        <f t="shared" si="18"/>
        <v>420000</v>
      </c>
      <c r="Q178" s="105"/>
      <c r="R178" s="105">
        <f t="shared" si="18"/>
        <v>420000</v>
      </c>
      <c r="S178" s="105">
        <f t="shared" si="18"/>
        <v>420000</v>
      </c>
      <c r="T178" s="93"/>
      <c r="U178" s="105">
        <f t="shared" si="18"/>
        <v>420000</v>
      </c>
      <c r="V178" s="105"/>
      <c r="W178" s="105">
        <f t="shared" si="18"/>
        <v>420000</v>
      </c>
    </row>
    <row r="179" spans="1:23" ht="51" customHeight="1">
      <c r="A179" s="76" t="s">
        <v>271</v>
      </c>
      <c r="B179" s="14"/>
      <c r="C179" s="34" t="s">
        <v>97</v>
      </c>
      <c r="D179" s="34" t="s">
        <v>5</v>
      </c>
      <c r="E179" s="34" t="s">
        <v>147</v>
      </c>
      <c r="F179" s="132">
        <v>0</v>
      </c>
      <c r="G179" s="34" t="s">
        <v>6</v>
      </c>
      <c r="H179" s="105">
        <v>420000</v>
      </c>
      <c r="N179" s="105">
        <v>420000</v>
      </c>
      <c r="O179" s="105"/>
      <c r="P179" s="103">
        <f>N179+O179</f>
        <v>420000</v>
      </c>
      <c r="Q179" s="103"/>
      <c r="R179" s="103">
        <f>P179+Q179</f>
        <v>420000</v>
      </c>
      <c r="S179" s="105">
        <v>420000</v>
      </c>
      <c r="T179" s="93"/>
      <c r="U179" s="103">
        <f>S179+T179</f>
        <v>420000</v>
      </c>
      <c r="V179" s="103"/>
      <c r="W179" s="103">
        <f>U179+V179</f>
        <v>420000</v>
      </c>
    </row>
    <row r="180" spans="1:23" ht="15.75">
      <c r="A180" s="77" t="s">
        <v>160</v>
      </c>
      <c r="B180" s="78"/>
      <c r="C180" s="78" t="s">
        <v>161</v>
      </c>
      <c r="D180" s="78"/>
      <c r="E180" s="78"/>
      <c r="F180" s="128" t="e">
        <f>F181+#REF!</f>
        <v>#REF!</v>
      </c>
      <c r="G180" s="79"/>
      <c r="H180" s="104">
        <f>H181</f>
        <v>8303000</v>
      </c>
      <c r="N180" s="104">
        <f>N181</f>
        <v>8303000</v>
      </c>
      <c r="O180" s="104"/>
      <c r="P180" s="104">
        <f>P181</f>
        <v>8303000</v>
      </c>
      <c r="Q180" s="104"/>
      <c r="R180" s="104">
        <f>R181</f>
        <v>8303000</v>
      </c>
      <c r="S180" s="104">
        <f>S181</f>
        <v>8303000</v>
      </c>
      <c r="T180" s="93"/>
      <c r="U180" s="104">
        <f>U181</f>
        <v>8303000</v>
      </c>
      <c r="V180" s="104"/>
      <c r="W180" s="104">
        <f>W181</f>
        <v>8303000</v>
      </c>
    </row>
    <row r="181" spans="1:23" ht="81" customHeight="1">
      <c r="A181" s="145" t="s">
        <v>213</v>
      </c>
      <c r="B181" s="14"/>
      <c r="C181" s="34" t="s">
        <v>161</v>
      </c>
      <c r="D181" s="34" t="s">
        <v>39</v>
      </c>
      <c r="E181" s="34"/>
      <c r="F181" s="132"/>
      <c r="G181" s="34"/>
      <c r="H181" s="105">
        <f>H182</f>
        <v>8303000</v>
      </c>
      <c r="N181" s="105">
        <f>N182</f>
        <v>8303000</v>
      </c>
      <c r="O181" s="105"/>
      <c r="P181" s="105">
        <f>P182</f>
        <v>8303000</v>
      </c>
      <c r="Q181" s="105"/>
      <c r="R181" s="105">
        <f>R182</f>
        <v>8303000</v>
      </c>
      <c r="S181" s="105">
        <f>S182</f>
        <v>8303000</v>
      </c>
      <c r="T181" s="93"/>
      <c r="U181" s="105">
        <f>U182</f>
        <v>8303000</v>
      </c>
      <c r="V181" s="105"/>
      <c r="W181" s="105">
        <f>W182</f>
        <v>8303000</v>
      </c>
    </row>
    <row r="182" spans="1:23" ht="63">
      <c r="A182" s="60" t="s">
        <v>14</v>
      </c>
      <c r="B182" s="14"/>
      <c r="C182" s="34" t="s">
        <v>161</v>
      </c>
      <c r="D182" s="34" t="s">
        <v>10</v>
      </c>
      <c r="E182" s="34"/>
      <c r="F182" s="132" t="e">
        <f>#REF!</f>
        <v>#REF!</v>
      </c>
      <c r="G182" s="34"/>
      <c r="H182" s="105">
        <f>H183+H185+H187</f>
        <v>8303000</v>
      </c>
      <c r="N182" s="105">
        <f>N183+N185+N187</f>
        <v>8303000</v>
      </c>
      <c r="O182" s="105"/>
      <c r="P182" s="105">
        <f>P183+P185+P187</f>
        <v>8303000</v>
      </c>
      <c r="Q182" s="105"/>
      <c r="R182" s="105">
        <f>R183+R185+R187</f>
        <v>8303000</v>
      </c>
      <c r="S182" s="105">
        <f>S183+S185+S187</f>
        <v>8303000</v>
      </c>
      <c r="T182" s="93"/>
      <c r="U182" s="105">
        <f>U183+U185+U187</f>
        <v>8303000</v>
      </c>
      <c r="V182" s="105"/>
      <c r="W182" s="105">
        <f>W183+W185+W187</f>
        <v>8303000</v>
      </c>
    </row>
    <row r="183" spans="1:23" ht="49.5" customHeight="1">
      <c r="A183" s="60" t="s">
        <v>7</v>
      </c>
      <c r="B183" s="14"/>
      <c r="C183" s="34" t="s">
        <v>161</v>
      </c>
      <c r="D183" s="34" t="s">
        <v>11</v>
      </c>
      <c r="E183" s="34"/>
      <c r="F183" s="132"/>
      <c r="G183" s="34"/>
      <c r="H183" s="105">
        <f>H184</f>
        <v>3000000</v>
      </c>
      <c r="N183" s="105">
        <f>N184</f>
        <v>3000000</v>
      </c>
      <c r="O183" s="105"/>
      <c r="P183" s="105">
        <f>P184</f>
        <v>3000000</v>
      </c>
      <c r="Q183" s="105"/>
      <c r="R183" s="105">
        <f>R184</f>
        <v>3000000</v>
      </c>
      <c r="S183" s="105">
        <f>S184</f>
        <v>3000000</v>
      </c>
      <c r="T183" s="93"/>
      <c r="U183" s="105">
        <f>U184</f>
        <v>3000000</v>
      </c>
      <c r="V183" s="105"/>
      <c r="W183" s="105">
        <f>W184</f>
        <v>3000000</v>
      </c>
    </row>
    <row r="184" spans="1:23" ht="36" customHeight="1">
      <c r="A184" s="85" t="s">
        <v>156</v>
      </c>
      <c r="B184" s="14"/>
      <c r="C184" s="86" t="s">
        <v>161</v>
      </c>
      <c r="D184" s="86" t="s">
        <v>11</v>
      </c>
      <c r="E184" s="86" t="s">
        <v>134</v>
      </c>
      <c r="F184" s="132"/>
      <c r="G184" s="34"/>
      <c r="H184" s="105">
        <v>3000000</v>
      </c>
      <c r="N184" s="105">
        <v>3000000</v>
      </c>
      <c r="O184" s="105"/>
      <c r="P184" s="103">
        <f>N184+O184</f>
        <v>3000000</v>
      </c>
      <c r="Q184" s="103"/>
      <c r="R184" s="103">
        <f>P184+Q184</f>
        <v>3000000</v>
      </c>
      <c r="S184" s="105">
        <v>3000000</v>
      </c>
      <c r="T184" s="93"/>
      <c r="U184" s="103">
        <f>S184+T184</f>
        <v>3000000</v>
      </c>
      <c r="V184" s="103"/>
      <c r="W184" s="103">
        <f>U184+V184</f>
        <v>3000000</v>
      </c>
    </row>
    <row r="185" spans="1:23" ht="51" customHeight="1">
      <c r="A185" s="60" t="s">
        <v>8</v>
      </c>
      <c r="B185" s="14"/>
      <c r="C185" s="34" t="s">
        <v>161</v>
      </c>
      <c r="D185" s="34" t="s">
        <v>12</v>
      </c>
      <c r="E185" s="34"/>
      <c r="F185" s="132"/>
      <c r="G185" s="34"/>
      <c r="H185" s="105">
        <f>H186</f>
        <v>4303000</v>
      </c>
      <c r="N185" s="105">
        <f>N186</f>
        <v>4303000</v>
      </c>
      <c r="O185" s="105"/>
      <c r="P185" s="105">
        <f>P186</f>
        <v>4303000</v>
      </c>
      <c r="Q185" s="105"/>
      <c r="R185" s="105">
        <f>R186</f>
        <v>4303000</v>
      </c>
      <c r="S185" s="105">
        <f>S186</f>
        <v>4303000</v>
      </c>
      <c r="T185" s="93"/>
      <c r="U185" s="105">
        <f>U186</f>
        <v>4303000</v>
      </c>
      <c r="V185" s="105"/>
      <c r="W185" s="105">
        <f>W186</f>
        <v>4303000</v>
      </c>
    </row>
    <row r="186" spans="1:23" ht="42" customHeight="1">
      <c r="A186" s="85" t="s">
        <v>156</v>
      </c>
      <c r="B186" s="14"/>
      <c r="C186" s="86" t="s">
        <v>161</v>
      </c>
      <c r="D186" s="86" t="s">
        <v>12</v>
      </c>
      <c r="E186" s="86" t="s">
        <v>134</v>
      </c>
      <c r="F186" s="132"/>
      <c r="G186" s="34"/>
      <c r="H186" s="105">
        <v>4303000</v>
      </c>
      <c r="N186" s="105">
        <v>4303000</v>
      </c>
      <c r="O186" s="105"/>
      <c r="P186" s="103">
        <f>N186+O186</f>
        <v>4303000</v>
      </c>
      <c r="Q186" s="103"/>
      <c r="R186" s="103">
        <f>P186+Q186</f>
        <v>4303000</v>
      </c>
      <c r="S186" s="105">
        <v>4303000</v>
      </c>
      <c r="T186" s="93"/>
      <c r="U186" s="103">
        <f>S186+T186</f>
        <v>4303000</v>
      </c>
      <c r="V186" s="103"/>
      <c r="W186" s="103">
        <f>U186+V186</f>
        <v>4303000</v>
      </c>
    </row>
    <row r="187" spans="1:23" ht="47.25">
      <c r="A187" s="60" t="s">
        <v>9</v>
      </c>
      <c r="B187" s="14"/>
      <c r="C187" s="34" t="s">
        <v>161</v>
      </c>
      <c r="D187" s="34" t="s">
        <v>13</v>
      </c>
      <c r="E187" s="34"/>
      <c r="F187" s="132"/>
      <c r="G187" s="34"/>
      <c r="H187" s="105">
        <f>H188</f>
        <v>1000000</v>
      </c>
      <c r="N187" s="105">
        <f>N188</f>
        <v>1000000</v>
      </c>
      <c r="O187" s="105"/>
      <c r="P187" s="105">
        <f>P188</f>
        <v>1000000</v>
      </c>
      <c r="Q187" s="105"/>
      <c r="R187" s="105">
        <f>R188</f>
        <v>1000000</v>
      </c>
      <c r="S187" s="105">
        <f>S188</f>
        <v>1000000</v>
      </c>
      <c r="T187" s="93"/>
      <c r="U187" s="105">
        <f>U188</f>
        <v>1000000</v>
      </c>
      <c r="V187" s="105"/>
      <c r="W187" s="105">
        <f>W188</f>
        <v>1000000</v>
      </c>
    </row>
    <row r="188" spans="1:23" ht="31.5">
      <c r="A188" s="85" t="s">
        <v>156</v>
      </c>
      <c r="B188" s="14"/>
      <c r="C188" s="86" t="s">
        <v>161</v>
      </c>
      <c r="D188" s="86" t="s">
        <v>13</v>
      </c>
      <c r="E188" s="86" t="s">
        <v>134</v>
      </c>
      <c r="F188" s="132"/>
      <c r="G188" s="34"/>
      <c r="H188" s="105">
        <v>1000000</v>
      </c>
      <c r="N188" s="105">
        <v>1000000</v>
      </c>
      <c r="O188" s="105"/>
      <c r="P188" s="103">
        <f>N188+O188</f>
        <v>1000000</v>
      </c>
      <c r="Q188" s="103"/>
      <c r="R188" s="103">
        <f>P188+Q188</f>
        <v>1000000</v>
      </c>
      <c r="S188" s="105">
        <v>1000000</v>
      </c>
      <c r="T188" s="93"/>
      <c r="U188" s="103">
        <f>S188+T188</f>
        <v>1000000</v>
      </c>
      <c r="V188" s="103"/>
      <c r="W188" s="103">
        <f>U188+V188</f>
        <v>1000000</v>
      </c>
    </row>
    <row r="189" spans="1:23" ht="24" customHeight="1">
      <c r="A189" s="77" t="s">
        <v>116</v>
      </c>
      <c r="B189" s="78"/>
      <c r="C189" s="78" t="s">
        <v>117</v>
      </c>
      <c r="D189" s="78"/>
      <c r="E189" s="78"/>
      <c r="F189" s="128">
        <f>F190+F193</f>
        <v>0</v>
      </c>
      <c r="G189" s="79"/>
      <c r="H189" s="104">
        <f>H190</f>
        <v>87000</v>
      </c>
      <c r="N189" s="104">
        <f>N190</f>
        <v>87000</v>
      </c>
      <c r="O189" s="104"/>
      <c r="P189" s="104">
        <f aca="true" t="shared" si="19" ref="P189:S192">P190</f>
        <v>87000</v>
      </c>
      <c r="Q189" s="104"/>
      <c r="R189" s="104">
        <f t="shared" si="19"/>
        <v>87000</v>
      </c>
      <c r="S189" s="104">
        <f t="shared" si="19"/>
        <v>87000</v>
      </c>
      <c r="T189" s="93"/>
      <c r="U189" s="104">
        <f>U190</f>
        <v>87000</v>
      </c>
      <c r="V189" s="104"/>
      <c r="W189" s="104">
        <f>W190</f>
        <v>87000</v>
      </c>
    </row>
    <row r="190" spans="1:23" ht="46.5" customHeight="1">
      <c r="A190" s="51" t="s">
        <v>372</v>
      </c>
      <c r="B190" s="14" t="s">
        <v>109</v>
      </c>
      <c r="C190" s="34" t="s">
        <v>117</v>
      </c>
      <c r="D190" s="34" t="s">
        <v>374</v>
      </c>
      <c r="E190" s="34"/>
      <c r="F190" s="133"/>
      <c r="G190" s="34"/>
      <c r="H190" s="104">
        <f>H191</f>
        <v>87000</v>
      </c>
      <c r="N190" s="104">
        <f>N191</f>
        <v>87000</v>
      </c>
      <c r="O190" s="104"/>
      <c r="P190" s="104">
        <f t="shared" si="19"/>
        <v>87000</v>
      </c>
      <c r="Q190" s="104"/>
      <c r="R190" s="104">
        <f t="shared" si="19"/>
        <v>87000</v>
      </c>
      <c r="S190" s="104">
        <f t="shared" si="19"/>
        <v>87000</v>
      </c>
      <c r="T190" s="93"/>
      <c r="U190" s="104">
        <f>U191</f>
        <v>87000</v>
      </c>
      <c r="V190" s="104"/>
      <c r="W190" s="104">
        <f>W191</f>
        <v>87000</v>
      </c>
    </row>
    <row r="191" spans="1:23" ht="37.5" customHeight="1">
      <c r="A191" s="76" t="s">
        <v>15</v>
      </c>
      <c r="B191" s="14"/>
      <c r="C191" s="34" t="s">
        <v>117</v>
      </c>
      <c r="D191" s="34" t="s">
        <v>470</v>
      </c>
      <c r="E191" s="34"/>
      <c r="F191" s="133"/>
      <c r="G191" s="34"/>
      <c r="H191" s="104">
        <f>H192</f>
        <v>87000</v>
      </c>
      <c r="N191" s="104">
        <f>N192</f>
        <v>87000</v>
      </c>
      <c r="O191" s="104"/>
      <c r="P191" s="104">
        <f t="shared" si="19"/>
        <v>87000</v>
      </c>
      <c r="Q191" s="104"/>
      <c r="R191" s="104">
        <f t="shared" si="19"/>
        <v>87000</v>
      </c>
      <c r="S191" s="104">
        <f t="shared" si="19"/>
        <v>87000</v>
      </c>
      <c r="T191" s="93"/>
      <c r="U191" s="104">
        <f>U192</f>
        <v>87000</v>
      </c>
      <c r="V191" s="104"/>
      <c r="W191" s="104">
        <f>W192</f>
        <v>87000</v>
      </c>
    </row>
    <row r="192" spans="1:23" ht="33.75" customHeight="1">
      <c r="A192" s="76" t="s">
        <v>471</v>
      </c>
      <c r="B192" s="14" t="s">
        <v>109</v>
      </c>
      <c r="C192" s="34" t="s">
        <v>117</v>
      </c>
      <c r="D192" s="34" t="s">
        <v>16</v>
      </c>
      <c r="E192" s="34"/>
      <c r="F192" s="132">
        <f>F193</f>
        <v>0</v>
      </c>
      <c r="G192" s="34"/>
      <c r="H192" s="105">
        <f>H193</f>
        <v>87000</v>
      </c>
      <c r="N192" s="105">
        <f>N193</f>
        <v>87000</v>
      </c>
      <c r="O192" s="105"/>
      <c r="P192" s="105">
        <f t="shared" si="19"/>
        <v>87000</v>
      </c>
      <c r="Q192" s="105"/>
      <c r="R192" s="105">
        <f t="shared" si="19"/>
        <v>87000</v>
      </c>
      <c r="S192" s="105">
        <f t="shared" si="19"/>
        <v>87000</v>
      </c>
      <c r="T192" s="93"/>
      <c r="U192" s="105">
        <f>U193</f>
        <v>87000</v>
      </c>
      <c r="V192" s="105"/>
      <c r="W192" s="105">
        <f>W193</f>
        <v>87000</v>
      </c>
    </row>
    <row r="193" spans="1:23" ht="33" customHeight="1">
      <c r="A193" s="87" t="s">
        <v>130</v>
      </c>
      <c r="B193" s="14" t="s">
        <v>109</v>
      </c>
      <c r="C193" s="34" t="s">
        <v>117</v>
      </c>
      <c r="D193" s="34" t="s">
        <v>16</v>
      </c>
      <c r="E193" s="34" t="s">
        <v>133</v>
      </c>
      <c r="F193" s="132">
        <v>0</v>
      </c>
      <c r="G193" s="34" t="s">
        <v>17</v>
      </c>
      <c r="H193" s="105">
        <v>87000</v>
      </c>
      <c r="N193" s="105">
        <v>87000</v>
      </c>
      <c r="O193" s="105"/>
      <c r="P193" s="103">
        <f>N193+O193</f>
        <v>87000</v>
      </c>
      <c r="Q193" s="103"/>
      <c r="R193" s="103">
        <f>P193+Q193</f>
        <v>87000</v>
      </c>
      <c r="S193" s="105">
        <v>87000</v>
      </c>
      <c r="T193" s="93"/>
      <c r="U193" s="103">
        <f>S193+T193</f>
        <v>87000</v>
      </c>
      <c r="V193" s="103"/>
      <c r="W193" s="103">
        <f>U193+V193</f>
        <v>87000</v>
      </c>
    </row>
    <row r="194" spans="1:23" ht="32.25" customHeight="1">
      <c r="A194" s="77" t="s">
        <v>53</v>
      </c>
      <c r="B194" s="78"/>
      <c r="C194" s="78" t="s">
        <v>54</v>
      </c>
      <c r="D194" s="78"/>
      <c r="E194" s="78"/>
      <c r="F194" s="128" t="e">
        <f>F204+F199+#REF!</f>
        <v>#REF!</v>
      </c>
      <c r="G194" s="79"/>
      <c r="H194" s="104">
        <f>H195+H199+H202</f>
        <v>687000</v>
      </c>
      <c r="N194" s="104">
        <f>N195+N199+N202</f>
        <v>2815600</v>
      </c>
      <c r="O194" s="104"/>
      <c r="P194" s="104">
        <f>P195+P199+P202</f>
        <v>2815600</v>
      </c>
      <c r="Q194" s="104"/>
      <c r="R194" s="104">
        <f>R195+R199+R202</f>
        <v>2815600</v>
      </c>
      <c r="S194" s="104">
        <f>S195+S199+S202</f>
        <v>3500830</v>
      </c>
      <c r="T194" s="93"/>
      <c r="U194" s="104">
        <f>U195+U199+U202</f>
        <v>3500830</v>
      </c>
      <c r="V194" s="104"/>
      <c r="W194" s="104">
        <f>W195+W199+W202</f>
        <v>3500830</v>
      </c>
    </row>
    <row r="195" spans="1:23" ht="80.25" customHeight="1">
      <c r="A195" s="89" t="s">
        <v>405</v>
      </c>
      <c r="B195" s="78"/>
      <c r="C195" s="78" t="s">
        <v>54</v>
      </c>
      <c r="D195" s="78" t="s">
        <v>406</v>
      </c>
      <c r="E195" s="78"/>
      <c r="F195" s="128"/>
      <c r="G195" s="79"/>
      <c r="H195" s="104">
        <f>H196</f>
        <v>250000</v>
      </c>
      <c r="N195" s="104">
        <f aca="true" t="shared" si="20" ref="N195:W197">N196</f>
        <v>250000</v>
      </c>
      <c r="O195" s="104"/>
      <c r="P195" s="104">
        <f t="shared" si="20"/>
        <v>250000</v>
      </c>
      <c r="Q195" s="104"/>
      <c r="R195" s="104">
        <f t="shared" si="20"/>
        <v>250000</v>
      </c>
      <c r="S195" s="104">
        <f t="shared" si="20"/>
        <v>250000</v>
      </c>
      <c r="T195" s="93"/>
      <c r="U195" s="104">
        <f t="shared" si="20"/>
        <v>250000</v>
      </c>
      <c r="V195" s="104"/>
      <c r="W195" s="104">
        <f t="shared" si="20"/>
        <v>250000</v>
      </c>
    </row>
    <row r="196" spans="1:23" ht="51.75" customHeight="1">
      <c r="A196" s="35" t="s">
        <v>23</v>
      </c>
      <c r="B196" s="14"/>
      <c r="C196" s="22" t="s">
        <v>54</v>
      </c>
      <c r="D196" s="22" t="s">
        <v>24</v>
      </c>
      <c r="E196" s="22"/>
      <c r="F196" s="33"/>
      <c r="G196" s="88"/>
      <c r="H196" s="102">
        <f>H197</f>
        <v>250000</v>
      </c>
      <c r="N196" s="102">
        <f t="shared" si="20"/>
        <v>250000</v>
      </c>
      <c r="O196" s="102"/>
      <c r="P196" s="102">
        <f t="shared" si="20"/>
        <v>250000</v>
      </c>
      <c r="Q196" s="102"/>
      <c r="R196" s="102">
        <f t="shared" si="20"/>
        <v>250000</v>
      </c>
      <c r="S196" s="102">
        <f t="shared" si="20"/>
        <v>250000</v>
      </c>
      <c r="T196" s="93"/>
      <c r="U196" s="102">
        <f t="shared" si="20"/>
        <v>250000</v>
      </c>
      <c r="V196" s="102"/>
      <c r="W196" s="102">
        <f t="shared" si="20"/>
        <v>250000</v>
      </c>
    </row>
    <row r="197" spans="1:23" ht="32.25" customHeight="1">
      <c r="A197" s="32" t="s">
        <v>525</v>
      </c>
      <c r="B197" s="14"/>
      <c r="C197" s="22" t="s">
        <v>54</v>
      </c>
      <c r="D197" s="22" t="s">
        <v>25</v>
      </c>
      <c r="E197" s="22"/>
      <c r="F197" s="33"/>
      <c r="G197" s="88"/>
      <c r="H197" s="102">
        <f>H198</f>
        <v>250000</v>
      </c>
      <c r="N197" s="102">
        <f t="shared" si="20"/>
        <v>250000</v>
      </c>
      <c r="O197" s="102"/>
      <c r="P197" s="102">
        <f t="shared" si="20"/>
        <v>250000</v>
      </c>
      <c r="Q197" s="102"/>
      <c r="R197" s="102">
        <f t="shared" si="20"/>
        <v>250000</v>
      </c>
      <c r="S197" s="102">
        <f t="shared" si="20"/>
        <v>250000</v>
      </c>
      <c r="T197" s="93"/>
      <c r="U197" s="102">
        <f t="shared" si="20"/>
        <v>250000</v>
      </c>
      <c r="V197" s="102"/>
      <c r="W197" s="102">
        <f t="shared" si="20"/>
        <v>250000</v>
      </c>
    </row>
    <row r="198" spans="1:23" ht="35.25" customHeight="1">
      <c r="A198" s="35" t="s">
        <v>156</v>
      </c>
      <c r="B198" s="14"/>
      <c r="C198" s="22" t="s">
        <v>54</v>
      </c>
      <c r="D198" s="22" t="s">
        <v>25</v>
      </c>
      <c r="E198" s="22" t="s">
        <v>134</v>
      </c>
      <c r="F198" s="33"/>
      <c r="G198" s="88"/>
      <c r="H198" s="102">
        <v>250000</v>
      </c>
      <c r="N198" s="102">
        <v>250000</v>
      </c>
      <c r="O198" s="102"/>
      <c r="P198" s="103">
        <f>N198+O198</f>
        <v>250000</v>
      </c>
      <c r="Q198" s="103"/>
      <c r="R198" s="103">
        <f>P198+Q198</f>
        <v>250000</v>
      </c>
      <c r="S198" s="102">
        <v>250000</v>
      </c>
      <c r="T198" s="93"/>
      <c r="U198" s="103">
        <f>S198+T198</f>
        <v>250000</v>
      </c>
      <c r="V198" s="103"/>
      <c r="W198" s="103">
        <f>U198+V198</f>
        <v>250000</v>
      </c>
    </row>
    <row r="199" spans="1:23" ht="66.75" customHeight="1">
      <c r="A199" s="146" t="s">
        <v>18</v>
      </c>
      <c r="B199" s="14"/>
      <c r="C199" s="34" t="s">
        <v>54</v>
      </c>
      <c r="D199" s="34" t="s">
        <v>20</v>
      </c>
      <c r="E199" s="34"/>
      <c r="F199" s="132"/>
      <c r="G199" s="34"/>
      <c r="H199" s="105">
        <f>H200</f>
        <v>387000</v>
      </c>
      <c r="N199" s="105">
        <f>N200</f>
        <v>2515600</v>
      </c>
      <c r="O199" s="105"/>
      <c r="P199" s="105">
        <f>P200</f>
        <v>2515600</v>
      </c>
      <c r="Q199" s="105"/>
      <c r="R199" s="105">
        <f>R200</f>
        <v>2515600</v>
      </c>
      <c r="S199" s="105">
        <f>S200</f>
        <v>3200830</v>
      </c>
      <c r="T199" s="93"/>
      <c r="U199" s="105">
        <f>U200</f>
        <v>3200830</v>
      </c>
      <c r="V199" s="105"/>
      <c r="W199" s="105">
        <f>W200</f>
        <v>3200830</v>
      </c>
    </row>
    <row r="200" spans="1:23" ht="39" customHeight="1">
      <c r="A200" s="76" t="s">
        <v>19</v>
      </c>
      <c r="B200" s="14"/>
      <c r="C200" s="34" t="s">
        <v>54</v>
      </c>
      <c r="D200" s="34" t="s">
        <v>21</v>
      </c>
      <c r="E200" s="34"/>
      <c r="F200" s="132"/>
      <c r="G200" s="34"/>
      <c r="H200" s="105">
        <f>H201</f>
        <v>387000</v>
      </c>
      <c r="N200" s="105">
        <f>N201</f>
        <v>2515600</v>
      </c>
      <c r="O200" s="105"/>
      <c r="P200" s="105">
        <f>P201</f>
        <v>2515600</v>
      </c>
      <c r="Q200" s="105"/>
      <c r="R200" s="105">
        <f>R201</f>
        <v>2515600</v>
      </c>
      <c r="S200" s="105">
        <f>S201</f>
        <v>3200830</v>
      </c>
      <c r="T200" s="93"/>
      <c r="U200" s="105">
        <f>U201</f>
        <v>3200830</v>
      </c>
      <c r="V200" s="105"/>
      <c r="W200" s="105">
        <f>W201</f>
        <v>3200830</v>
      </c>
    </row>
    <row r="201" spans="1:23" ht="42" customHeight="1">
      <c r="A201" s="76" t="s">
        <v>158</v>
      </c>
      <c r="B201" s="14"/>
      <c r="C201" s="34" t="s">
        <v>54</v>
      </c>
      <c r="D201" s="34" t="s">
        <v>21</v>
      </c>
      <c r="E201" s="34" t="s">
        <v>134</v>
      </c>
      <c r="F201" s="132"/>
      <c r="G201" s="34"/>
      <c r="H201" s="105">
        <v>387000</v>
      </c>
      <c r="N201" s="105">
        <v>2515600</v>
      </c>
      <c r="O201" s="105"/>
      <c r="P201" s="103">
        <f>N201+O201</f>
        <v>2515600</v>
      </c>
      <c r="Q201" s="103"/>
      <c r="R201" s="103">
        <f>P201+Q201</f>
        <v>2515600</v>
      </c>
      <c r="S201" s="105">
        <v>3200830</v>
      </c>
      <c r="T201" s="93"/>
      <c r="U201" s="103">
        <f>S201+T201</f>
        <v>3200830</v>
      </c>
      <c r="V201" s="103"/>
      <c r="W201" s="103">
        <f>U201+V201</f>
        <v>3200830</v>
      </c>
    </row>
    <row r="202" spans="1:23" ht="137.25" customHeight="1">
      <c r="A202" s="144" t="s">
        <v>448</v>
      </c>
      <c r="B202" s="14"/>
      <c r="C202" s="34" t="s">
        <v>54</v>
      </c>
      <c r="D202" s="34" t="s">
        <v>367</v>
      </c>
      <c r="E202" s="34"/>
      <c r="F202" s="132"/>
      <c r="G202" s="34"/>
      <c r="H202" s="105">
        <f>H203</f>
        <v>50000</v>
      </c>
      <c r="N202" s="105">
        <f aca="true" t="shared" si="21" ref="N202:W204">N203</f>
        <v>50000</v>
      </c>
      <c r="O202" s="105"/>
      <c r="P202" s="105">
        <f t="shared" si="21"/>
        <v>50000</v>
      </c>
      <c r="Q202" s="105"/>
      <c r="R202" s="105">
        <f t="shared" si="21"/>
        <v>50000</v>
      </c>
      <c r="S202" s="105">
        <f t="shared" si="21"/>
        <v>50000</v>
      </c>
      <c r="T202" s="93"/>
      <c r="U202" s="105">
        <f t="shared" si="21"/>
        <v>50000</v>
      </c>
      <c r="V202" s="105"/>
      <c r="W202" s="105">
        <f t="shared" si="21"/>
        <v>50000</v>
      </c>
    </row>
    <row r="203" spans="1:23" ht="80.25" customHeight="1">
      <c r="A203" s="32" t="s">
        <v>513</v>
      </c>
      <c r="B203" s="14"/>
      <c r="C203" s="34" t="s">
        <v>54</v>
      </c>
      <c r="D203" s="34" t="s">
        <v>449</v>
      </c>
      <c r="E203" s="34"/>
      <c r="F203" s="132"/>
      <c r="G203" s="34"/>
      <c r="H203" s="105">
        <f>H204</f>
        <v>50000</v>
      </c>
      <c r="N203" s="105">
        <f t="shared" si="21"/>
        <v>50000</v>
      </c>
      <c r="O203" s="105"/>
      <c r="P203" s="105">
        <f t="shared" si="21"/>
        <v>50000</v>
      </c>
      <c r="Q203" s="105"/>
      <c r="R203" s="105">
        <f t="shared" si="21"/>
        <v>50000</v>
      </c>
      <c r="S203" s="105">
        <f t="shared" si="21"/>
        <v>50000</v>
      </c>
      <c r="T203" s="93"/>
      <c r="U203" s="105">
        <f t="shared" si="21"/>
        <v>50000</v>
      </c>
      <c r="V203" s="105"/>
      <c r="W203" s="105">
        <f t="shared" si="21"/>
        <v>50000</v>
      </c>
    </row>
    <row r="204" spans="1:23" ht="39" customHeight="1">
      <c r="A204" s="76" t="s">
        <v>162</v>
      </c>
      <c r="B204" s="14"/>
      <c r="C204" s="34" t="s">
        <v>54</v>
      </c>
      <c r="D204" s="34" t="s">
        <v>22</v>
      </c>
      <c r="E204" s="34"/>
      <c r="F204" s="132"/>
      <c r="G204" s="34"/>
      <c r="H204" s="105">
        <f>H205</f>
        <v>50000</v>
      </c>
      <c r="N204" s="105">
        <f t="shared" si="21"/>
        <v>50000</v>
      </c>
      <c r="O204" s="105"/>
      <c r="P204" s="105">
        <f t="shared" si="21"/>
        <v>50000</v>
      </c>
      <c r="Q204" s="105"/>
      <c r="R204" s="105">
        <f t="shared" si="21"/>
        <v>50000</v>
      </c>
      <c r="S204" s="105">
        <f t="shared" si="21"/>
        <v>50000</v>
      </c>
      <c r="T204" s="93"/>
      <c r="U204" s="105">
        <f t="shared" si="21"/>
        <v>50000</v>
      </c>
      <c r="V204" s="105"/>
      <c r="W204" s="105">
        <f t="shared" si="21"/>
        <v>50000</v>
      </c>
    </row>
    <row r="205" spans="1:23" ht="33" customHeight="1">
      <c r="A205" s="57" t="s">
        <v>517</v>
      </c>
      <c r="B205" s="14"/>
      <c r="C205" s="34" t="s">
        <v>54</v>
      </c>
      <c r="D205" s="34" t="s">
        <v>22</v>
      </c>
      <c r="E205" s="34" t="s">
        <v>518</v>
      </c>
      <c r="F205" s="132"/>
      <c r="G205" s="34"/>
      <c r="H205" s="105">
        <v>50000</v>
      </c>
      <c r="N205" s="105">
        <v>50000</v>
      </c>
      <c r="O205" s="105"/>
      <c r="P205" s="103">
        <f>N205+O205</f>
        <v>50000</v>
      </c>
      <c r="Q205" s="103"/>
      <c r="R205" s="103">
        <f>P205+Q205</f>
        <v>50000</v>
      </c>
      <c r="S205" s="105">
        <v>50000</v>
      </c>
      <c r="T205" s="93"/>
      <c r="U205" s="103">
        <f>S205+T205</f>
        <v>50000</v>
      </c>
      <c r="V205" s="103"/>
      <c r="W205" s="103">
        <f>U205+V205</f>
        <v>50000</v>
      </c>
    </row>
    <row r="206" spans="1:23" ht="19.5" customHeight="1">
      <c r="A206" s="35" t="s">
        <v>55</v>
      </c>
      <c r="B206" s="22">
        <v>901</v>
      </c>
      <c r="C206" s="22" t="s">
        <v>56</v>
      </c>
      <c r="D206" s="22"/>
      <c r="E206" s="22"/>
      <c r="F206" s="129" t="e">
        <f>F207+F214+F245+F255</f>
        <v>#REF!</v>
      </c>
      <c r="G206" s="17"/>
      <c r="H206" s="103">
        <f>H207+H214+H245++H255</f>
        <v>35702500</v>
      </c>
      <c r="N206" s="103">
        <f>N207+N214+N245++N255</f>
        <v>32402500</v>
      </c>
      <c r="O206" s="103"/>
      <c r="P206" s="103">
        <f>P207+P214+P245++P255</f>
        <v>32402500</v>
      </c>
      <c r="Q206" s="103"/>
      <c r="R206" s="103">
        <f>R207+R214+R245++R255</f>
        <v>32402500</v>
      </c>
      <c r="S206" s="103">
        <f>S207+S214+S245++S255</f>
        <v>32402500</v>
      </c>
      <c r="T206" s="93"/>
      <c r="U206" s="103">
        <f>U207+U214+U245++U255</f>
        <v>32402500</v>
      </c>
      <c r="V206" s="103"/>
      <c r="W206" s="103">
        <f>W207+W214+W245++W255</f>
        <v>32402500</v>
      </c>
    </row>
    <row r="207" spans="1:23" ht="18.75" customHeight="1">
      <c r="A207" s="46" t="s">
        <v>57</v>
      </c>
      <c r="B207" s="22">
        <v>901</v>
      </c>
      <c r="C207" s="22" t="s">
        <v>58</v>
      </c>
      <c r="D207" s="22"/>
      <c r="E207" s="22"/>
      <c r="F207" s="129" t="e">
        <f>F209</f>
        <v>#REF!</v>
      </c>
      <c r="G207" s="17"/>
      <c r="H207" s="103">
        <f>H208</f>
        <v>3013300</v>
      </c>
      <c r="N207" s="103">
        <f>N208</f>
        <v>3013300</v>
      </c>
      <c r="O207" s="103"/>
      <c r="P207" s="103">
        <f>P208</f>
        <v>3013300</v>
      </c>
      <c r="Q207" s="103"/>
      <c r="R207" s="103">
        <f>R208</f>
        <v>3013300</v>
      </c>
      <c r="S207" s="103">
        <f>S208</f>
        <v>3013300</v>
      </c>
      <c r="T207" s="93"/>
      <c r="U207" s="103">
        <f>U208</f>
        <v>3013300</v>
      </c>
      <c r="V207" s="103"/>
      <c r="W207" s="103">
        <f>W208</f>
        <v>3013300</v>
      </c>
    </row>
    <row r="208" spans="1:23" ht="81" customHeight="1">
      <c r="A208" s="142" t="s">
        <v>213</v>
      </c>
      <c r="B208" s="28" t="s">
        <v>109</v>
      </c>
      <c r="C208" s="28" t="s">
        <v>58</v>
      </c>
      <c r="D208" s="28" t="s">
        <v>39</v>
      </c>
      <c r="E208" s="28"/>
      <c r="F208" s="129"/>
      <c r="G208" s="18"/>
      <c r="H208" s="103">
        <f>H209</f>
        <v>3013300</v>
      </c>
      <c r="N208" s="103">
        <f>N209</f>
        <v>3013300</v>
      </c>
      <c r="O208" s="103"/>
      <c r="P208" s="103">
        <f>P209</f>
        <v>3013300</v>
      </c>
      <c r="Q208" s="103"/>
      <c r="R208" s="103">
        <f>R209</f>
        <v>3013300</v>
      </c>
      <c r="S208" s="103">
        <f>S209</f>
        <v>3013300</v>
      </c>
      <c r="T208" s="93"/>
      <c r="U208" s="103">
        <f>U209</f>
        <v>3013300</v>
      </c>
      <c r="V208" s="103"/>
      <c r="W208" s="103">
        <f>W209</f>
        <v>3013300</v>
      </c>
    </row>
    <row r="209" spans="1:23" ht="36" customHeight="1">
      <c r="A209" s="46" t="s">
        <v>219</v>
      </c>
      <c r="B209" s="22" t="s">
        <v>109</v>
      </c>
      <c r="C209" s="22" t="s">
        <v>58</v>
      </c>
      <c r="D209" s="36" t="s">
        <v>40</v>
      </c>
      <c r="E209" s="22"/>
      <c r="F209" s="72" t="e">
        <f>#REF!+F212</f>
        <v>#REF!</v>
      </c>
      <c r="G209" s="22"/>
      <c r="H209" s="103">
        <f>H210+H212</f>
        <v>3013300</v>
      </c>
      <c r="N209" s="103">
        <f>N210+N212</f>
        <v>3013300</v>
      </c>
      <c r="O209" s="103"/>
      <c r="P209" s="103">
        <f>P210+P212</f>
        <v>3013300</v>
      </c>
      <c r="Q209" s="103"/>
      <c r="R209" s="103">
        <f>R210+R212</f>
        <v>3013300</v>
      </c>
      <c r="S209" s="103">
        <f>S210+S212</f>
        <v>3013300</v>
      </c>
      <c r="T209" s="93"/>
      <c r="U209" s="103">
        <f>U210+U212</f>
        <v>3013300</v>
      </c>
      <c r="V209" s="103"/>
      <c r="W209" s="103">
        <f>W210+W212</f>
        <v>3013300</v>
      </c>
    </row>
    <row r="210" spans="1:23" ht="47.25">
      <c r="A210" s="48" t="s">
        <v>220</v>
      </c>
      <c r="B210" s="22" t="s">
        <v>109</v>
      </c>
      <c r="C210" s="22" t="s">
        <v>58</v>
      </c>
      <c r="D210" s="22" t="s">
        <v>221</v>
      </c>
      <c r="E210" s="22"/>
      <c r="F210" s="72"/>
      <c r="G210" s="22"/>
      <c r="H210" s="103">
        <f>H211</f>
        <v>2100300</v>
      </c>
      <c r="N210" s="103">
        <f>N211</f>
        <v>2100300</v>
      </c>
      <c r="O210" s="103"/>
      <c r="P210" s="103">
        <f>P211</f>
        <v>2100300</v>
      </c>
      <c r="Q210" s="103"/>
      <c r="R210" s="103">
        <f>R211</f>
        <v>2100300</v>
      </c>
      <c r="S210" s="103">
        <f>S211</f>
        <v>2100300</v>
      </c>
      <c r="T210" s="93"/>
      <c r="U210" s="103">
        <f>U211</f>
        <v>2100300</v>
      </c>
      <c r="V210" s="103"/>
      <c r="W210" s="103">
        <f>W211</f>
        <v>2100300</v>
      </c>
    </row>
    <row r="211" spans="1:23" ht="36" customHeight="1">
      <c r="A211" s="44" t="s">
        <v>156</v>
      </c>
      <c r="B211" s="22" t="s">
        <v>109</v>
      </c>
      <c r="C211" s="22" t="s">
        <v>58</v>
      </c>
      <c r="D211" s="36" t="s">
        <v>221</v>
      </c>
      <c r="E211" s="22" t="s">
        <v>134</v>
      </c>
      <c r="F211" s="72">
        <v>0</v>
      </c>
      <c r="G211" s="22" t="s">
        <v>222</v>
      </c>
      <c r="H211" s="103">
        <v>2100300</v>
      </c>
      <c r="N211" s="103">
        <v>2100300</v>
      </c>
      <c r="O211" s="103"/>
      <c r="P211" s="103">
        <f>N211+O211</f>
        <v>2100300</v>
      </c>
      <c r="Q211" s="103"/>
      <c r="R211" s="103">
        <f>P211+Q211</f>
        <v>2100300</v>
      </c>
      <c r="S211" s="103">
        <v>2100300</v>
      </c>
      <c r="T211" s="93"/>
      <c r="U211" s="103">
        <f>S211+T211</f>
        <v>2100300</v>
      </c>
      <c r="V211" s="103"/>
      <c r="W211" s="103">
        <f>U211+V211</f>
        <v>2100300</v>
      </c>
    </row>
    <row r="212" spans="1:23" ht="34.5" customHeight="1">
      <c r="A212" s="48" t="s">
        <v>223</v>
      </c>
      <c r="B212" s="22" t="s">
        <v>109</v>
      </c>
      <c r="C212" s="22" t="s">
        <v>58</v>
      </c>
      <c r="D212" s="140" t="s">
        <v>224</v>
      </c>
      <c r="E212" s="22"/>
      <c r="F212" s="72" t="e">
        <f>#REF!+F213</f>
        <v>#REF!</v>
      </c>
      <c r="G212" s="22"/>
      <c r="H212" s="103">
        <f>H213</f>
        <v>913000</v>
      </c>
      <c r="N212" s="103">
        <f>N213</f>
        <v>913000</v>
      </c>
      <c r="O212" s="103"/>
      <c r="P212" s="103">
        <f>P213</f>
        <v>913000</v>
      </c>
      <c r="Q212" s="103"/>
      <c r="R212" s="103">
        <f>R213</f>
        <v>913000</v>
      </c>
      <c r="S212" s="103">
        <f>S213</f>
        <v>913000</v>
      </c>
      <c r="T212" s="93"/>
      <c r="U212" s="103">
        <f>U213</f>
        <v>913000</v>
      </c>
      <c r="V212" s="103"/>
      <c r="W212" s="103">
        <f>W213</f>
        <v>913000</v>
      </c>
    </row>
    <row r="213" spans="1:23" ht="21" customHeight="1">
      <c r="A213" s="35" t="s">
        <v>155</v>
      </c>
      <c r="B213" s="22">
        <v>901</v>
      </c>
      <c r="C213" s="22" t="s">
        <v>58</v>
      </c>
      <c r="D213" s="22" t="s">
        <v>224</v>
      </c>
      <c r="E213" s="189">
        <v>243</v>
      </c>
      <c r="F213" s="72" t="e">
        <f>#REF!</f>
        <v>#REF!</v>
      </c>
      <c r="G213" s="22"/>
      <c r="H213" s="103">
        <v>913000</v>
      </c>
      <c r="N213" s="103">
        <v>913000</v>
      </c>
      <c r="O213" s="103"/>
      <c r="P213" s="103">
        <f>N213+O213</f>
        <v>913000</v>
      </c>
      <c r="Q213" s="103"/>
      <c r="R213" s="103">
        <f>P213+Q213</f>
        <v>913000</v>
      </c>
      <c r="S213" s="103">
        <v>913000</v>
      </c>
      <c r="T213" s="93"/>
      <c r="U213" s="103">
        <f>S213+T213</f>
        <v>913000</v>
      </c>
      <c r="V213" s="103"/>
      <c r="W213" s="103">
        <f>U213+V213</f>
        <v>913000</v>
      </c>
    </row>
    <row r="214" spans="1:23" ht="18.75" customHeight="1">
      <c r="A214" s="35" t="s">
        <v>59</v>
      </c>
      <c r="B214" s="22" t="s">
        <v>109</v>
      </c>
      <c r="C214" s="22" t="s">
        <v>60</v>
      </c>
      <c r="D214" s="22"/>
      <c r="E214" s="22"/>
      <c r="F214" s="129" t="e">
        <f>#REF!+#REF!+#REF!+F220+#REF!+#REF!</f>
        <v>#REF!</v>
      </c>
      <c r="G214" s="17"/>
      <c r="H214" s="103">
        <f>H220+H230+H237+H215</f>
        <v>21952200</v>
      </c>
      <c r="N214" s="103">
        <f>N220+N230+N237+N215</f>
        <v>18952200</v>
      </c>
      <c r="O214" s="103"/>
      <c r="P214" s="103">
        <f>P220+P230+P237+P215</f>
        <v>18952200</v>
      </c>
      <c r="Q214" s="103"/>
      <c r="R214" s="103">
        <f>R220+R230+R237+R215</f>
        <v>18952200</v>
      </c>
      <c r="S214" s="103">
        <f>S220+S230+S237+S215</f>
        <v>18952200</v>
      </c>
      <c r="T214" s="93"/>
      <c r="U214" s="103">
        <f>U220+U230+U237+U215</f>
        <v>18952200</v>
      </c>
      <c r="V214" s="103"/>
      <c r="W214" s="103">
        <f>W220+W230+W237+W215</f>
        <v>18952200</v>
      </c>
    </row>
    <row r="215" spans="1:23" ht="30.75" customHeight="1">
      <c r="A215" s="35" t="s">
        <v>225</v>
      </c>
      <c r="B215" s="22" t="s">
        <v>109</v>
      </c>
      <c r="C215" s="22" t="s">
        <v>60</v>
      </c>
      <c r="D215" s="22" t="s">
        <v>111</v>
      </c>
      <c r="E215" s="22"/>
      <c r="F215" s="72"/>
      <c r="G215" s="22"/>
      <c r="H215" s="103">
        <f>H216</f>
        <v>300000</v>
      </c>
      <c r="N215" s="103">
        <f aca="true" t="shared" si="22" ref="N215:W217">N216</f>
        <v>300000</v>
      </c>
      <c r="O215" s="103"/>
      <c r="P215" s="103">
        <f t="shared" si="22"/>
        <v>300000</v>
      </c>
      <c r="Q215" s="103"/>
      <c r="R215" s="103">
        <f t="shared" si="22"/>
        <v>300000</v>
      </c>
      <c r="S215" s="103">
        <f t="shared" si="22"/>
        <v>300000</v>
      </c>
      <c r="T215" s="93"/>
      <c r="U215" s="103">
        <f t="shared" si="22"/>
        <v>300000</v>
      </c>
      <c r="V215" s="103"/>
      <c r="W215" s="103">
        <f t="shared" si="22"/>
        <v>300000</v>
      </c>
    </row>
    <row r="216" spans="1:23" ht="36" customHeight="1">
      <c r="A216" s="35" t="s">
        <v>226</v>
      </c>
      <c r="B216" s="22" t="s">
        <v>109</v>
      </c>
      <c r="C216" s="22" t="s">
        <v>60</v>
      </c>
      <c r="D216" s="22" t="s">
        <v>227</v>
      </c>
      <c r="E216" s="22"/>
      <c r="F216" s="72"/>
      <c r="G216" s="22"/>
      <c r="H216" s="103">
        <f>H217</f>
        <v>300000</v>
      </c>
      <c r="N216" s="103">
        <f t="shared" si="22"/>
        <v>300000</v>
      </c>
      <c r="O216" s="103"/>
      <c r="P216" s="103">
        <f t="shared" si="22"/>
        <v>300000</v>
      </c>
      <c r="Q216" s="103"/>
      <c r="R216" s="103">
        <f t="shared" si="22"/>
        <v>300000</v>
      </c>
      <c r="S216" s="103">
        <f t="shared" si="22"/>
        <v>300000</v>
      </c>
      <c r="T216" s="93"/>
      <c r="U216" s="103">
        <f t="shared" si="22"/>
        <v>300000</v>
      </c>
      <c r="V216" s="103"/>
      <c r="W216" s="103">
        <f t="shared" si="22"/>
        <v>300000</v>
      </c>
    </row>
    <row r="217" spans="1:23" ht="31.5" customHeight="1">
      <c r="A217" s="35" t="s">
        <v>228</v>
      </c>
      <c r="B217" s="22" t="s">
        <v>109</v>
      </c>
      <c r="C217" s="22" t="s">
        <v>60</v>
      </c>
      <c r="D217" s="22" t="s">
        <v>229</v>
      </c>
      <c r="E217" s="22"/>
      <c r="F217" s="72"/>
      <c r="G217" s="22"/>
      <c r="H217" s="103">
        <f>H218</f>
        <v>300000</v>
      </c>
      <c r="N217" s="103">
        <f t="shared" si="22"/>
        <v>300000</v>
      </c>
      <c r="O217" s="103"/>
      <c r="P217" s="103">
        <f t="shared" si="22"/>
        <v>300000</v>
      </c>
      <c r="Q217" s="103"/>
      <c r="R217" s="103">
        <f t="shared" si="22"/>
        <v>300000</v>
      </c>
      <c r="S217" s="103">
        <f t="shared" si="22"/>
        <v>300000</v>
      </c>
      <c r="T217" s="93"/>
      <c r="U217" s="103">
        <f t="shared" si="22"/>
        <v>300000</v>
      </c>
      <c r="V217" s="103"/>
      <c r="W217" s="103">
        <f t="shared" si="22"/>
        <v>300000</v>
      </c>
    </row>
    <row r="218" spans="1:23" ht="31.5" customHeight="1">
      <c r="A218" s="44" t="s">
        <v>156</v>
      </c>
      <c r="B218" s="22" t="s">
        <v>109</v>
      </c>
      <c r="C218" s="22" t="s">
        <v>60</v>
      </c>
      <c r="D218" s="22" t="s">
        <v>229</v>
      </c>
      <c r="E218" s="22" t="s">
        <v>134</v>
      </c>
      <c r="F218" s="72"/>
      <c r="G218" s="22"/>
      <c r="H218" s="103">
        <v>300000</v>
      </c>
      <c r="N218" s="103">
        <v>300000</v>
      </c>
      <c r="O218" s="103"/>
      <c r="P218" s="103">
        <f>N218+O218</f>
        <v>300000</v>
      </c>
      <c r="Q218" s="103"/>
      <c r="R218" s="103">
        <f>P218+Q218</f>
        <v>300000</v>
      </c>
      <c r="S218" s="103">
        <v>300000</v>
      </c>
      <c r="T218" s="93"/>
      <c r="U218" s="103">
        <f>S218+T218</f>
        <v>300000</v>
      </c>
      <c r="V218" s="103"/>
      <c r="W218" s="103">
        <f>U218+V218</f>
        <v>300000</v>
      </c>
    </row>
    <row r="219" spans="1:23" ht="95.25" customHeight="1">
      <c r="A219" s="142" t="s">
        <v>213</v>
      </c>
      <c r="B219" s="22" t="s">
        <v>109</v>
      </c>
      <c r="C219" s="22" t="s">
        <v>60</v>
      </c>
      <c r="D219" s="22" t="s">
        <v>39</v>
      </c>
      <c r="E219" s="22"/>
      <c r="F219" s="72"/>
      <c r="G219" s="22"/>
      <c r="H219" s="103">
        <f>H220+H230</f>
        <v>14721000</v>
      </c>
      <c r="N219" s="103">
        <f>N220+N230</f>
        <v>14721000</v>
      </c>
      <c r="O219" s="103"/>
      <c r="P219" s="103">
        <f>P220+P230</f>
        <v>14721000</v>
      </c>
      <c r="Q219" s="103"/>
      <c r="R219" s="103">
        <f>R220+R230</f>
        <v>14721000</v>
      </c>
      <c r="S219" s="103">
        <f>S220+S230</f>
        <v>14721000</v>
      </c>
      <c r="T219" s="93"/>
      <c r="U219" s="103">
        <f>U220+U230</f>
        <v>14721000</v>
      </c>
      <c r="V219" s="103"/>
      <c r="W219" s="103">
        <f>W220+W230</f>
        <v>14721000</v>
      </c>
    </row>
    <row r="220" spans="1:23" ht="46.5" customHeight="1">
      <c r="A220" s="46" t="s">
        <v>230</v>
      </c>
      <c r="B220" s="28" t="s">
        <v>109</v>
      </c>
      <c r="C220" s="28" t="s">
        <v>60</v>
      </c>
      <c r="D220" s="28" t="s">
        <v>231</v>
      </c>
      <c r="E220" s="28"/>
      <c r="F220" s="134" t="e">
        <f>#REF!+F221+F224</f>
        <v>#REF!</v>
      </c>
      <c r="G220" s="28"/>
      <c r="H220" s="102">
        <f>H221+H224+H226+H228</f>
        <v>9704000</v>
      </c>
      <c r="N220" s="102">
        <f>N221+N224+N226+N228</f>
        <v>9704000</v>
      </c>
      <c r="O220" s="102"/>
      <c r="P220" s="102">
        <f>P221+P224+P226+P228</f>
        <v>9704000</v>
      </c>
      <c r="Q220" s="102"/>
      <c r="R220" s="102">
        <f>R221+R224+R226+R228</f>
        <v>9704000</v>
      </c>
      <c r="S220" s="102">
        <f>S221+S224+S226+S228</f>
        <v>9704000</v>
      </c>
      <c r="T220" s="93"/>
      <c r="U220" s="102">
        <f>U221+U224+U226+U228</f>
        <v>9704000</v>
      </c>
      <c r="V220" s="102"/>
      <c r="W220" s="102">
        <f>W221+W224+W226+W228</f>
        <v>9704000</v>
      </c>
    </row>
    <row r="221" spans="1:23" ht="37.5" customHeight="1">
      <c r="A221" s="46" t="s">
        <v>232</v>
      </c>
      <c r="B221" s="28" t="s">
        <v>109</v>
      </c>
      <c r="C221" s="28" t="s">
        <v>60</v>
      </c>
      <c r="D221" s="28" t="s">
        <v>233</v>
      </c>
      <c r="E221" s="28"/>
      <c r="F221" s="134">
        <f>F222</f>
        <v>0</v>
      </c>
      <c r="G221" s="28"/>
      <c r="H221" s="102">
        <f>H222</f>
        <v>3300000</v>
      </c>
      <c r="N221" s="102">
        <f>N222</f>
        <v>3300000</v>
      </c>
      <c r="O221" s="102"/>
      <c r="P221" s="102">
        <f>P222+P223</f>
        <v>3300000</v>
      </c>
      <c r="Q221" s="102"/>
      <c r="R221" s="102">
        <f>R222+R223</f>
        <v>3300000</v>
      </c>
      <c r="S221" s="102">
        <f>S222</f>
        <v>3300000</v>
      </c>
      <c r="T221" s="93"/>
      <c r="U221" s="102">
        <f>U222+U223</f>
        <v>3300000</v>
      </c>
      <c r="V221" s="102"/>
      <c r="W221" s="102">
        <f>W222+W223</f>
        <v>3300000</v>
      </c>
    </row>
    <row r="222" spans="1:23" ht="36.75" customHeight="1">
      <c r="A222" s="44" t="s">
        <v>156</v>
      </c>
      <c r="B222" s="28" t="s">
        <v>109</v>
      </c>
      <c r="C222" s="28" t="s">
        <v>60</v>
      </c>
      <c r="D222" s="28" t="s">
        <v>233</v>
      </c>
      <c r="E222" s="28" t="s">
        <v>134</v>
      </c>
      <c r="F222" s="134">
        <v>0</v>
      </c>
      <c r="G222" s="28" t="s">
        <v>234</v>
      </c>
      <c r="H222" s="102">
        <v>3300000</v>
      </c>
      <c r="N222" s="102">
        <v>3300000</v>
      </c>
      <c r="O222" s="102">
        <f>-3300000</f>
        <v>-3300000</v>
      </c>
      <c r="P222" s="103">
        <f>N222+O222</f>
        <v>0</v>
      </c>
      <c r="Q222" s="103"/>
      <c r="R222" s="103">
        <f>P222+Q222</f>
        <v>0</v>
      </c>
      <c r="S222" s="102">
        <v>3300000</v>
      </c>
      <c r="T222" s="191">
        <f>-3300000</f>
        <v>-3300000</v>
      </c>
      <c r="U222" s="103">
        <f>S222+T222</f>
        <v>0</v>
      </c>
      <c r="V222" s="103"/>
      <c r="W222" s="103">
        <f>U222+V222</f>
        <v>0</v>
      </c>
    </row>
    <row r="223" spans="1:23" ht="58.5" customHeight="1">
      <c r="A223" s="44" t="s">
        <v>271</v>
      </c>
      <c r="B223" s="28"/>
      <c r="C223" s="28" t="s">
        <v>60</v>
      </c>
      <c r="D223" s="28" t="s">
        <v>233</v>
      </c>
      <c r="E223" s="28" t="s">
        <v>147</v>
      </c>
      <c r="F223" s="134"/>
      <c r="G223" s="28"/>
      <c r="H223" s="102"/>
      <c r="N223" s="102"/>
      <c r="O223" s="102">
        <f>3300000</f>
        <v>3300000</v>
      </c>
      <c r="P223" s="103">
        <f>O223+N223</f>
        <v>3300000</v>
      </c>
      <c r="Q223" s="103"/>
      <c r="R223" s="103">
        <f>Q223+P223</f>
        <v>3300000</v>
      </c>
      <c r="S223" s="102"/>
      <c r="T223" s="191">
        <f>3300000</f>
        <v>3300000</v>
      </c>
      <c r="U223" s="103">
        <f>T223+S223</f>
        <v>3300000</v>
      </c>
      <c r="V223" s="103"/>
      <c r="W223" s="103">
        <f>V223+U223</f>
        <v>3300000</v>
      </c>
    </row>
    <row r="224" spans="1:23" ht="55.5" customHeight="1">
      <c r="A224" s="48" t="s">
        <v>235</v>
      </c>
      <c r="B224" s="22" t="s">
        <v>109</v>
      </c>
      <c r="C224" s="22" t="s">
        <v>60</v>
      </c>
      <c r="D224" s="22" t="s">
        <v>236</v>
      </c>
      <c r="E224" s="22"/>
      <c r="F224" s="72">
        <f>F225</f>
        <v>0</v>
      </c>
      <c r="G224" s="37"/>
      <c r="H224" s="103">
        <f>H225</f>
        <v>3500000</v>
      </c>
      <c r="N224" s="103">
        <f>N225</f>
        <v>3500000</v>
      </c>
      <c r="O224" s="103"/>
      <c r="P224" s="103">
        <f>P225</f>
        <v>3500000</v>
      </c>
      <c r="Q224" s="103"/>
      <c r="R224" s="103">
        <f>R225</f>
        <v>3500000</v>
      </c>
      <c r="S224" s="103">
        <f>S225</f>
        <v>3500000</v>
      </c>
      <c r="T224" s="93"/>
      <c r="U224" s="103">
        <f>U225</f>
        <v>3500000</v>
      </c>
      <c r="V224" s="103"/>
      <c r="W224" s="103">
        <f>W225</f>
        <v>3500000</v>
      </c>
    </row>
    <row r="225" spans="1:23" ht="37.5" customHeight="1">
      <c r="A225" s="44" t="s">
        <v>156</v>
      </c>
      <c r="B225" s="22" t="s">
        <v>109</v>
      </c>
      <c r="C225" s="22" t="s">
        <v>60</v>
      </c>
      <c r="D225" s="22" t="s">
        <v>236</v>
      </c>
      <c r="E225" s="22" t="s">
        <v>134</v>
      </c>
      <c r="F225" s="72">
        <v>0</v>
      </c>
      <c r="G225" s="38">
        <v>2332000</v>
      </c>
      <c r="H225" s="103">
        <v>3500000</v>
      </c>
      <c r="N225" s="103">
        <v>3500000</v>
      </c>
      <c r="O225" s="103"/>
      <c r="P225" s="103">
        <f>N225+O225</f>
        <v>3500000</v>
      </c>
      <c r="Q225" s="103"/>
      <c r="R225" s="103">
        <f>P225+Q225</f>
        <v>3500000</v>
      </c>
      <c r="S225" s="103">
        <v>3500000</v>
      </c>
      <c r="T225" s="93"/>
      <c r="U225" s="103">
        <f>S225+T225</f>
        <v>3500000</v>
      </c>
      <c r="V225" s="103"/>
      <c r="W225" s="103">
        <f>U225+V225</f>
        <v>3500000</v>
      </c>
    </row>
    <row r="226" spans="1:23" ht="30" customHeight="1">
      <c r="A226" s="48" t="s">
        <v>237</v>
      </c>
      <c r="B226" s="22" t="s">
        <v>109</v>
      </c>
      <c r="C226" s="22" t="s">
        <v>60</v>
      </c>
      <c r="D226" s="22" t="s">
        <v>238</v>
      </c>
      <c r="E226" s="22"/>
      <c r="F226" s="72"/>
      <c r="G226" s="38"/>
      <c r="H226" s="103">
        <f>H227</f>
        <v>400000</v>
      </c>
      <c r="N226" s="103">
        <f>N227</f>
        <v>400000</v>
      </c>
      <c r="O226" s="103"/>
      <c r="P226" s="103">
        <f>P227</f>
        <v>400000</v>
      </c>
      <c r="Q226" s="103"/>
      <c r="R226" s="103">
        <f>R227</f>
        <v>400000</v>
      </c>
      <c r="S226" s="103">
        <f>S227</f>
        <v>400000</v>
      </c>
      <c r="T226" s="93"/>
      <c r="U226" s="103">
        <f>U227</f>
        <v>400000</v>
      </c>
      <c r="V226" s="103"/>
      <c r="W226" s="103">
        <f>W227</f>
        <v>400000</v>
      </c>
    </row>
    <row r="227" spans="1:23" ht="39.75" customHeight="1">
      <c r="A227" s="44" t="s">
        <v>156</v>
      </c>
      <c r="B227" s="22" t="s">
        <v>109</v>
      </c>
      <c r="C227" s="22" t="s">
        <v>60</v>
      </c>
      <c r="D227" s="22" t="s">
        <v>238</v>
      </c>
      <c r="E227" s="22" t="s">
        <v>134</v>
      </c>
      <c r="F227" s="72"/>
      <c r="G227" s="38"/>
      <c r="H227" s="103">
        <v>400000</v>
      </c>
      <c r="N227" s="103">
        <v>400000</v>
      </c>
      <c r="O227" s="103"/>
      <c r="P227" s="103">
        <f>N227+O227</f>
        <v>400000</v>
      </c>
      <c r="Q227" s="103"/>
      <c r="R227" s="103">
        <f>P227+Q227</f>
        <v>400000</v>
      </c>
      <c r="S227" s="103">
        <v>400000</v>
      </c>
      <c r="T227" s="93"/>
      <c r="U227" s="103">
        <f>S227+T227</f>
        <v>400000</v>
      </c>
      <c r="V227" s="103"/>
      <c r="W227" s="103">
        <f>U227+V227</f>
        <v>400000</v>
      </c>
    </row>
    <row r="228" spans="1:23" ht="40.5" customHeight="1">
      <c r="A228" s="48" t="s">
        <v>239</v>
      </c>
      <c r="B228" s="22" t="s">
        <v>109</v>
      </c>
      <c r="C228" s="22" t="s">
        <v>60</v>
      </c>
      <c r="D228" s="22" t="s">
        <v>240</v>
      </c>
      <c r="E228" s="22"/>
      <c r="F228" s="72"/>
      <c r="G228" s="38"/>
      <c r="H228" s="103">
        <f>H229</f>
        <v>2504000</v>
      </c>
      <c r="N228" s="103">
        <f>N229</f>
        <v>2504000</v>
      </c>
      <c r="O228" s="103"/>
      <c r="P228" s="103">
        <f>P229</f>
        <v>2504000</v>
      </c>
      <c r="Q228" s="103"/>
      <c r="R228" s="103">
        <f>R229</f>
        <v>2504000</v>
      </c>
      <c r="S228" s="103">
        <f>S229</f>
        <v>2504000</v>
      </c>
      <c r="T228" s="93"/>
      <c r="U228" s="103">
        <f>U229</f>
        <v>2504000</v>
      </c>
      <c r="V228" s="103"/>
      <c r="W228" s="103">
        <f>W229</f>
        <v>2504000</v>
      </c>
    </row>
    <row r="229" spans="1:23" ht="38.25" customHeight="1">
      <c r="A229" s="44" t="s">
        <v>156</v>
      </c>
      <c r="B229" s="22" t="s">
        <v>109</v>
      </c>
      <c r="C229" s="22" t="s">
        <v>60</v>
      </c>
      <c r="D229" s="22" t="s">
        <v>240</v>
      </c>
      <c r="E229" s="22" t="s">
        <v>134</v>
      </c>
      <c r="F229" s="72"/>
      <c r="G229" s="38"/>
      <c r="H229" s="103">
        <v>2504000</v>
      </c>
      <c r="N229" s="103">
        <v>2504000</v>
      </c>
      <c r="O229" s="103"/>
      <c r="P229" s="103">
        <f>N229+O229</f>
        <v>2504000</v>
      </c>
      <c r="Q229" s="103"/>
      <c r="R229" s="103">
        <f>P229+Q229</f>
        <v>2504000</v>
      </c>
      <c r="S229" s="103">
        <v>2504000</v>
      </c>
      <c r="T229" s="93"/>
      <c r="U229" s="103">
        <f>S229+T229</f>
        <v>2504000</v>
      </c>
      <c r="V229" s="103"/>
      <c r="W229" s="103">
        <f>U229+V229</f>
        <v>2504000</v>
      </c>
    </row>
    <row r="230" spans="1:23" ht="48.75" customHeight="1">
      <c r="A230" s="49" t="s">
        <v>241</v>
      </c>
      <c r="B230" s="22" t="s">
        <v>109</v>
      </c>
      <c r="C230" s="22" t="s">
        <v>60</v>
      </c>
      <c r="D230" s="39" t="s">
        <v>41</v>
      </c>
      <c r="E230" s="22"/>
      <c r="F230" s="72"/>
      <c r="G230" s="38"/>
      <c r="H230" s="103">
        <f>H231+H233+H235</f>
        <v>5017000</v>
      </c>
      <c r="N230" s="103">
        <f>N231+N233+N235</f>
        <v>5017000</v>
      </c>
      <c r="O230" s="103"/>
      <c r="P230" s="103">
        <f>P231+P233+P235</f>
        <v>5017000</v>
      </c>
      <c r="Q230" s="103"/>
      <c r="R230" s="103">
        <f>R231+R233+R235</f>
        <v>5017000</v>
      </c>
      <c r="S230" s="103">
        <f>S231+S233+S235</f>
        <v>5017000</v>
      </c>
      <c r="T230" s="93"/>
      <c r="U230" s="103">
        <f>U231+U233+U235</f>
        <v>5017000</v>
      </c>
      <c r="V230" s="103"/>
      <c r="W230" s="103">
        <f>W231+W233+W235</f>
        <v>5017000</v>
      </c>
    </row>
    <row r="231" spans="1:23" ht="33" customHeight="1">
      <c r="A231" s="48" t="s">
        <v>242</v>
      </c>
      <c r="B231" s="22" t="s">
        <v>109</v>
      </c>
      <c r="C231" s="22" t="s">
        <v>60</v>
      </c>
      <c r="D231" s="22" t="s">
        <v>243</v>
      </c>
      <c r="E231" s="22"/>
      <c r="F231" s="72"/>
      <c r="G231" s="38"/>
      <c r="H231" s="103">
        <f>H232</f>
        <v>3173520</v>
      </c>
      <c r="N231" s="103">
        <f>N232</f>
        <v>3173520</v>
      </c>
      <c r="O231" s="103"/>
      <c r="P231" s="103">
        <f>P232</f>
        <v>3173520</v>
      </c>
      <c r="Q231" s="103"/>
      <c r="R231" s="103">
        <f>R232</f>
        <v>3173520</v>
      </c>
      <c r="S231" s="103">
        <f>S232</f>
        <v>3173520</v>
      </c>
      <c r="T231" s="93"/>
      <c r="U231" s="103">
        <f>U232</f>
        <v>3173520</v>
      </c>
      <c r="V231" s="103"/>
      <c r="W231" s="103">
        <f>W232</f>
        <v>3173520</v>
      </c>
    </row>
    <row r="232" spans="1:23" ht="32.25" customHeight="1">
      <c r="A232" s="44" t="s">
        <v>156</v>
      </c>
      <c r="B232" s="22" t="s">
        <v>109</v>
      </c>
      <c r="C232" s="22" t="s">
        <v>60</v>
      </c>
      <c r="D232" s="22" t="s">
        <v>243</v>
      </c>
      <c r="E232" s="22" t="s">
        <v>134</v>
      </c>
      <c r="F232" s="72"/>
      <c r="G232" s="38"/>
      <c r="H232" s="103">
        <v>3173520</v>
      </c>
      <c r="N232" s="103">
        <v>3173520</v>
      </c>
      <c r="O232" s="103"/>
      <c r="P232" s="103">
        <f>N232+O232</f>
        <v>3173520</v>
      </c>
      <c r="Q232" s="103"/>
      <c r="R232" s="103">
        <f>P232+Q232</f>
        <v>3173520</v>
      </c>
      <c r="S232" s="103">
        <v>3173520</v>
      </c>
      <c r="T232" s="93"/>
      <c r="U232" s="103">
        <f>S232+T232</f>
        <v>3173520</v>
      </c>
      <c r="V232" s="103"/>
      <c r="W232" s="103">
        <f>U232+V232</f>
        <v>3173520</v>
      </c>
    </row>
    <row r="233" spans="1:23" ht="22.5" customHeight="1">
      <c r="A233" s="48" t="s">
        <v>244</v>
      </c>
      <c r="B233" s="22" t="s">
        <v>109</v>
      </c>
      <c r="C233" s="22" t="s">
        <v>60</v>
      </c>
      <c r="D233" s="22" t="s">
        <v>245</v>
      </c>
      <c r="E233" s="22"/>
      <c r="F233" s="72"/>
      <c r="G233" s="38"/>
      <c r="H233" s="103">
        <f>H234</f>
        <v>1743480</v>
      </c>
      <c r="N233" s="103">
        <f>N234</f>
        <v>1743480</v>
      </c>
      <c r="O233" s="103"/>
      <c r="P233" s="103">
        <f>P234</f>
        <v>1743480</v>
      </c>
      <c r="Q233" s="103"/>
      <c r="R233" s="103">
        <f>R234</f>
        <v>1743480</v>
      </c>
      <c r="S233" s="103">
        <f>S234</f>
        <v>1743480</v>
      </c>
      <c r="T233" s="93"/>
      <c r="U233" s="103">
        <f>U234</f>
        <v>1743480</v>
      </c>
      <c r="V233" s="103"/>
      <c r="W233" s="103">
        <f>W234</f>
        <v>1743480</v>
      </c>
    </row>
    <row r="234" spans="1:23" ht="36" customHeight="1">
      <c r="A234" s="44" t="s">
        <v>156</v>
      </c>
      <c r="B234" s="22" t="s">
        <v>109</v>
      </c>
      <c r="C234" s="22" t="s">
        <v>60</v>
      </c>
      <c r="D234" s="22" t="s">
        <v>245</v>
      </c>
      <c r="E234" s="22" t="s">
        <v>134</v>
      </c>
      <c r="F234" s="72"/>
      <c r="G234" s="38"/>
      <c r="H234" s="103">
        <v>1743480</v>
      </c>
      <c r="N234" s="103">
        <v>1743480</v>
      </c>
      <c r="O234" s="103"/>
      <c r="P234" s="103">
        <f>N234+O234</f>
        <v>1743480</v>
      </c>
      <c r="Q234" s="103"/>
      <c r="R234" s="103">
        <f>P234+Q234</f>
        <v>1743480</v>
      </c>
      <c r="S234" s="103">
        <v>1743480</v>
      </c>
      <c r="T234" s="93"/>
      <c r="U234" s="103">
        <f>S234+T234</f>
        <v>1743480</v>
      </c>
      <c r="V234" s="103"/>
      <c r="W234" s="103">
        <f>U234+V234</f>
        <v>1743480</v>
      </c>
    </row>
    <row r="235" spans="1:23" ht="20.25" customHeight="1">
      <c r="A235" s="48" t="s">
        <v>246</v>
      </c>
      <c r="B235" s="22" t="s">
        <v>109</v>
      </c>
      <c r="C235" s="22" t="s">
        <v>60</v>
      </c>
      <c r="D235" s="22" t="s">
        <v>247</v>
      </c>
      <c r="E235" s="22"/>
      <c r="F235" s="72"/>
      <c r="G235" s="38"/>
      <c r="H235" s="103">
        <f>H236</f>
        <v>100000</v>
      </c>
      <c r="N235" s="103">
        <f>N236</f>
        <v>100000</v>
      </c>
      <c r="O235" s="103"/>
      <c r="P235" s="103">
        <f>P236</f>
        <v>100000</v>
      </c>
      <c r="Q235" s="103"/>
      <c r="R235" s="103">
        <f>R236</f>
        <v>100000</v>
      </c>
      <c r="S235" s="103">
        <f>S236</f>
        <v>100000</v>
      </c>
      <c r="T235" s="93"/>
      <c r="U235" s="103">
        <f>U236</f>
        <v>100000</v>
      </c>
      <c r="V235" s="103"/>
      <c r="W235" s="103">
        <f>W236</f>
        <v>100000</v>
      </c>
    </row>
    <row r="236" spans="1:23" ht="33.75" customHeight="1">
      <c r="A236" s="44" t="s">
        <v>156</v>
      </c>
      <c r="B236" s="22" t="s">
        <v>109</v>
      </c>
      <c r="C236" s="22" t="s">
        <v>60</v>
      </c>
      <c r="D236" s="22" t="s">
        <v>247</v>
      </c>
      <c r="E236" s="22" t="s">
        <v>134</v>
      </c>
      <c r="F236" s="72"/>
      <c r="G236" s="38"/>
      <c r="H236" s="103">
        <v>100000</v>
      </c>
      <c r="N236" s="103">
        <v>100000</v>
      </c>
      <c r="O236" s="103"/>
      <c r="P236" s="103">
        <f>N236+O236</f>
        <v>100000</v>
      </c>
      <c r="Q236" s="103"/>
      <c r="R236" s="103">
        <f>P236+Q236</f>
        <v>100000</v>
      </c>
      <c r="S236" s="103">
        <v>100000</v>
      </c>
      <c r="T236" s="93"/>
      <c r="U236" s="103">
        <f>S236+T236</f>
        <v>100000</v>
      </c>
      <c r="V236" s="103"/>
      <c r="W236" s="103">
        <f>U236+V236</f>
        <v>100000</v>
      </c>
    </row>
    <row r="237" spans="1:23" ht="53.25" customHeight="1">
      <c r="A237" s="44" t="s">
        <v>507</v>
      </c>
      <c r="B237" s="22" t="s">
        <v>109</v>
      </c>
      <c r="C237" s="22" t="s">
        <v>60</v>
      </c>
      <c r="D237" s="22" t="s">
        <v>249</v>
      </c>
      <c r="E237" s="22"/>
      <c r="F237" s="72"/>
      <c r="G237" s="38"/>
      <c r="H237" s="103">
        <f>H238</f>
        <v>6931200</v>
      </c>
      <c r="N237" s="103">
        <f>N238</f>
        <v>3931200</v>
      </c>
      <c r="O237" s="103"/>
      <c r="P237" s="103">
        <f>P238</f>
        <v>3931200</v>
      </c>
      <c r="Q237" s="103"/>
      <c r="R237" s="103">
        <f>R238</f>
        <v>3931200</v>
      </c>
      <c r="S237" s="103">
        <f>S238</f>
        <v>3931200</v>
      </c>
      <c r="T237" s="93"/>
      <c r="U237" s="103">
        <f>U238</f>
        <v>3931200</v>
      </c>
      <c r="V237" s="103"/>
      <c r="W237" s="103">
        <f>W238</f>
        <v>3931200</v>
      </c>
    </row>
    <row r="238" spans="1:23" ht="37.5" customHeight="1">
      <c r="A238" s="35" t="s">
        <v>508</v>
      </c>
      <c r="B238" s="22" t="s">
        <v>109</v>
      </c>
      <c r="C238" s="22" t="s">
        <v>60</v>
      </c>
      <c r="D238" s="22" t="s">
        <v>250</v>
      </c>
      <c r="E238" s="22"/>
      <c r="F238" s="72"/>
      <c r="G238" s="38"/>
      <c r="H238" s="103">
        <f>H239+H242</f>
        <v>6931200</v>
      </c>
      <c r="N238" s="103">
        <f>N239+N242</f>
        <v>3931200</v>
      </c>
      <c r="O238" s="103"/>
      <c r="P238" s="103">
        <f>P239+P242</f>
        <v>3931200</v>
      </c>
      <c r="Q238" s="103"/>
      <c r="R238" s="103">
        <f>R239+R242</f>
        <v>3931200</v>
      </c>
      <c r="S238" s="103">
        <f>S239+S242</f>
        <v>3931200</v>
      </c>
      <c r="T238" s="93"/>
      <c r="U238" s="103">
        <f>U239+U242</f>
        <v>3931200</v>
      </c>
      <c r="V238" s="103"/>
      <c r="W238" s="103">
        <f>W239+W242</f>
        <v>3931200</v>
      </c>
    </row>
    <row r="239" spans="1:23" ht="39" customHeight="1">
      <c r="A239" s="29" t="s">
        <v>251</v>
      </c>
      <c r="B239" s="22" t="s">
        <v>109</v>
      </c>
      <c r="C239" s="22" t="s">
        <v>60</v>
      </c>
      <c r="D239" s="22" t="s">
        <v>252</v>
      </c>
      <c r="E239" s="22"/>
      <c r="F239" s="72"/>
      <c r="G239" s="38"/>
      <c r="H239" s="103">
        <f>H240</f>
        <v>6000000</v>
      </c>
      <c r="N239" s="103">
        <f>N240</f>
        <v>3000000</v>
      </c>
      <c r="O239" s="103"/>
      <c r="P239" s="103">
        <f>P240+P241</f>
        <v>2197200</v>
      </c>
      <c r="Q239" s="103"/>
      <c r="R239" s="103">
        <f>R240+R241</f>
        <v>2197200</v>
      </c>
      <c r="S239" s="103">
        <f>S240</f>
        <v>3000000</v>
      </c>
      <c r="T239" s="93"/>
      <c r="U239" s="103">
        <f>U240+U241</f>
        <v>2197200</v>
      </c>
      <c r="V239" s="103"/>
      <c r="W239" s="103">
        <f>W240+W241</f>
        <v>2197200</v>
      </c>
    </row>
    <row r="240" spans="1:23" ht="51.75" customHeight="1">
      <c r="A240" s="44" t="s">
        <v>253</v>
      </c>
      <c r="B240" s="22" t="s">
        <v>109</v>
      </c>
      <c r="C240" s="22" t="s">
        <v>60</v>
      </c>
      <c r="D240" s="22" t="s">
        <v>252</v>
      </c>
      <c r="E240" s="22" t="s">
        <v>157</v>
      </c>
      <c r="F240" s="161"/>
      <c r="G240" s="162"/>
      <c r="H240" s="163">
        <v>6000000</v>
      </c>
      <c r="I240" s="164"/>
      <c r="J240" s="164"/>
      <c r="K240" s="164"/>
      <c r="L240" s="164"/>
      <c r="M240" s="164"/>
      <c r="N240" s="103">
        <v>3000000</v>
      </c>
      <c r="O240" s="103">
        <f>-3000000</f>
        <v>-3000000</v>
      </c>
      <c r="P240" s="103">
        <f>N240+O240</f>
        <v>0</v>
      </c>
      <c r="Q240" s="103"/>
      <c r="R240" s="103">
        <f>P240+Q240</f>
        <v>0</v>
      </c>
      <c r="S240" s="103">
        <v>3000000</v>
      </c>
      <c r="T240" s="93">
        <f>-3000000</f>
        <v>-3000000</v>
      </c>
      <c r="U240" s="103">
        <f>S240+T240</f>
        <v>0</v>
      </c>
      <c r="V240" s="103"/>
      <c r="W240" s="103">
        <f>U240+V240</f>
        <v>0</v>
      </c>
    </row>
    <row r="241" spans="1:23" s="199" customFormat="1" ht="51.75" customHeight="1">
      <c r="A241" s="192" t="s">
        <v>509</v>
      </c>
      <c r="B241" s="193"/>
      <c r="C241" s="193" t="s">
        <v>60</v>
      </c>
      <c r="D241" s="193" t="s">
        <v>252</v>
      </c>
      <c r="E241" s="193" t="s">
        <v>510</v>
      </c>
      <c r="F241" s="194"/>
      <c r="G241" s="195"/>
      <c r="H241" s="196"/>
      <c r="I241" s="197"/>
      <c r="J241" s="197"/>
      <c r="K241" s="197"/>
      <c r="L241" s="197"/>
      <c r="M241" s="197"/>
      <c r="N241" s="196"/>
      <c r="O241" s="196">
        <f>3000000-802800</f>
        <v>2197200</v>
      </c>
      <c r="P241" s="196">
        <f>N241+O241</f>
        <v>2197200</v>
      </c>
      <c r="Q241" s="196"/>
      <c r="R241" s="196">
        <f>P241+Q241</f>
        <v>2197200</v>
      </c>
      <c r="S241" s="196"/>
      <c r="T241" s="198">
        <f>3000000-802800</f>
        <v>2197200</v>
      </c>
      <c r="U241" s="196">
        <f>S241+T241</f>
        <v>2197200</v>
      </c>
      <c r="V241" s="196"/>
      <c r="W241" s="196">
        <f>U241+V241</f>
        <v>2197200</v>
      </c>
    </row>
    <row r="242" spans="1:23" s="199" customFormat="1" ht="22.5" customHeight="1">
      <c r="A242" s="200" t="s">
        <v>254</v>
      </c>
      <c r="B242" s="193" t="s">
        <v>109</v>
      </c>
      <c r="C242" s="193" t="s">
        <v>60</v>
      </c>
      <c r="D242" s="193" t="s">
        <v>255</v>
      </c>
      <c r="E242" s="193"/>
      <c r="F242" s="194"/>
      <c r="G242" s="195"/>
      <c r="H242" s="196">
        <f>H243</f>
        <v>931200</v>
      </c>
      <c r="I242" s="197"/>
      <c r="J242" s="197"/>
      <c r="K242" s="197"/>
      <c r="L242" s="197"/>
      <c r="M242" s="197"/>
      <c r="N242" s="196">
        <f>N243</f>
        <v>931200</v>
      </c>
      <c r="O242" s="196"/>
      <c r="P242" s="196">
        <f>P243+P244</f>
        <v>1734000</v>
      </c>
      <c r="Q242" s="196"/>
      <c r="R242" s="196">
        <f>R243+R244</f>
        <v>1734000</v>
      </c>
      <c r="S242" s="196">
        <f>S243</f>
        <v>931200</v>
      </c>
      <c r="T242" s="198"/>
      <c r="U242" s="196">
        <f>U243+U244</f>
        <v>1734000</v>
      </c>
      <c r="V242" s="196"/>
      <c r="W242" s="196">
        <f>W243+W244</f>
        <v>1734000</v>
      </c>
    </row>
    <row r="243" spans="1:23" s="199" customFormat="1" ht="48" customHeight="1">
      <c r="A243" s="192" t="s">
        <v>253</v>
      </c>
      <c r="B243" s="193" t="s">
        <v>109</v>
      </c>
      <c r="C243" s="193" t="s">
        <v>60</v>
      </c>
      <c r="D243" s="193" t="s">
        <v>255</v>
      </c>
      <c r="E243" s="193" t="s">
        <v>157</v>
      </c>
      <c r="F243" s="194"/>
      <c r="G243" s="195"/>
      <c r="H243" s="196">
        <v>931200</v>
      </c>
      <c r="I243" s="197"/>
      <c r="J243" s="197"/>
      <c r="K243" s="197"/>
      <c r="L243" s="197"/>
      <c r="M243" s="197"/>
      <c r="N243" s="196">
        <v>931200</v>
      </c>
      <c r="O243" s="196">
        <f>-931200</f>
        <v>-931200</v>
      </c>
      <c r="P243" s="196">
        <f>N243+O243</f>
        <v>0</v>
      </c>
      <c r="Q243" s="196"/>
      <c r="R243" s="196">
        <f>P243+Q243</f>
        <v>0</v>
      </c>
      <c r="S243" s="196">
        <v>931200</v>
      </c>
      <c r="T243" s="198">
        <f>-931200</f>
        <v>-931200</v>
      </c>
      <c r="U243" s="196">
        <f>S243+T243</f>
        <v>0</v>
      </c>
      <c r="V243" s="196"/>
      <c r="W243" s="196">
        <f>U243+V243</f>
        <v>0</v>
      </c>
    </row>
    <row r="244" spans="1:23" s="199" customFormat="1" ht="48" customHeight="1">
      <c r="A244" s="192" t="s">
        <v>509</v>
      </c>
      <c r="B244" s="193"/>
      <c r="C244" s="193" t="s">
        <v>60</v>
      </c>
      <c r="D244" s="193" t="s">
        <v>255</v>
      </c>
      <c r="E244" s="193" t="s">
        <v>510</v>
      </c>
      <c r="F244" s="194"/>
      <c r="G244" s="195"/>
      <c r="H244" s="196"/>
      <c r="I244" s="197"/>
      <c r="J244" s="197"/>
      <c r="K244" s="197"/>
      <c r="L244" s="197"/>
      <c r="M244" s="197"/>
      <c r="N244" s="196"/>
      <c r="O244" s="196">
        <f>931200+802800</f>
        <v>1734000</v>
      </c>
      <c r="P244" s="196">
        <f>N244+O244</f>
        <v>1734000</v>
      </c>
      <c r="Q244" s="196"/>
      <c r="R244" s="196">
        <f>P244+Q244</f>
        <v>1734000</v>
      </c>
      <c r="S244" s="196"/>
      <c r="T244" s="198">
        <f>931200+802800</f>
        <v>1734000</v>
      </c>
      <c r="U244" s="196">
        <f>S244+T244</f>
        <v>1734000</v>
      </c>
      <c r="V244" s="196"/>
      <c r="W244" s="196">
        <f>U244+V244</f>
        <v>1734000</v>
      </c>
    </row>
    <row r="245" spans="1:23" ht="24" customHeight="1">
      <c r="A245" s="35" t="s">
        <v>62</v>
      </c>
      <c r="B245" s="22" t="s">
        <v>109</v>
      </c>
      <c r="C245" s="22" t="s">
        <v>61</v>
      </c>
      <c r="D245" s="22"/>
      <c r="E245" s="22"/>
      <c r="F245" s="129" t="e">
        <f>F246+F253+#REF!</f>
        <v>#REF!</v>
      </c>
      <c r="G245" s="17"/>
      <c r="H245" s="103">
        <f>H246</f>
        <v>10437000</v>
      </c>
      <c r="N245" s="103">
        <f>N246</f>
        <v>10437000</v>
      </c>
      <c r="O245" s="103"/>
      <c r="P245" s="103">
        <f>P246</f>
        <v>10437000</v>
      </c>
      <c r="Q245" s="103"/>
      <c r="R245" s="103">
        <f>R246</f>
        <v>10437000</v>
      </c>
      <c r="S245" s="103">
        <f>S246</f>
        <v>10437000</v>
      </c>
      <c r="T245" s="93"/>
      <c r="U245" s="103">
        <f>U246</f>
        <v>10437000</v>
      </c>
      <c r="V245" s="103"/>
      <c r="W245" s="103">
        <f>W246</f>
        <v>10437000</v>
      </c>
    </row>
    <row r="246" spans="1:23" ht="32.25" customHeight="1">
      <c r="A246" s="46" t="s">
        <v>256</v>
      </c>
      <c r="B246" s="22" t="s">
        <v>109</v>
      </c>
      <c r="C246" s="22" t="s">
        <v>61</v>
      </c>
      <c r="D246" s="22" t="s">
        <v>257</v>
      </c>
      <c r="E246" s="22"/>
      <c r="F246" s="129" t="e">
        <f>F247+#REF!+F249+F251</f>
        <v>#REF!</v>
      </c>
      <c r="G246" s="17"/>
      <c r="H246" s="103">
        <f>H247+H249+H251+H253</f>
        <v>10437000</v>
      </c>
      <c r="N246" s="103">
        <f>N247+N249+N251+N253</f>
        <v>10437000</v>
      </c>
      <c r="O246" s="103"/>
      <c r="P246" s="103">
        <f>P247+P249+P251+P253</f>
        <v>10437000</v>
      </c>
      <c r="Q246" s="103"/>
      <c r="R246" s="103">
        <f>R247+R249+R251+R253</f>
        <v>10437000</v>
      </c>
      <c r="S246" s="103">
        <f>S247+S249+S251+S253</f>
        <v>10437000</v>
      </c>
      <c r="T246" s="93"/>
      <c r="U246" s="103">
        <f>U247+U249+U251+U253</f>
        <v>10437000</v>
      </c>
      <c r="V246" s="103"/>
      <c r="W246" s="103">
        <f>W247+W249+W251+W253</f>
        <v>10437000</v>
      </c>
    </row>
    <row r="247" spans="1:23" ht="31.5" customHeight="1">
      <c r="A247" s="45" t="s">
        <v>258</v>
      </c>
      <c r="B247" s="22" t="s">
        <v>109</v>
      </c>
      <c r="C247" s="22" t="s">
        <v>61</v>
      </c>
      <c r="D247" s="22" t="s">
        <v>259</v>
      </c>
      <c r="E247" s="22"/>
      <c r="F247" s="129">
        <f>F248</f>
        <v>0</v>
      </c>
      <c r="G247" s="17"/>
      <c r="H247" s="103">
        <f>H248</f>
        <v>6449000</v>
      </c>
      <c r="N247" s="103">
        <f>N248</f>
        <v>6449000</v>
      </c>
      <c r="O247" s="103"/>
      <c r="P247" s="103">
        <f>P248</f>
        <v>6449000</v>
      </c>
      <c r="Q247" s="103"/>
      <c r="R247" s="103">
        <f>R248</f>
        <v>6449000</v>
      </c>
      <c r="S247" s="103">
        <f>S248</f>
        <v>6449000</v>
      </c>
      <c r="T247" s="93"/>
      <c r="U247" s="103">
        <f>U248</f>
        <v>6449000</v>
      </c>
      <c r="V247" s="103"/>
      <c r="W247" s="103">
        <f>W248</f>
        <v>6449000</v>
      </c>
    </row>
    <row r="248" spans="1:23" ht="37.5" customHeight="1">
      <c r="A248" s="44" t="s">
        <v>156</v>
      </c>
      <c r="B248" s="22" t="s">
        <v>109</v>
      </c>
      <c r="C248" s="22" t="s">
        <v>61</v>
      </c>
      <c r="D248" s="22" t="s">
        <v>259</v>
      </c>
      <c r="E248" s="22" t="s">
        <v>134</v>
      </c>
      <c r="F248" s="72">
        <v>0</v>
      </c>
      <c r="G248" s="31">
        <v>6317400</v>
      </c>
      <c r="H248" s="103">
        <v>6449000</v>
      </c>
      <c r="N248" s="103">
        <v>6449000</v>
      </c>
      <c r="O248" s="103"/>
      <c r="P248" s="103">
        <f>N248+O248</f>
        <v>6449000</v>
      </c>
      <c r="Q248" s="103"/>
      <c r="R248" s="103">
        <f>P248+Q248</f>
        <v>6449000</v>
      </c>
      <c r="S248" s="103">
        <v>6449000</v>
      </c>
      <c r="T248" s="93"/>
      <c r="U248" s="103">
        <f>S248+T248</f>
        <v>6449000</v>
      </c>
      <c r="V248" s="103"/>
      <c r="W248" s="103">
        <f>U248+V248</f>
        <v>6449000</v>
      </c>
    </row>
    <row r="249" spans="1:23" ht="18.75" customHeight="1">
      <c r="A249" s="46" t="s">
        <v>260</v>
      </c>
      <c r="B249" s="22" t="s">
        <v>109</v>
      </c>
      <c r="C249" s="22" t="s">
        <v>61</v>
      </c>
      <c r="D249" s="22" t="s">
        <v>261</v>
      </c>
      <c r="E249" s="22"/>
      <c r="F249" s="72">
        <f>F250</f>
        <v>0</v>
      </c>
      <c r="G249" s="22"/>
      <c r="H249" s="103">
        <f>H250</f>
        <v>500000</v>
      </c>
      <c r="N249" s="103">
        <f>N250</f>
        <v>500000</v>
      </c>
      <c r="O249" s="103"/>
      <c r="P249" s="103">
        <f>P250</f>
        <v>500000</v>
      </c>
      <c r="Q249" s="103"/>
      <c r="R249" s="103">
        <f>R250</f>
        <v>500000</v>
      </c>
      <c r="S249" s="103">
        <f>S250</f>
        <v>500000</v>
      </c>
      <c r="T249" s="93"/>
      <c r="U249" s="103">
        <f>U250</f>
        <v>500000</v>
      </c>
      <c r="V249" s="103"/>
      <c r="W249" s="103">
        <f>W250</f>
        <v>500000</v>
      </c>
    </row>
    <row r="250" spans="1:23" ht="35.25" customHeight="1">
      <c r="A250" s="44" t="s">
        <v>156</v>
      </c>
      <c r="B250" s="22" t="s">
        <v>109</v>
      </c>
      <c r="C250" s="22" t="s">
        <v>61</v>
      </c>
      <c r="D250" s="22" t="s">
        <v>261</v>
      </c>
      <c r="E250" s="22" t="s">
        <v>134</v>
      </c>
      <c r="F250" s="72">
        <v>0</v>
      </c>
      <c r="G250" s="22" t="s">
        <v>262</v>
      </c>
      <c r="H250" s="103">
        <v>500000</v>
      </c>
      <c r="N250" s="103">
        <v>500000</v>
      </c>
      <c r="O250" s="103"/>
      <c r="P250" s="103">
        <f>N250+O250</f>
        <v>500000</v>
      </c>
      <c r="Q250" s="103"/>
      <c r="R250" s="103">
        <f>P250+Q250</f>
        <v>500000</v>
      </c>
      <c r="S250" s="103">
        <v>500000</v>
      </c>
      <c r="T250" s="93"/>
      <c r="U250" s="103">
        <f>S250+T250</f>
        <v>500000</v>
      </c>
      <c r="V250" s="103"/>
      <c r="W250" s="103">
        <f>U250+V250</f>
        <v>500000</v>
      </c>
    </row>
    <row r="251" spans="1:23" ht="37.5" customHeight="1">
      <c r="A251" s="46" t="s">
        <v>263</v>
      </c>
      <c r="B251" s="22" t="s">
        <v>109</v>
      </c>
      <c r="C251" s="22" t="s">
        <v>61</v>
      </c>
      <c r="D251" s="22" t="s">
        <v>264</v>
      </c>
      <c r="E251" s="22"/>
      <c r="F251" s="72">
        <f>F252</f>
        <v>0</v>
      </c>
      <c r="G251" s="22"/>
      <c r="H251" s="103">
        <f>H252</f>
        <v>238000</v>
      </c>
      <c r="N251" s="103">
        <f>N252</f>
        <v>238000</v>
      </c>
      <c r="O251" s="103"/>
      <c r="P251" s="103">
        <f>P252</f>
        <v>238000</v>
      </c>
      <c r="Q251" s="103"/>
      <c r="R251" s="103">
        <f>R252</f>
        <v>238000</v>
      </c>
      <c r="S251" s="103">
        <f>S252</f>
        <v>238000</v>
      </c>
      <c r="T251" s="93"/>
      <c r="U251" s="103">
        <f>U252</f>
        <v>238000</v>
      </c>
      <c r="V251" s="103"/>
      <c r="W251" s="103">
        <f>W252</f>
        <v>238000</v>
      </c>
    </row>
    <row r="252" spans="1:23" ht="35.25" customHeight="1">
      <c r="A252" s="44" t="s">
        <v>156</v>
      </c>
      <c r="B252" s="22">
        <v>901</v>
      </c>
      <c r="C252" s="22" t="s">
        <v>61</v>
      </c>
      <c r="D252" s="22" t="s">
        <v>264</v>
      </c>
      <c r="E252" s="22" t="s">
        <v>134</v>
      </c>
      <c r="F252" s="72">
        <v>0</v>
      </c>
      <c r="G252" s="31">
        <v>3820000</v>
      </c>
      <c r="H252" s="103">
        <v>238000</v>
      </c>
      <c r="N252" s="103">
        <v>238000</v>
      </c>
      <c r="O252" s="103"/>
      <c r="P252" s="103">
        <f>N252+O252</f>
        <v>238000</v>
      </c>
      <c r="Q252" s="103"/>
      <c r="R252" s="103">
        <f>P252+Q252</f>
        <v>238000</v>
      </c>
      <c r="S252" s="103">
        <v>238000</v>
      </c>
      <c r="T252" s="93"/>
      <c r="U252" s="103">
        <f>S252+T252</f>
        <v>238000</v>
      </c>
      <c r="V252" s="103"/>
      <c r="W252" s="103">
        <f>U252+V252</f>
        <v>238000</v>
      </c>
    </row>
    <row r="253" spans="1:23" ht="20.25" customHeight="1">
      <c r="A253" s="48" t="s">
        <v>265</v>
      </c>
      <c r="B253" s="28" t="s">
        <v>109</v>
      </c>
      <c r="C253" s="28" t="s">
        <v>61</v>
      </c>
      <c r="D253" s="28" t="s">
        <v>266</v>
      </c>
      <c r="E253" s="28"/>
      <c r="F253" s="134" t="e">
        <f>#REF!+F254</f>
        <v>#REF!</v>
      </c>
      <c r="G253" s="28"/>
      <c r="H253" s="102">
        <f>H254</f>
        <v>3250000</v>
      </c>
      <c r="N253" s="102">
        <f>N254</f>
        <v>3250000</v>
      </c>
      <c r="O253" s="102"/>
      <c r="P253" s="102">
        <f>P254</f>
        <v>3250000</v>
      </c>
      <c r="Q253" s="102"/>
      <c r="R253" s="102">
        <f>R254</f>
        <v>3250000</v>
      </c>
      <c r="S253" s="102">
        <f>S254</f>
        <v>3250000</v>
      </c>
      <c r="T253" s="93"/>
      <c r="U253" s="102">
        <f>U254</f>
        <v>3250000</v>
      </c>
      <c r="V253" s="102"/>
      <c r="W253" s="102">
        <f>W254</f>
        <v>3250000</v>
      </c>
    </row>
    <row r="254" spans="1:23" ht="39" customHeight="1">
      <c r="A254" s="44" t="s">
        <v>156</v>
      </c>
      <c r="B254" s="28" t="s">
        <v>109</v>
      </c>
      <c r="C254" s="28" t="s">
        <v>61</v>
      </c>
      <c r="D254" s="28" t="s">
        <v>266</v>
      </c>
      <c r="E254" s="28" t="s">
        <v>134</v>
      </c>
      <c r="F254" s="134" t="e">
        <f>#REF!+#REF!</f>
        <v>#REF!</v>
      </c>
      <c r="G254" s="28"/>
      <c r="H254" s="102">
        <v>3250000</v>
      </c>
      <c r="N254" s="102">
        <v>3250000</v>
      </c>
      <c r="O254" s="102"/>
      <c r="P254" s="103">
        <f>N254+O254</f>
        <v>3250000</v>
      </c>
      <c r="Q254" s="103"/>
      <c r="R254" s="103">
        <f>P254+Q254</f>
        <v>3250000</v>
      </c>
      <c r="S254" s="102">
        <v>3250000</v>
      </c>
      <c r="T254" s="93"/>
      <c r="U254" s="103">
        <f>S254+T254</f>
        <v>3250000</v>
      </c>
      <c r="V254" s="103"/>
      <c r="W254" s="103">
        <f>U254+V254</f>
        <v>3250000</v>
      </c>
    </row>
    <row r="255" spans="1:23" ht="33" customHeight="1">
      <c r="A255" s="35" t="s">
        <v>63</v>
      </c>
      <c r="B255" s="22" t="s">
        <v>109</v>
      </c>
      <c r="C255" s="22" t="s">
        <v>64</v>
      </c>
      <c r="D255" s="22"/>
      <c r="E255" s="22"/>
      <c r="F255" s="72" t="e">
        <f>F256+#REF!</f>
        <v>#REF!</v>
      </c>
      <c r="G255" s="22"/>
      <c r="H255" s="103">
        <f>H256</f>
        <v>300000</v>
      </c>
      <c r="N255" s="103">
        <f>N256</f>
        <v>0</v>
      </c>
      <c r="O255" s="103"/>
      <c r="P255" s="103"/>
      <c r="Q255" s="103"/>
      <c r="R255" s="103"/>
      <c r="S255" s="103">
        <f>S256</f>
        <v>0</v>
      </c>
      <c r="T255" s="93"/>
      <c r="U255" s="103"/>
      <c r="V255" s="103"/>
      <c r="W255" s="103"/>
    </row>
    <row r="256" spans="1:23" ht="81" customHeight="1">
      <c r="A256" s="46" t="s">
        <v>267</v>
      </c>
      <c r="B256" s="22" t="s">
        <v>109</v>
      </c>
      <c r="C256" s="22" t="s">
        <v>64</v>
      </c>
      <c r="D256" s="22" t="s">
        <v>268</v>
      </c>
      <c r="E256" s="22"/>
      <c r="F256" s="72">
        <f>F257</f>
        <v>0</v>
      </c>
      <c r="G256" s="22"/>
      <c r="H256" s="103">
        <f>H257</f>
        <v>300000</v>
      </c>
      <c r="N256" s="103">
        <f>N257</f>
        <v>0</v>
      </c>
      <c r="O256" s="103"/>
      <c r="P256" s="103"/>
      <c r="Q256" s="103"/>
      <c r="R256" s="103"/>
      <c r="S256" s="103">
        <f>S257</f>
        <v>0</v>
      </c>
      <c r="T256" s="93"/>
      <c r="U256" s="103"/>
      <c r="V256" s="103"/>
      <c r="W256" s="103"/>
    </row>
    <row r="257" spans="1:23" ht="33.75" customHeight="1">
      <c r="A257" s="48" t="s">
        <v>269</v>
      </c>
      <c r="B257" s="22" t="s">
        <v>109</v>
      </c>
      <c r="C257" s="22" t="s">
        <v>64</v>
      </c>
      <c r="D257" s="22" t="s">
        <v>270</v>
      </c>
      <c r="E257" s="22"/>
      <c r="F257" s="72">
        <v>0</v>
      </c>
      <c r="G257" s="22" t="s">
        <v>167</v>
      </c>
      <c r="H257" s="103">
        <f>F257+G257</f>
        <v>300000</v>
      </c>
      <c r="N257" s="103">
        <f>L257+M257</f>
        <v>0</v>
      </c>
      <c r="O257" s="103"/>
      <c r="P257" s="103"/>
      <c r="Q257" s="103"/>
      <c r="R257" s="103"/>
      <c r="S257" s="103">
        <f>M257+N257</f>
        <v>0</v>
      </c>
      <c r="T257" s="93"/>
      <c r="U257" s="103"/>
      <c r="V257" s="103"/>
      <c r="W257" s="103"/>
    </row>
    <row r="258" spans="1:23" ht="51" customHeight="1">
      <c r="A258" s="47" t="s">
        <v>271</v>
      </c>
      <c r="B258" s="22" t="s">
        <v>109</v>
      </c>
      <c r="C258" s="22" t="s">
        <v>64</v>
      </c>
      <c r="D258" s="22" t="s">
        <v>270</v>
      </c>
      <c r="E258" s="22" t="s">
        <v>147</v>
      </c>
      <c r="F258" s="72"/>
      <c r="G258" s="22"/>
      <c r="H258" s="103">
        <v>300000</v>
      </c>
      <c r="N258" s="103">
        <v>0</v>
      </c>
      <c r="O258" s="103"/>
      <c r="P258" s="103"/>
      <c r="Q258" s="103"/>
      <c r="R258" s="103"/>
      <c r="S258" s="103">
        <v>0</v>
      </c>
      <c r="T258" s="93"/>
      <c r="U258" s="103"/>
      <c r="V258" s="103"/>
      <c r="W258" s="103"/>
    </row>
    <row r="259" spans="1:23" ht="16.5" customHeight="1">
      <c r="A259" s="89" t="s">
        <v>65</v>
      </c>
      <c r="B259" s="78" t="s">
        <v>66</v>
      </c>
      <c r="C259" s="81" t="s">
        <v>66</v>
      </c>
      <c r="D259" s="78"/>
      <c r="E259" s="78"/>
      <c r="F259" s="128"/>
      <c r="G259" s="79"/>
      <c r="H259" s="104">
        <f>H260+H265</f>
        <v>1192000</v>
      </c>
      <c r="N259" s="104">
        <f>N260+N265</f>
        <v>1304100</v>
      </c>
      <c r="O259" s="104"/>
      <c r="P259" s="104">
        <f>P260+P265</f>
        <v>1304100</v>
      </c>
      <c r="Q259" s="104"/>
      <c r="R259" s="104">
        <f>R260+R265</f>
        <v>1304100</v>
      </c>
      <c r="S259" s="104">
        <f>S260+S265</f>
        <v>1369305</v>
      </c>
      <c r="T259" s="93"/>
      <c r="U259" s="104">
        <f>U260+U265</f>
        <v>1369305</v>
      </c>
      <c r="V259" s="104"/>
      <c r="W259" s="104">
        <f>W260+W265</f>
        <v>1369305</v>
      </c>
    </row>
    <row r="260" spans="1:23" ht="16.5" customHeight="1">
      <c r="A260" s="77" t="s">
        <v>170</v>
      </c>
      <c r="B260" s="78"/>
      <c r="C260" s="34" t="s">
        <v>110</v>
      </c>
      <c r="D260" s="78"/>
      <c r="E260" s="78"/>
      <c r="F260" s="128"/>
      <c r="G260" s="79"/>
      <c r="H260" s="104">
        <f>H261</f>
        <v>100000</v>
      </c>
      <c r="N260" s="104">
        <f aca="true" t="shared" si="23" ref="N260:W263">N261</f>
        <v>100000</v>
      </c>
      <c r="O260" s="104"/>
      <c r="P260" s="104">
        <f t="shared" si="23"/>
        <v>100000</v>
      </c>
      <c r="Q260" s="104"/>
      <c r="R260" s="104">
        <f t="shared" si="23"/>
        <v>100000</v>
      </c>
      <c r="S260" s="104">
        <f t="shared" si="23"/>
        <v>100000</v>
      </c>
      <c r="T260" s="93"/>
      <c r="U260" s="104">
        <f t="shared" si="23"/>
        <v>100000</v>
      </c>
      <c r="V260" s="104"/>
      <c r="W260" s="104">
        <f t="shared" si="23"/>
        <v>100000</v>
      </c>
    </row>
    <row r="261" spans="1:23" ht="51" customHeight="1">
      <c r="A261" s="76" t="s">
        <v>426</v>
      </c>
      <c r="B261" s="14"/>
      <c r="C261" s="34" t="s">
        <v>110</v>
      </c>
      <c r="D261" s="34" t="s">
        <v>111</v>
      </c>
      <c r="E261" s="34"/>
      <c r="F261" s="128"/>
      <c r="G261" s="34"/>
      <c r="H261" s="105">
        <f>H262</f>
        <v>100000</v>
      </c>
      <c r="N261" s="105">
        <f t="shared" si="23"/>
        <v>100000</v>
      </c>
      <c r="O261" s="105"/>
      <c r="P261" s="105">
        <f t="shared" si="23"/>
        <v>100000</v>
      </c>
      <c r="Q261" s="105"/>
      <c r="R261" s="105">
        <f t="shared" si="23"/>
        <v>100000</v>
      </c>
      <c r="S261" s="105">
        <f t="shared" si="23"/>
        <v>100000</v>
      </c>
      <c r="T261" s="93"/>
      <c r="U261" s="105">
        <f t="shared" si="23"/>
        <v>100000</v>
      </c>
      <c r="V261" s="105"/>
      <c r="W261" s="105">
        <f t="shared" si="23"/>
        <v>100000</v>
      </c>
    </row>
    <row r="262" spans="1:23" ht="50.25" customHeight="1">
      <c r="A262" s="82" t="s">
        <v>453</v>
      </c>
      <c r="B262" s="14"/>
      <c r="C262" s="34" t="s">
        <v>110</v>
      </c>
      <c r="D262" s="34" t="s">
        <v>0</v>
      </c>
      <c r="E262" s="34"/>
      <c r="F262" s="128"/>
      <c r="G262" s="34"/>
      <c r="H262" s="105">
        <f>H263</f>
        <v>100000</v>
      </c>
      <c r="N262" s="105">
        <f t="shared" si="23"/>
        <v>100000</v>
      </c>
      <c r="O262" s="105"/>
      <c r="P262" s="105">
        <f t="shared" si="23"/>
        <v>100000</v>
      </c>
      <c r="Q262" s="105"/>
      <c r="R262" s="105">
        <f t="shared" si="23"/>
        <v>100000</v>
      </c>
      <c r="S262" s="105">
        <f t="shared" si="23"/>
        <v>100000</v>
      </c>
      <c r="T262" s="93"/>
      <c r="U262" s="105">
        <f t="shared" si="23"/>
        <v>100000</v>
      </c>
      <c r="V262" s="105"/>
      <c r="W262" s="105">
        <f t="shared" si="23"/>
        <v>100000</v>
      </c>
    </row>
    <row r="263" spans="1:23" ht="33" customHeight="1">
      <c r="A263" s="82" t="s">
        <v>26</v>
      </c>
      <c r="B263" s="14"/>
      <c r="C263" s="34" t="s">
        <v>110</v>
      </c>
      <c r="D263" s="34" t="s">
        <v>27</v>
      </c>
      <c r="E263" s="34"/>
      <c r="F263" s="128"/>
      <c r="G263" s="34"/>
      <c r="H263" s="105">
        <f>H264</f>
        <v>100000</v>
      </c>
      <c r="N263" s="105">
        <f t="shared" si="23"/>
        <v>100000</v>
      </c>
      <c r="O263" s="105"/>
      <c r="P263" s="105">
        <f t="shared" si="23"/>
        <v>100000</v>
      </c>
      <c r="Q263" s="105"/>
      <c r="R263" s="105">
        <f t="shared" si="23"/>
        <v>100000</v>
      </c>
      <c r="S263" s="105">
        <f t="shared" si="23"/>
        <v>100000</v>
      </c>
      <c r="T263" s="93"/>
      <c r="U263" s="105">
        <f t="shared" si="23"/>
        <v>100000</v>
      </c>
      <c r="V263" s="105"/>
      <c r="W263" s="105">
        <f t="shared" si="23"/>
        <v>100000</v>
      </c>
    </row>
    <row r="264" spans="1:23" ht="34.5" customHeight="1">
      <c r="A264" s="87" t="s">
        <v>156</v>
      </c>
      <c r="B264" s="14"/>
      <c r="C264" s="34" t="s">
        <v>110</v>
      </c>
      <c r="D264" s="34" t="s">
        <v>27</v>
      </c>
      <c r="E264" s="34" t="s">
        <v>134</v>
      </c>
      <c r="F264" s="128"/>
      <c r="G264" s="34"/>
      <c r="H264" s="105">
        <v>100000</v>
      </c>
      <c r="N264" s="105">
        <v>100000</v>
      </c>
      <c r="O264" s="105"/>
      <c r="P264" s="103">
        <f>N264+O264</f>
        <v>100000</v>
      </c>
      <c r="Q264" s="103"/>
      <c r="R264" s="103">
        <f>P264+Q264</f>
        <v>100000</v>
      </c>
      <c r="S264" s="105">
        <v>100000</v>
      </c>
      <c r="T264" s="93"/>
      <c r="U264" s="103">
        <f>S264+T264</f>
        <v>100000</v>
      </c>
      <c r="V264" s="103"/>
      <c r="W264" s="103">
        <f>U264+V264</f>
        <v>100000</v>
      </c>
    </row>
    <row r="265" spans="1:23" ht="31.5">
      <c r="A265" s="77" t="s">
        <v>67</v>
      </c>
      <c r="B265" s="78"/>
      <c r="C265" s="78" t="s">
        <v>68</v>
      </c>
      <c r="D265" s="78"/>
      <c r="E265" s="78"/>
      <c r="F265" s="128"/>
      <c r="G265" s="79"/>
      <c r="H265" s="104">
        <f>H268</f>
        <v>1092000</v>
      </c>
      <c r="N265" s="104">
        <f>N268</f>
        <v>1204100</v>
      </c>
      <c r="O265" s="104"/>
      <c r="P265" s="104">
        <f>P268</f>
        <v>1204100</v>
      </c>
      <c r="Q265" s="104"/>
      <c r="R265" s="104">
        <f>R268</f>
        <v>1204100</v>
      </c>
      <c r="S265" s="104">
        <f>S268</f>
        <v>1269305</v>
      </c>
      <c r="T265" s="93"/>
      <c r="U265" s="104">
        <f>U268</f>
        <v>1269305</v>
      </c>
      <c r="V265" s="104"/>
      <c r="W265" s="104">
        <f>W268</f>
        <v>1269305</v>
      </c>
    </row>
    <row r="266" spans="1:23" ht="51" customHeight="1">
      <c r="A266" s="76" t="s">
        <v>426</v>
      </c>
      <c r="B266" s="14"/>
      <c r="C266" s="34" t="s">
        <v>68</v>
      </c>
      <c r="D266" s="34" t="s">
        <v>111</v>
      </c>
      <c r="E266" s="34"/>
      <c r="F266" s="132" t="e">
        <f>#REF!</f>
        <v>#REF!</v>
      </c>
      <c r="G266" s="34"/>
      <c r="H266" s="105">
        <f>H267</f>
        <v>1092000</v>
      </c>
      <c r="N266" s="105">
        <f aca="true" t="shared" si="24" ref="N266:W268">N267</f>
        <v>1204100</v>
      </c>
      <c r="O266" s="105"/>
      <c r="P266" s="105">
        <f t="shared" si="24"/>
        <v>1204100</v>
      </c>
      <c r="Q266" s="105"/>
      <c r="R266" s="105">
        <f t="shared" si="24"/>
        <v>1204100</v>
      </c>
      <c r="S266" s="105">
        <f t="shared" si="24"/>
        <v>1269305</v>
      </c>
      <c r="T266" s="93"/>
      <c r="U266" s="105">
        <f t="shared" si="24"/>
        <v>1269305</v>
      </c>
      <c r="V266" s="105"/>
      <c r="W266" s="105">
        <f t="shared" si="24"/>
        <v>1269305</v>
      </c>
    </row>
    <row r="267" spans="1:23" ht="47.25">
      <c r="A267" s="82" t="s">
        <v>453</v>
      </c>
      <c r="B267" s="14"/>
      <c r="C267" s="34" t="s">
        <v>68</v>
      </c>
      <c r="D267" s="34" t="s">
        <v>0</v>
      </c>
      <c r="E267" s="34"/>
      <c r="F267" s="132"/>
      <c r="G267" s="34"/>
      <c r="H267" s="105">
        <f>H268</f>
        <v>1092000</v>
      </c>
      <c r="N267" s="105">
        <f t="shared" si="24"/>
        <v>1204100</v>
      </c>
      <c r="O267" s="105"/>
      <c r="P267" s="105">
        <f t="shared" si="24"/>
        <v>1204100</v>
      </c>
      <c r="Q267" s="105"/>
      <c r="R267" s="105">
        <f t="shared" si="24"/>
        <v>1204100</v>
      </c>
      <c r="S267" s="105">
        <f t="shared" si="24"/>
        <v>1269305</v>
      </c>
      <c r="T267" s="93"/>
      <c r="U267" s="105">
        <f t="shared" si="24"/>
        <v>1269305</v>
      </c>
      <c r="V267" s="105"/>
      <c r="W267" s="105">
        <f t="shared" si="24"/>
        <v>1269305</v>
      </c>
    </row>
    <row r="268" spans="1:23" ht="31.5">
      <c r="A268" s="82" t="s">
        <v>26</v>
      </c>
      <c r="B268" s="14"/>
      <c r="C268" s="34" t="s">
        <v>68</v>
      </c>
      <c r="D268" s="34" t="s">
        <v>27</v>
      </c>
      <c r="E268" s="34"/>
      <c r="F268" s="132"/>
      <c r="G268" s="34"/>
      <c r="H268" s="105">
        <f>H269</f>
        <v>1092000</v>
      </c>
      <c r="N268" s="105">
        <f t="shared" si="24"/>
        <v>1204100</v>
      </c>
      <c r="O268" s="105"/>
      <c r="P268" s="105">
        <f t="shared" si="24"/>
        <v>1204100</v>
      </c>
      <c r="Q268" s="105"/>
      <c r="R268" s="105">
        <f t="shared" si="24"/>
        <v>1204100</v>
      </c>
      <c r="S268" s="105">
        <f t="shared" si="24"/>
        <v>1269305</v>
      </c>
      <c r="T268" s="93"/>
      <c r="U268" s="105">
        <f t="shared" si="24"/>
        <v>1269305</v>
      </c>
      <c r="V268" s="105"/>
      <c r="W268" s="105">
        <f t="shared" si="24"/>
        <v>1269305</v>
      </c>
    </row>
    <row r="269" spans="1:23" ht="33" customHeight="1">
      <c r="A269" s="87" t="s">
        <v>156</v>
      </c>
      <c r="B269" s="14"/>
      <c r="C269" s="34" t="s">
        <v>68</v>
      </c>
      <c r="D269" s="34" t="s">
        <v>27</v>
      </c>
      <c r="E269" s="34" t="s">
        <v>134</v>
      </c>
      <c r="F269" s="132">
        <v>0</v>
      </c>
      <c r="G269" s="84"/>
      <c r="H269" s="105">
        <v>1092000</v>
      </c>
      <c r="N269" s="105">
        <v>1204100</v>
      </c>
      <c r="O269" s="105"/>
      <c r="P269" s="103">
        <f>N269+O269</f>
        <v>1204100</v>
      </c>
      <c r="Q269" s="103"/>
      <c r="R269" s="103">
        <f>P269+Q269</f>
        <v>1204100</v>
      </c>
      <c r="S269" s="105">
        <v>1269305</v>
      </c>
      <c r="T269" s="93"/>
      <c r="U269" s="103">
        <f>S269+T269</f>
        <v>1269305</v>
      </c>
      <c r="V269" s="103"/>
      <c r="W269" s="103">
        <f>U269+V269</f>
        <v>1269305</v>
      </c>
    </row>
    <row r="270" spans="1:23" ht="18" customHeight="1">
      <c r="A270" s="35" t="s">
        <v>69</v>
      </c>
      <c r="B270" s="22" t="s">
        <v>115</v>
      </c>
      <c r="C270" s="22" t="s">
        <v>70</v>
      </c>
      <c r="D270" s="22"/>
      <c r="E270" s="22"/>
      <c r="F270" s="72" t="e">
        <f>F272+F300+F337+F372</f>
        <v>#REF!</v>
      </c>
      <c r="G270" s="22"/>
      <c r="H270" s="103" t="e">
        <f>H271+H391</f>
        <v>#REF!</v>
      </c>
      <c r="N270" s="103" t="e">
        <f>N271+N391</f>
        <v>#REF!</v>
      </c>
      <c r="O270" s="103"/>
      <c r="P270" s="103">
        <f>P271+P391</f>
        <v>581994300</v>
      </c>
      <c r="Q270" s="103"/>
      <c r="R270" s="103">
        <f>R271+R391</f>
        <v>581994300</v>
      </c>
      <c r="S270" s="103">
        <f>S271+S391</f>
        <v>617712985</v>
      </c>
      <c r="T270" s="93"/>
      <c r="U270" s="103">
        <f>U271+U391</f>
        <v>617212985</v>
      </c>
      <c r="V270" s="103"/>
      <c r="W270" s="103">
        <f>W271+W391</f>
        <v>617212985</v>
      </c>
    </row>
    <row r="271" spans="1:23" ht="37.5" customHeight="1">
      <c r="A271" s="35" t="s">
        <v>458</v>
      </c>
      <c r="B271" s="22" t="s">
        <v>115</v>
      </c>
      <c r="C271" s="22" t="s">
        <v>70</v>
      </c>
      <c r="D271" s="22" t="s">
        <v>124</v>
      </c>
      <c r="E271" s="22"/>
      <c r="F271" s="72"/>
      <c r="G271" s="22"/>
      <c r="H271" s="103">
        <f>H272+H300+H346+H372</f>
        <v>575665500</v>
      </c>
      <c r="N271" s="103" t="e">
        <f>N272+N300+N346+N372</f>
        <v>#REF!</v>
      </c>
      <c r="O271" s="103"/>
      <c r="P271" s="103">
        <f>P272+P300+P346+P372</f>
        <v>573393300</v>
      </c>
      <c r="Q271" s="103"/>
      <c r="R271" s="103">
        <f>R272+R300+R346+R372</f>
        <v>573393300</v>
      </c>
      <c r="S271" s="103">
        <f>S272+S300+S346+S372</f>
        <v>608611985</v>
      </c>
      <c r="T271" s="93"/>
      <c r="U271" s="103">
        <f>U272+U300+U346+U372</f>
        <v>608611985</v>
      </c>
      <c r="V271" s="103"/>
      <c r="W271" s="103">
        <f>W272+W300+W346+W372</f>
        <v>608611985</v>
      </c>
    </row>
    <row r="272" spans="1:23" ht="21" customHeight="1">
      <c r="A272" s="35" t="s">
        <v>84</v>
      </c>
      <c r="B272" s="22" t="s">
        <v>115</v>
      </c>
      <c r="C272" s="22" t="s">
        <v>85</v>
      </c>
      <c r="D272" s="22"/>
      <c r="E272" s="22"/>
      <c r="F272" s="72" t="e">
        <f>#REF!+F286+#REF!+#REF!+#REF!</f>
        <v>#REF!</v>
      </c>
      <c r="G272" s="22"/>
      <c r="H272" s="103">
        <f>H273</f>
        <v>159567359</v>
      </c>
      <c r="N272" s="103">
        <f>N273</f>
        <v>134024359</v>
      </c>
      <c r="O272" s="103"/>
      <c r="P272" s="103">
        <f>P273+P297</f>
        <v>159625166</v>
      </c>
      <c r="Q272" s="103"/>
      <c r="R272" s="103">
        <f>R273+R297</f>
        <v>159625166</v>
      </c>
      <c r="S272" s="103">
        <f>S273</f>
        <v>138906359</v>
      </c>
      <c r="T272" s="93"/>
      <c r="U272" s="103">
        <f>U273+U297</f>
        <v>167297656</v>
      </c>
      <c r="V272" s="103"/>
      <c r="W272" s="103">
        <f>W273+W297</f>
        <v>167297656</v>
      </c>
    </row>
    <row r="273" spans="1:23" ht="36" customHeight="1">
      <c r="A273" s="35" t="s">
        <v>272</v>
      </c>
      <c r="B273" s="22" t="s">
        <v>115</v>
      </c>
      <c r="C273" s="22" t="s">
        <v>85</v>
      </c>
      <c r="D273" s="22" t="s">
        <v>273</v>
      </c>
      <c r="E273" s="22"/>
      <c r="F273" s="72" t="e">
        <f>F274+F277+F280+F281+#REF!+#REF!+F282</f>
        <v>#REF!</v>
      </c>
      <c r="G273" s="22"/>
      <c r="H273" s="103">
        <f>H274+H277+H282+H284+H286+H288</f>
        <v>159567359</v>
      </c>
      <c r="N273" s="103">
        <f>N274+N277+N282+N284+N286+N288</f>
        <v>134024359</v>
      </c>
      <c r="O273" s="103"/>
      <c r="P273" s="103">
        <f>P274+P277+P282+P284+P286+P288+P293+P290</f>
        <v>134024359</v>
      </c>
      <c r="Q273" s="103"/>
      <c r="R273" s="103">
        <f>R274+R277+R282+R284+R286+R288+R293+R290</f>
        <v>134024359</v>
      </c>
      <c r="S273" s="103">
        <f>S274+S277+S282+S284+S286+S288</f>
        <v>138906359</v>
      </c>
      <c r="T273" s="93"/>
      <c r="U273" s="103">
        <f>U274+U277+U282+U284+U286+U288+U290+U293</f>
        <v>138906359</v>
      </c>
      <c r="V273" s="103"/>
      <c r="W273" s="103">
        <f>W274+W277+W282+W284+W286+W288+W290+W293</f>
        <v>138906359</v>
      </c>
    </row>
    <row r="274" spans="1:23" ht="64.5" customHeight="1">
      <c r="A274" s="35" t="s">
        <v>274</v>
      </c>
      <c r="B274" s="22" t="s">
        <v>115</v>
      </c>
      <c r="C274" s="22" t="s">
        <v>85</v>
      </c>
      <c r="D274" s="22" t="s">
        <v>275</v>
      </c>
      <c r="E274" s="22"/>
      <c r="F274" s="72">
        <v>0</v>
      </c>
      <c r="G274" s="41">
        <v>74461823</v>
      </c>
      <c r="H274" s="103">
        <f>H276+H275</f>
        <v>49987000</v>
      </c>
      <c r="N274" s="107">
        <f>N275+N276</f>
        <v>54444000</v>
      </c>
      <c r="O274" s="107"/>
      <c r="P274" s="107">
        <f>P275+P276</f>
        <v>0</v>
      </c>
      <c r="Q274" s="107"/>
      <c r="R274" s="107">
        <f>R275+R276</f>
        <v>0</v>
      </c>
      <c r="S274" s="107">
        <f>S275+S276</f>
        <v>59326000</v>
      </c>
      <c r="T274" s="93"/>
      <c r="U274" s="107">
        <f>U275+U276</f>
        <v>0</v>
      </c>
      <c r="V274" s="107"/>
      <c r="W274" s="107">
        <f>W275+W276</f>
        <v>0</v>
      </c>
    </row>
    <row r="275" spans="1:23" ht="21" customHeight="1">
      <c r="A275" s="35" t="s">
        <v>128</v>
      </c>
      <c r="B275" s="22" t="s">
        <v>115</v>
      </c>
      <c r="C275" s="22" t="s">
        <v>85</v>
      </c>
      <c r="D275" s="22" t="s">
        <v>275</v>
      </c>
      <c r="E275" s="22" t="s">
        <v>131</v>
      </c>
      <c r="F275" s="72"/>
      <c r="G275" s="41"/>
      <c r="H275" s="103">
        <v>48695000</v>
      </c>
      <c r="N275" s="107">
        <v>52811000</v>
      </c>
      <c r="O275" s="107">
        <v>-52811000</v>
      </c>
      <c r="P275" s="103">
        <f>N275+O275</f>
        <v>0</v>
      </c>
      <c r="Q275" s="103"/>
      <c r="R275" s="103">
        <f>P275+Q275</f>
        <v>0</v>
      </c>
      <c r="S275" s="107">
        <v>57546200</v>
      </c>
      <c r="T275" s="93">
        <v>-57546200</v>
      </c>
      <c r="U275" s="103">
        <f>S275+T275</f>
        <v>0</v>
      </c>
      <c r="V275" s="103"/>
      <c r="W275" s="103">
        <f>U275+V275</f>
        <v>0</v>
      </c>
    </row>
    <row r="276" spans="1:23" ht="39" customHeight="1">
      <c r="A276" s="35" t="s">
        <v>156</v>
      </c>
      <c r="B276" s="22" t="s">
        <v>115</v>
      </c>
      <c r="C276" s="22" t="s">
        <v>85</v>
      </c>
      <c r="D276" s="22" t="s">
        <v>275</v>
      </c>
      <c r="E276" s="22" t="s">
        <v>134</v>
      </c>
      <c r="F276" s="72"/>
      <c r="G276" s="41"/>
      <c r="H276" s="103">
        <v>1292000</v>
      </c>
      <c r="N276" s="107">
        <v>1633000</v>
      </c>
      <c r="O276" s="107">
        <v>-1633000</v>
      </c>
      <c r="P276" s="103">
        <f>N276+O276</f>
        <v>0</v>
      </c>
      <c r="Q276" s="103"/>
      <c r="R276" s="103">
        <f>P276+Q276</f>
        <v>0</v>
      </c>
      <c r="S276" s="107">
        <v>1779800</v>
      </c>
      <c r="T276" s="93">
        <v>-1779800</v>
      </c>
      <c r="U276" s="103">
        <f>S276+T276</f>
        <v>0</v>
      </c>
      <c r="V276" s="103"/>
      <c r="W276" s="103">
        <f>U276+V276</f>
        <v>0</v>
      </c>
    </row>
    <row r="277" spans="1:23" ht="63">
      <c r="A277" s="35" t="s">
        <v>276</v>
      </c>
      <c r="B277" s="22" t="s">
        <v>115</v>
      </c>
      <c r="C277" s="22" t="s">
        <v>85</v>
      </c>
      <c r="D277" s="22" t="s">
        <v>277</v>
      </c>
      <c r="E277" s="22"/>
      <c r="F277" s="72">
        <v>0</v>
      </c>
      <c r="G277" s="41">
        <v>241110</v>
      </c>
      <c r="H277" s="103">
        <f>H278+H279+H280+H281</f>
        <v>57870173</v>
      </c>
      <c r="N277" s="103">
        <f>N278+N279+N280+N281</f>
        <v>57870173</v>
      </c>
      <c r="O277" s="103"/>
      <c r="P277" s="103">
        <f>P278+P279+P280+P281</f>
        <v>57870173</v>
      </c>
      <c r="Q277" s="103"/>
      <c r="R277" s="103">
        <f>R278+R279+R280+R281</f>
        <v>57870173</v>
      </c>
      <c r="S277" s="103">
        <f>S278+S279+S280+S281</f>
        <v>57870173</v>
      </c>
      <c r="T277" s="93"/>
      <c r="U277" s="103">
        <f>U278+U279+U280+U281</f>
        <v>57870173</v>
      </c>
      <c r="V277" s="103"/>
      <c r="W277" s="103">
        <f>W278+W279+W280+W281</f>
        <v>57870173</v>
      </c>
    </row>
    <row r="278" spans="1:23" ht="18.75" customHeight="1">
      <c r="A278" s="35" t="s">
        <v>128</v>
      </c>
      <c r="B278" s="22" t="s">
        <v>115</v>
      </c>
      <c r="C278" s="22" t="s">
        <v>85</v>
      </c>
      <c r="D278" s="22" t="s">
        <v>277</v>
      </c>
      <c r="E278" s="22" t="s">
        <v>131</v>
      </c>
      <c r="F278" s="72"/>
      <c r="G278" s="41"/>
      <c r="H278" s="103">
        <v>33500702</v>
      </c>
      <c r="N278" s="103">
        <v>33500702</v>
      </c>
      <c r="O278" s="103"/>
      <c r="P278" s="103">
        <f>N278+O278</f>
        <v>33500702</v>
      </c>
      <c r="Q278" s="103"/>
      <c r="R278" s="103">
        <f>P278+Q278</f>
        <v>33500702</v>
      </c>
      <c r="S278" s="103">
        <v>33500702</v>
      </c>
      <c r="T278" s="93"/>
      <c r="U278" s="103">
        <f>S278+T278</f>
        <v>33500702</v>
      </c>
      <c r="V278" s="103"/>
      <c r="W278" s="103">
        <f>U278+V278</f>
        <v>33500702</v>
      </c>
    </row>
    <row r="279" spans="1:23" ht="36" customHeight="1">
      <c r="A279" s="35" t="s">
        <v>129</v>
      </c>
      <c r="B279" s="22" t="s">
        <v>115</v>
      </c>
      <c r="C279" s="22" t="s">
        <v>85</v>
      </c>
      <c r="D279" s="22" t="s">
        <v>277</v>
      </c>
      <c r="E279" s="22" t="s">
        <v>132</v>
      </c>
      <c r="F279" s="72"/>
      <c r="G279" s="41"/>
      <c r="H279" s="103">
        <v>8280</v>
      </c>
      <c r="N279" s="103">
        <v>8280</v>
      </c>
      <c r="O279" s="103"/>
      <c r="P279" s="103">
        <f>N279+O279</f>
        <v>8280</v>
      </c>
      <c r="Q279" s="103"/>
      <c r="R279" s="103">
        <f>P279+Q279</f>
        <v>8280</v>
      </c>
      <c r="S279" s="103">
        <v>8280</v>
      </c>
      <c r="T279" s="93"/>
      <c r="U279" s="103">
        <f>S279+T279</f>
        <v>8280</v>
      </c>
      <c r="V279" s="103"/>
      <c r="W279" s="103">
        <f>U279+V279</f>
        <v>8280</v>
      </c>
    </row>
    <row r="280" spans="1:23" ht="34.5" customHeight="1">
      <c r="A280" s="35" t="s">
        <v>130</v>
      </c>
      <c r="B280" s="22" t="s">
        <v>115</v>
      </c>
      <c r="C280" s="22" t="s">
        <v>85</v>
      </c>
      <c r="D280" s="22" t="s">
        <v>277</v>
      </c>
      <c r="E280" s="22" t="s">
        <v>133</v>
      </c>
      <c r="F280" s="72">
        <v>0</v>
      </c>
      <c r="G280" s="41">
        <v>645005</v>
      </c>
      <c r="H280" s="103">
        <v>317207</v>
      </c>
      <c r="N280" s="103">
        <v>317207</v>
      </c>
      <c r="O280" s="103"/>
      <c r="P280" s="103">
        <f>N280+O280</f>
        <v>317207</v>
      </c>
      <c r="Q280" s="103"/>
      <c r="R280" s="103">
        <f>P280+Q280</f>
        <v>317207</v>
      </c>
      <c r="S280" s="103">
        <v>317207</v>
      </c>
      <c r="T280" s="93"/>
      <c r="U280" s="103">
        <f>S280+T280</f>
        <v>317207</v>
      </c>
      <c r="V280" s="103"/>
      <c r="W280" s="103">
        <f>U280+V280</f>
        <v>317207</v>
      </c>
    </row>
    <row r="281" spans="1:23" ht="33" customHeight="1">
      <c r="A281" s="35" t="s">
        <v>156</v>
      </c>
      <c r="B281" s="22" t="s">
        <v>115</v>
      </c>
      <c r="C281" s="22" t="s">
        <v>85</v>
      </c>
      <c r="D281" s="22" t="s">
        <v>277</v>
      </c>
      <c r="E281" s="22" t="s">
        <v>134</v>
      </c>
      <c r="F281" s="72">
        <v>0</v>
      </c>
      <c r="G281" s="41">
        <v>25857607</v>
      </c>
      <c r="H281" s="103">
        <v>24043984</v>
      </c>
      <c r="N281" s="103">
        <v>24043984</v>
      </c>
      <c r="O281" s="103"/>
      <c r="P281" s="103">
        <f>N281+O281</f>
        <v>24043984</v>
      </c>
      <c r="Q281" s="103"/>
      <c r="R281" s="103">
        <f>P281+Q281</f>
        <v>24043984</v>
      </c>
      <c r="S281" s="103">
        <v>24043984</v>
      </c>
      <c r="T281" s="93"/>
      <c r="U281" s="103">
        <f>S281+T281</f>
        <v>24043984</v>
      </c>
      <c r="V281" s="103"/>
      <c r="W281" s="103">
        <f>U281+V281</f>
        <v>24043984</v>
      </c>
    </row>
    <row r="282" spans="1:23" ht="68.25" customHeight="1">
      <c r="A282" s="29" t="s">
        <v>278</v>
      </c>
      <c r="B282" s="22" t="s">
        <v>115</v>
      </c>
      <c r="C282" s="22" t="s">
        <v>85</v>
      </c>
      <c r="D282" s="22" t="s">
        <v>279</v>
      </c>
      <c r="E282" s="22"/>
      <c r="F282" s="72">
        <f>F284</f>
        <v>0</v>
      </c>
      <c r="G282" s="22"/>
      <c r="H282" s="103">
        <f>H283</f>
        <v>10558536</v>
      </c>
      <c r="N282" s="103">
        <f>N283</f>
        <v>10558536</v>
      </c>
      <c r="O282" s="103"/>
      <c r="P282" s="103">
        <f>P283</f>
        <v>10558536</v>
      </c>
      <c r="Q282" s="103"/>
      <c r="R282" s="103">
        <f>R283</f>
        <v>10558536</v>
      </c>
      <c r="S282" s="103">
        <f>S283</f>
        <v>10558536</v>
      </c>
      <c r="T282" s="93"/>
      <c r="U282" s="103">
        <f>U283</f>
        <v>10558536</v>
      </c>
      <c r="V282" s="103"/>
      <c r="W282" s="103">
        <f>W283</f>
        <v>10558536</v>
      </c>
    </row>
    <row r="283" spans="1:23" ht="68.25" customHeight="1">
      <c r="A283" s="35" t="s">
        <v>520</v>
      </c>
      <c r="B283" s="22" t="s">
        <v>115</v>
      </c>
      <c r="C283" s="22" t="s">
        <v>85</v>
      </c>
      <c r="D283" s="22" t="s">
        <v>279</v>
      </c>
      <c r="E283" s="22" t="s">
        <v>141</v>
      </c>
      <c r="F283" s="72"/>
      <c r="G283" s="22"/>
      <c r="H283" s="103">
        <v>10558536</v>
      </c>
      <c r="N283" s="103">
        <v>10558536</v>
      </c>
      <c r="O283" s="103"/>
      <c r="P283" s="103">
        <f>N283+O283</f>
        <v>10558536</v>
      </c>
      <c r="Q283" s="103"/>
      <c r="R283" s="103">
        <f>P283+Q283</f>
        <v>10558536</v>
      </c>
      <c r="S283" s="103">
        <v>10558536</v>
      </c>
      <c r="T283" s="93"/>
      <c r="U283" s="103">
        <f>S283+T283</f>
        <v>10558536</v>
      </c>
      <c r="V283" s="103"/>
      <c r="W283" s="103">
        <f>U283+V283</f>
        <v>10558536</v>
      </c>
    </row>
    <row r="284" spans="1:23" ht="48" customHeight="1">
      <c r="A284" s="29" t="s">
        <v>280</v>
      </c>
      <c r="B284" s="22" t="s">
        <v>115</v>
      </c>
      <c r="C284" s="22" t="s">
        <v>85</v>
      </c>
      <c r="D284" s="22" t="s">
        <v>281</v>
      </c>
      <c r="E284" s="22"/>
      <c r="F284" s="72">
        <v>0</v>
      </c>
      <c r="G284" s="41">
        <v>179004</v>
      </c>
      <c r="H284" s="103">
        <f>H285</f>
        <v>10925900</v>
      </c>
      <c r="N284" s="103">
        <f>N285</f>
        <v>10925900</v>
      </c>
      <c r="O284" s="103"/>
      <c r="P284" s="103">
        <f>P285</f>
        <v>10925900</v>
      </c>
      <c r="Q284" s="103"/>
      <c r="R284" s="103">
        <f>R285</f>
        <v>10925900</v>
      </c>
      <c r="S284" s="103">
        <f>S285</f>
        <v>10925900</v>
      </c>
      <c r="T284" s="93"/>
      <c r="U284" s="103">
        <f>U285</f>
        <v>10925900</v>
      </c>
      <c r="V284" s="103"/>
      <c r="W284" s="103">
        <f>W285</f>
        <v>10925900</v>
      </c>
    </row>
    <row r="285" spans="1:23" ht="36" customHeight="1">
      <c r="A285" s="35" t="s">
        <v>156</v>
      </c>
      <c r="B285" s="22" t="s">
        <v>115</v>
      </c>
      <c r="C285" s="22" t="s">
        <v>85</v>
      </c>
      <c r="D285" s="22" t="s">
        <v>281</v>
      </c>
      <c r="E285" s="22" t="s">
        <v>134</v>
      </c>
      <c r="F285" s="72">
        <v>0</v>
      </c>
      <c r="G285" s="41">
        <v>12302600</v>
      </c>
      <c r="H285" s="103">
        <v>10925900</v>
      </c>
      <c r="N285" s="103">
        <v>10925900</v>
      </c>
      <c r="O285" s="103"/>
      <c r="P285" s="103">
        <f>N285+O285</f>
        <v>10925900</v>
      </c>
      <c r="Q285" s="103"/>
      <c r="R285" s="103">
        <f>P285+Q285</f>
        <v>10925900</v>
      </c>
      <c r="S285" s="103">
        <v>10925900</v>
      </c>
      <c r="T285" s="93"/>
      <c r="U285" s="103">
        <f>S285+T285</f>
        <v>10925900</v>
      </c>
      <c r="V285" s="103"/>
      <c r="W285" s="103">
        <f>U285+V285</f>
        <v>10925900</v>
      </c>
    </row>
    <row r="286" spans="1:23" ht="51.75" customHeight="1">
      <c r="A286" s="35" t="s">
        <v>282</v>
      </c>
      <c r="B286" s="22" t="s">
        <v>115</v>
      </c>
      <c r="C286" s="22" t="s">
        <v>85</v>
      </c>
      <c r="D286" s="22" t="s">
        <v>283</v>
      </c>
      <c r="E286" s="22"/>
      <c r="F286" s="72" t="e">
        <f>#REF!+#REF!+#REF!+F288+#REF!+#REF!</f>
        <v>#REF!</v>
      </c>
      <c r="G286" s="22"/>
      <c r="H286" s="103">
        <f>H287</f>
        <v>225750</v>
      </c>
      <c r="N286" s="103">
        <f>N287</f>
        <v>225750</v>
      </c>
      <c r="O286" s="103"/>
      <c r="P286" s="103">
        <f>P287</f>
        <v>225750</v>
      </c>
      <c r="Q286" s="103"/>
      <c r="R286" s="103">
        <f>R287</f>
        <v>225750</v>
      </c>
      <c r="S286" s="103">
        <f>S287</f>
        <v>225750</v>
      </c>
      <c r="T286" s="93"/>
      <c r="U286" s="103">
        <f>U287</f>
        <v>225750</v>
      </c>
      <c r="V286" s="103"/>
      <c r="W286" s="103">
        <f>W287</f>
        <v>225750</v>
      </c>
    </row>
    <row r="287" spans="1:23" ht="41.25" customHeight="1">
      <c r="A287" s="35" t="s">
        <v>156</v>
      </c>
      <c r="B287" s="22" t="s">
        <v>115</v>
      </c>
      <c r="C287" s="22" t="s">
        <v>85</v>
      </c>
      <c r="D287" s="22" t="s">
        <v>283</v>
      </c>
      <c r="E287" s="22" t="s">
        <v>134</v>
      </c>
      <c r="F287" s="72"/>
      <c r="G287" s="22"/>
      <c r="H287" s="103">
        <v>225750</v>
      </c>
      <c r="N287" s="103">
        <v>225750</v>
      </c>
      <c r="O287" s="103"/>
      <c r="P287" s="103">
        <f>N287+O287</f>
        <v>225750</v>
      </c>
      <c r="Q287" s="103"/>
      <c r="R287" s="103">
        <f>P287+Q287</f>
        <v>225750</v>
      </c>
      <c r="S287" s="103">
        <v>225750</v>
      </c>
      <c r="T287" s="93"/>
      <c r="U287" s="103">
        <f>S287+T287</f>
        <v>225750</v>
      </c>
      <c r="V287" s="103"/>
      <c r="W287" s="103">
        <f>U287+V287</f>
        <v>225750</v>
      </c>
    </row>
    <row r="288" spans="1:23" ht="34.5" customHeight="1">
      <c r="A288" s="35" t="s">
        <v>284</v>
      </c>
      <c r="B288" s="22" t="s">
        <v>115</v>
      </c>
      <c r="C288" s="22" t="s">
        <v>85</v>
      </c>
      <c r="D288" s="22" t="s">
        <v>285</v>
      </c>
      <c r="E288" s="22"/>
      <c r="F288" s="72" t="e">
        <f>F289+#REF!</f>
        <v>#REF!</v>
      </c>
      <c r="G288" s="22"/>
      <c r="H288" s="103">
        <f>H289</f>
        <v>30000000</v>
      </c>
      <c r="N288" s="103">
        <f>N289</f>
        <v>0</v>
      </c>
      <c r="O288" s="103"/>
      <c r="P288" s="103">
        <f>P289</f>
        <v>0</v>
      </c>
      <c r="Q288" s="103"/>
      <c r="R288" s="103">
        <f>R289</f>
        <v>0</v>
      </c>
      <c r="S288" s="103">
        <f>S289</f>
        <v>0</v>
      </c>
      <c r="T288" s="93"/>
      <c r="U288" s="103">
        <f>U289</f>
        <v>0</v>
      </c>
      <c r="V288" s="103"/>
      <c r="W288" s="103">
        <f>W289</f>
        <v>0</v>
      </c>
    </row>
    <row r="289" spans="1:23" ht="47.25">
      <c r="A289" s="35" t="s">
        <v>286</v>
      </c>
      <c r="B289" s="22" t="s">
        <v>115</v>
      </c>
      <c r="C289" s="22" t="s">
        <v>85</v>
      </c>
      <c r="D289" s="22" t="s">
        <v>285</v>
      </c>
      <c r="E289" s="22" t="s">
        <v>287</v>
      </c>
      <c r="F289" s="161">
        <v>0</v>
      </c>
      <c r="G289" s="160"/>
      <c r="H289" s="163">
        <v>30000000</v>
      </c>
      <c r="I289" s="164"/>
      <c r="J289" s="164"/>
      <c r="K289" s="164"/>
      <c r="L289" s="164"/>
      <c r="M289" s="164"/>
      <c r="N289" s="103">
        <v>0</v>
      </c>
      <c r="O289" s="103"/>
      <c r="P289" s="103">
        <f>N289+O289</f>
        <v>0</v>
      </c>
      <c r="Q289" s="103"/>
      <c r="R289" s="103">
        <f>P289+Q289</f>
        <v>0</v>
      </c>
      <c r="S289" s="103">
        <v>0</v>
      </c>
      <c r="T289" s="93"/>
      <c r="U289" s="103">
        <f>S289+T289</f>
        <v>0</v>
      </c>
      <c r="V289" s="103"/>
      <c r="W289" s="103">
        <f>U289+V289</f>
        <v>0</v>
      </c>
    </row>
    <row r="290" spans="1:23" ht="114.75" customHeight="1">
      <c r="A290" s="35" t="s">
        <v>489</v>
      </c>
      <c r="B290" s="22"/>
      <c r="C290" s="22" t="s">
        <v>85</v>
      </c>
      <c r="D290" s="22" t="s">
        <v>487</v>
      </c>
      <c r="E290" s="22"/>
      <c r="F290" s="72"/>
      <c r="G290" s="22"/>
      <c r="H290" s="103"/>
      <c r="I290" s="115"/>
      <c r="J290" s="115"/>
      <c r="K290" s="115"/>
      <c r="L290" s="115"/>
      <c r="M290" s="115"/>
      <c r="N290" s="103"/>
      <c r="O290" s="103"/>
      <c r="P290" s="103">
        <f>P291+P292</f>
        <v>52811000</v>
      </c>
      <c r="Q290" s="103"/>
      <c r="R290" s="103">
        <f>R291+R292</f>
        <v>52811000</v>
      </c>
      <c r="S290" s="103"/>
      <c r="T290" s="93"/>
      <c r="U290" s="103">
        <f>U291+U292</f>
        <v>57546200</v>
      </c>
      <c r="V290" s="103"/>
      <c r="W290" s="103">
        <f>W291+W292</f>
        <v>57546200</v>
      </c>
    </row>
    <row r="291" spans="1:23" ht="15.75">
      <c r="A291" s="35" t="s">
        <v>128</v>
      </c>
      <c r="B291" s="22"/>
      <c r="C291" s="22" t="s">
        <v>85</v>
      </c>
      <c r="D291" s="22" t="s">
        <v>487</v>
      </c>
      <c r="E291" s="22" t="s">
        <v>131</v>
      </c>
      <c r="F291" s="72"/>
      <c r="G291" s="22"/>
      <c r="H291" s="103"/>
      <c r="I291" s="115"/>
      <c r="J291" s="115"/>
      <c r="K291" s="115"/>
      <c r="L291" s="115"/>
      <c r="M291" s="115"/>
      <c r="N291" s="103"/>
      <c r="O291" s="103">
        <v>38416384</v>
      </c>
      <c r="P291" s="103">
        <f>O291</f>
        <v>38416384</v>
      </c>
      <c r="Q291" s="103"/>
      <c r="R291" s="103">
        <f>P291+Q291</f>
        <v>38416384</v>
      </c>
      <c r="S291" s="103"/>
      <c r="T291" s="93">
        <v>41858490</v>
      </c>
      <c r="U291" s="103">
        <f>T291</f>
        <v>41858490</v>
      </c>
      <c r="V291" s="103"/>
      <c r="W291" s="103">
        <f>U291+V291</f>
        <v>41858490</v>
      </c>
    </row>
    <row r="292" spans="1:23" ht="67.5" customHeight="1">
      <c r="A292" s="35" t="s">
        <v>519</v>
      </c>
      <c r="B292" s="22"/>
      <c r="C292" s="22" t="s">
        <v>85</v>
      </c>
      <c r="D292" s="22" t="s">
        <v>487</v>
      </c>
      <c r="E292" s="22" t="s">
        <v>141</v>
      </c>
      <c r="F292" s="72"/>
      <c r="G292" s="22"/>
      <c r="H292" s="103"/>
      <c r="I292" s="115"/>
      <c r="J292" s="115"/>
      <c r="K292" s="115"/>
      <c r="L292" s="115"/>
      <c r="M292" s="115"/>
      <c r="N292" s="103"/>
      <c r="O292" s="103">
        <v>14394616</v>
      </c>
      <c r="P292" s="103">
        <f>O292</f>
        <v>14394616</v>
      </c>
      <c r="Q292" s="103"/>
      <c r="R292" s="103">
        <f>P292+Q292</f>
        <v>14394616</v>
      </c>
      <c r="S292" s="103"/>
      <c r="T292" s="93">
        <v>15687710</v>
      </c>
      <c r="U292" s="103">
        <f>T292</f>
        <v>15687710</v>
      </c>
      <c r="V292" s="103"/>
      <c r="W292" s="103">
        <f>U292+V292</f>
        <v>15687710</v>
      </c>
    </row>
    <row r="293" spans="1:23" ht="126">
      <c r="A293" s="35" t="s">
        <v>490</v>
      </c>
      <c r="B293" s="22"/>
      <c r="C293" s="22" t="s">
        <v>85</v>
      </c>
      <c r="D293" s="22" t="s">
        <v>488</v>
      </c>
      <c r="E293" s="22"/>
      <c r="F293" s="72"/>
      <c r="G293" s="22"/>
      <c r="H293" s="103"/>
      <c r="I293" s="115"/>
      <c r="J293" s="115"/>
      <c r="K293" s="115"/>
      <c r="L293" s="115"/>
      <c r="M293" s="115"/>
      <c r="N293" s="103"/>
      <c r="O293" s="103"/>
      <c r="P293" s="103">
        <f>P294+P295+P296</f>
        <v>1633000</v>
      </c>
      <c r="Q293" s="103"/>
      <c r="R293" s="103">
        <f>R294+R295+R296</f>
        <v>1633000</v>
      </c>
      <c r="S293" s="103"/>
      <c r="T293" s="93"/>
      <c r="U293" s="103">
        <f>U294+U295+U296</f>
        <v>1779800</v>
      </c>
      <c r="V293" s="103"/>
      <c r="W293" s="103">
        <f>W294+W295+W296</f>
        <v>1779800</v>
      </c>
    </row>
    <row r="294" spans="1:23" ht="47.25">
      <c r="A294" s="35" t="s">
        <v>130</v>
      </c>
      <c r="B294" s="22"/>
      <c r="C294" s="22" t="s">
        <v>85</v>
      </c>
      <c r="D294" s="22" t="s">
        <v>488</v>
      </c>
      <c r="E294" s="22" t="s">
        <v>133</v>
      </c>
      <c r="F294" s="72"/>
      <c r="G294" s="22"/>
      <c r="H294" s="103"/>
      <c r="I294" s="115"/>
      <c r="J294" s="115"/>
      <c r="K294" s="115"/>
      <c r="L294" s="115"/>
      <c r="M294" s="115"/>
      <c r="N294" s="103"/>
      <c r="O294" s="103">
        <v>278100</v>
      </c>
      <c r="P294" s="103">
        <f>O294</f>
        <v>278100</v>
      </c>
      <c r="Q294" s="103"/>
      <c r="R294" s="103">
        <f>P294+Q294</f>
        <v>278100</v>
      </c>
      <c r="S294" s="103"/>
      <c r="T294" s="93">
        <v>302700</v>
      </c>
      <c r="U294" s="103">
        <f>T294</f>
        <v>302700</v>
      </c>
      <c r="V294" s="103"/>
      <c r="W294" s="103">
        <f>U294+V294</f>
        <v>302700</v>
      </c>
    </row>
    <row r="295" spans="1:23" ht="31.5">
      <c r="A295" s="35" t="s">
        <v>156</v>
      </c>
      <c r="B295" s="22"/>
      <c r="C295" s="22" t="s">
        <v>85</v>
      </c>
      <c r="D295" s="22" t="s">
        <v>488</v>
      </c>
      <c r="E295" s="22" t="s">
        <v>134</v>
      </c>
      <c r="F295" s="72"/>
      <c r="G295" s="22"/>
      <c r="H295" s="103"/>
      <c r="I295" s="115"/>
      <c r="J295" s="115"/>
      <c r="K295" s="115"/>
      <c r="L295" s="115"/>
      <c r="M295" s="115"/>
      <c r="N295" s="103"/>
      <c r="O295" s="103">
        <v>824400</v>
      </c>
      <c r="P295" s="103">
        <f>O295</f>
        <v>824400</v>
      </c>
      <c r="Q295" s="103"/>
      <c r="R295" s="103">
        <f>P295+Q295</f>
        <v>824400</v>
      </c>
      <c r="S295" s="103"/>
      <c r="T295" s="93">
        <v>899100</v>
      </c>
      <c r="U295" s="103">
        <f>T295</f>
        <v>899100</v>
      </c>
      <c r="V295" s="103"/>
      <c r="W295" s="103">
        <f>U295+V295</f>
        <v>899100</v>
      </c>
    </row>
    <row r="296" spans="1:23" ht="63">
      <c r="A296" s="35" t="s">
        <v>521</v>
      </c>
      <c r="B296" s="22"/>
      <c r="C296" s="22" t="s">
        <v>85</v>
      </c>
      <c r="D296" s="22" t="s">
        <v>488</v>
      </c>
      <c r="E296" s="22" t="s">
        <v>141</v>
      </c>
      <c r="F296" s="72"/>
      <c r="G296" s="22"/>
      <c r="H296" s="103"/>
      <c r="I296" s="115"/>
      <c r="J296" s="115"/>
      <c r="K296" s="115"/>
      <c r="L296" s="115"/>
      <c r="M296" s="115"/>
      <c r="N296" s="103"/>
      <c r="O296" s="103">
        <v>530500</v>
      </c>
      <c r="P296" s="103">
        <f>O296</f>
        <v>530500</v>
      </c>
      <c r="Q296" s="103"/>
      <c r="R296" s="103">
        <f>P296+Q296</f>
        <v>530500</v>
      </c>
      <c r="S296" s="103"/>
      <c r="T296" s="93">
        <v>578000</v>
      </c>
      <c r="U296" s="103">
        <f>T296</f>
        <v>578000</v>
      </c>
      <c r="V296" s="103"/>
      <c r="W296" s="103">
        <f>U296+V296</f>
        <v>578000</v>
      </c>
    </row>
    <row r="297" spans="1:23" ht="55.5" customHeight="1">
      <c r="A297" s="29" t="s">
        <v>493</v>
      </c>
      <c r="B297" s="22"/>
      <c r="C297" s="22" t="s">
        <v>85</v>
      </c>
      <c r="D297" s="22" t="s">
        <v>289</v>
      </c>
      <c r="E297" s="22"/>
      <c r="F297" s="72"/>
      <c r="G297" s="22"/>
      <c r="H297" s="103"/>
      <c r="I297" s="115"/>
      <c r="J297" s="115"/>
      <c r="K297" s="115"/>
      <c r="L297" s="115"/>
      <c r="M297" s="115"/>
      <c r="N297" s="103"/>
      <c r="O297" s="103"/>
      <c r="P297" s="103">
        <f>P298</f>
        <v>25600807</v>
      </c>
      <c r="Q297" s="103"/>
      <c r="R297" s="103">
        <f>R298</f>
        <v>25600807</v>
      </c>
      <c r="S297" s="103"/>
      <c r="T297" s="93"/>
      <c r="U297" s="103">
        <f>U298</f>
        <v>28391297</v>
      </c>
      <c r="V297" s="103"/>
      <c r="W297" s="103">
        <f>W298</f>
        <v>28391297</v>
      </c>
    </row>
    <row r="298" spans="1:23" ht="189">
      <c r="A298" s="35" t="s">
        <v>492</v>
      </c>
      <c r="B298" s="22"/>
      <c r="C298" s="22" t="s">
        <v>85</v>
      </c>
      <c r="D298" s="22" t="s">
        <v>491</v>
      </c>
      <c r="E298" s="22"/>
      <c r="F298" s="72"/>
      <c r="G298" s="22"/>
      <c r="H298" s="103"/>
      <c r="I298" s="115"/>
      <c r="J298" s="115"/>
      <c r="K298" s="115"/>
      <c r="L298" s="115"/>
      <c r="M298" s="115"/>
      <c r="N298" s="103"/>
      <c r="O298" s="103"/>
      <c r="P298" s="103">
        <f>P299</f>
        <v>25600807</v>
      </c>
      <c r="Q298" s="103"/>
      <c r="R298" s="103">
        <f>R299</f>
        <v>25600807</v>
      </c>
      <c r="S298" s="103"/>
      <c r="T298" s="93"/>
      <c r="U298" s="103">
        <f>U299</f>
        <v>28391297</v>
      </c>
      <c r="V298" s="103"/>
      <c r="W298" s="103">
        <f>W299</f>
        <v>28391297</v>
      </c>
    </row>
    <row r="299" spans="1:23" ht="15.75">
      <c r="A299" s="35" t="s">
        <v>128</v>
      </c>
      <c r="B299" s="22"/>
      <c r="C299" s="22" t="s">
        <v>85</v>
      </c>
      <c r="D299" s="22" t="s">
        <v>491</v>
      </c>
      <c r="E299" s="22" t="s">
        <v>131</v>
      </c>
      <c r="F299" s="72"/>
      <c r="G299" s="22"/>
      <c r="H299" s="103"/>
      <c r="I299" s="115"/>
      <c r="J299" s="115"/>
      <c r="K299" s="115"/>
      <c r="L299" s="115"/>
      <c r="M299" s="115"/>
      <c r="N299" s="103"/>
      <c r="O299" s="103">
        <v>25600807</v>
      </c>
      <c r="P299" s="103">
        <f>O299</f>
        <v>25600807</v>
      </c>
      <c r="Q299" s="103"/>
      <c r="R299" s="103">
        <f>P299+Q299</f>
        <v>25600807</v>
      </c>
      <c r="S299" s="103"/>
      <c r="T299" s="93">
        <v>28391297</v>
      </c>
      <c r="U299" s="103">
        <f>T299</f>
        <v>28391297</v>
      </c>
      <c r="V299" s="103"/>
      <c r="W299" s="103">
        <f>U299+V299</f>
        <v>28391297</v>
      </c>
    </row>
    <row r="300" spans="1:23" ht="24" customHeight="1">
      <c r="A300" s="50" t="s">
        <v>71</v>
      </c>
      <c r="B300" s="22" t="s">
        <v>115</v>
      </c>
      <c r="C300" s="22" t="s">
        <v>72</v>
      </c>
      <c r="D300" s="22"/>
      <c r="E300" s="22"/>
      <c r="F300" s="72" t="e">
        <f>F301+F331+#REF!+#REF!+#REF!+#REF!+#REF!+F306</f>
        <v>#REF!</v>
      </c>
      <c r="G300" s="22"/>
      <c r="H300" s="103">
        <f>H301+H331+H337</f>
        <v>392494794</v>
      </c>
      <c r="N300" s="103" t="e">
        <f>N301+N331+N337</f>
        <v>#REF!</v>
      </c>
      <c r="O300" s="103"/>
      <c r="P300" s="103">
        <f>P301+P331+P337</f>
        <v>389778087</v>
      </c>
      <c r="Q300" s="103"/>
      <c r="R300" s="103">
        <f>R301+R331+R337</f>
        <v>389778087</v>
      </c>
      <c r="S300" s="103">
        <f>S301+S331+S337</f>
        <v>445309579</v>
      </c>
      <c r="T300" s="93"/>
      <c r="U300" s="103">
        <f>U301+U331+U337</f>
        <v>416918282</v>
      </c>
      <c r="V300" s="103"/>
      <c r="W300" s="103">
        <f>W301+W331+W337</f>
        <v>416918282</v>
      </c>
    </row>
    <row r="301" spans="1:23" ht="51" customHeight="1">
      <c r="A301" s="35" t="s">
        <v>288</v>
      </c>
      <c r="B301" s="22" t="s">
        <v>115</v>
      </c>
      <c r="C301" s="22" t="s">
        <v>72</v>
      </c>
      <c r="D301" s="22" t="s">
        <v>289</v>
      </c>
      <c r="E301" s="22"/>
      <c r="F301" s="72" t="e">
        <f>F303+#REF!+F304+F305+#REF!+#REF!</f>
        <v>#REF!</v>
      </c>
      <c r="G301" s="22"/>
      <c r="H301" s="103">
        <f>H302+H306+H308+H311+H318+H320+H322</f>
        <v>369797954</v>
      </c>
      <c r="N301" s="103" t="e">
        <f>N302+N306+N308+N311+N318+N320+N322+#REF!</f>
        <v>#REF!</v>
      </c>
      <c r="O301" s="103"/>
      <c r="P301" s="103">
        <f>P302+P306+P308+P311+P318+P320+P322+P324+P327</f>
        <v>367081247</v>
      </c>
      <c r="Q301" s="103"/>
      <c r="R301" s="103">
        <f>R302+R306+R308+R311+R318+R320+R322+R324+R327</f>
        <v>367081247</v>
      </c>
      <c r="S301" s="103">
        <f>S302+S306+S308+S311+S318+S320+S322</f>
        <v>422612739</v>
      </c>
      <c r="T301" s="93"/>
      <c r="U301" s="103">
        <f>U302+U306+U308+U311+U318+U320+U322+U324+U327</f>
        <v>394221442</v>
      </c>
      <c r="V301" s="103"/>
      <c r="W301" s="103">
        <f>W302+W306+W308+W311+W318+W320+W322+W324+W327</f>
        <v>394221442</v>
      </c>
    </row>
    <row r="302" spans="1:23" ht="20.25" customHeight="1">
      <c r="A302" s="29" t="s">
        <v>290</v>
      </c>
      <c r="B302" s="22" t="s">
        <v>115</v>
      </c>
      <c r="C302" s="22" t="s">
        <v>72</v>
      </c>
      <c r="D302" s="22" t="s">
        <v>291</v>
      </c>
      <c r="E302" s="22"/>
      <c r="F302" s="72"/>
      <c r="G302" s="22"/>
      <c r="H302" s="103">
        <f>H303+H304+H305</f>
        <v>233891000</v>
      </c>
      <c r="N302" s="107">
        <f>N303+N304+N305</f>
        <v>260071000</v>
      </c>
      <c r="O302" s="107"/>
      <c r="P302" s="107">
        <f>P303+P304+P305</f>
        <v>0</v>
      </c>
      <c r="Q302" s="107"/>
      <c r="R302" s="107">
        <f>R303+R304+R305</f>
        <v>0</v>
      </c>
      <c r="S302" s="107">
        <v>288442000</v>
      </c>
      <c r="T302" s="93"/>
      <c r="U302" s="107">
        <f>U303+U304+U305</f>
        <v>0</v>
      </c>
      <c r="V302" s="107"/>
      <c r="W302" s="107">
        <f>W303+W304+W305</f>
        <v>0</v>
      </c>
    </row>
    <row r="303" spans="1:23" ht="20.25" customHeight="1">
      <c r="A303" s="35" t="s">
        <v>128</v>
      </c>
      <c r="B303" s="22" t="s">
        <v>115</v>
      </c>
      <c r="C303" s="22" t="s">
        <v>72</v>
      </c>
      <c r="D303" s="22" t="s">
        <v>291</v>
      </c>
      <c r="E303" s="22" t="s">
        <v>131</v>
      </c>
      <c r="F303" s="72">
        <v>0</v>
      </c>
      <c r="G303" s="41">
        <v>1474467</v>
      </c>
      <c r="H303" s="103">
        <v>229432000</v>
      </c>
      <c r="N303" s="107">
        <v>254870000</v>
      </c>
      <c r="O303" s="107">
        <v>-254870000</v>
      </c>
      <c r="P303" s="103">
        <f>N303+O303</f>
        <v>0</v>
      </c>
      <c r="Q303" s="103"/>
      <c r="R303" s="103">
        <f>P303+Q303</f>
        <v>0</v>
      </c>
      <c r="S303" s="107">
        <v>282670000</v>
      </c>
      <c r="T303" s="93">
        <v>-282670000</v>
      </c>
      <c r="U303" s="103">
        <f>S303+T303</f>
        <v>0</v>
      </c>
      <c r="V303" s="103"/>
      <c r="W303" s="103">
        <f>U303+V303</f>
        <v>0</v>
      </c>
    </row>
    <row r="304" spans="1:23" ht="20.25" customHeight="1">
      <c r="A304" s="35" t="s">
        <v>130</v>
      </c>
      <c r="B304" s="22" t="s">
        <v>115</v>
      </c>
      <c r="C304" s="22" t="s">
        <v>72</v>
      </c>
      <c r="D304" s="22" t="s">
        <v>291</v>
      </c>
      <c r="E304" s="22" t="s">
        <v>133</v>
      </c>
      <c r="F304" s="72">
        <v>0</v>
      </c>
      <c r="G304" s="41">
        <v>1284127</v>
      </c>
      <c r="H304" s="103">
        <v>1600000</v>
      </c>
      <c r="N304" s="107">
        <v>2080000</v>
      </c>
      <c r="O304" s="107">
        <v>-2080000</v>
      </c>
      <c r="P304" s="103">
        <f>N304+O304</f>
        <v>0</v>
      </c>
      <c r="Q304" s="103"/>
      <c r="R304" s="103">
        <f>P304+Q304</f>
        <v>0</v>
      </c>
      <c r="S304" s="107">
        <v>2307000</v>
      </c>
      <c r="T304" s="93">
        <v>-2307000</v>
      </c>
      <c r="U304" s="103">
        <f>S304+T304</f>
        <v>0</v>
      </c>
      <c r="V304" s="103"/>
      <c r="W304" s="103">
        <f>U304+V304</f>
        <v>0</v>
      </c>
    </row>
    <row r="305" spans="1:23" ht="38.25" customHeight="1">
      <c r="A305" s="35" t="s">
        <v>156</v>
      </c>
      <c r="B305" s="22" t="s">
        <v>115</v>
      </c>
      <c r="C305" s="22" t="s">
        <v>72</v>
      </c>
      <c r="D305" s="22" t="s">
        <v>291</v>
      </c>
      <c r="E305" s="22" t="s">
        <v>134</v>
      </c>
      <c r="F305" s="72">
        <v>0</v>
      </c>
      <c r="G305" s="41">
        <v>48946218</v>
      </c>
      <c r="H305" s="103">
        <v>2859000</v>
      </c>
      <c r="N305" s="107">
        <v>3121000</v>
      </c>
      <c r="O305" s="107">
        <v>-3121000</v>
      </c>
      <c r="P305" s="103">
        <f>N305+O305</f>
        <v>0</v>
      </c>
      <c r="Q305" s="103"/>
      <c r="R305" s="103">
        <f>P305+Q305</f>
        <v>0</v>
      </c>
      <c r="S305" s="107">
        <v>3465000</v>
      </c>
      <c r="T305" s="93">
        <v>-3465000</v>
      </c>
      <c r="U305" s="103">
        <f>S305+T305</f>
        <v>0</v>
      </c>
      <c r="V305" s="103"/>
      <c r="W305" s="103">
        <f>U305+V305</f>
        <v>0</v>
      </c>
    </row>
    <row r="306" spans="1:23" ht="66.75" customHeight="1">
      <c r="A306" s="29" t="s">
        <v>292</v>
      </c>
      <c r="B306" s="22" t="s">
        <v>115</v>
      </c>
      <c r="C306" s="22" t="s">
        <v>72</v>
      </c>
      <c r="D306" s="22" t="s">
        <v>293</v>
      </c>
      <c r="E306" s="22"/>
      <c r="F306" s="72">
        <f>F307</f>
        <v>0</v>
      </c>
      <c r="G306" s="41"/>
      <c r="H306" s="103">
        <f>H307</f>
        <v>12622000</v>
      </c>
      <c r="N306" s="107">
        <f>N307</f>
        <v>13215000</v>
      </c>
      <c r="O306" s="107"/>
      <c r="P306" s="107">
        <f>P307</f>
        <v>13215000</v>
      </c>
      <c r="Q306" s="107"/>
      <c r="R306" s="107">
        <f>R307</f>
        <v>13215000</v>
      </c>
      <c r="S306" s="107">
        <f>S307</f>
        <v>13837000</v>
      </c>
      <c r="T306" s="93"/>
      <c r="U306" s="107">
        <f>U307</f>
        <v>13837000</v>
      </c>
      <c r="V306" s="107"/>
      <c r="W306" s="107">
        <f>W307</f>
        <v>13837000</v>
      </c>
    </row>
    <row r="307" spans="1:23" ht="33.75" customHeight="1">
      <c r="A307" s="35" t="s">
        <v>156</v>
      </c>
      <c r="B307" s="22" t="s">
        <v>115</v>
      </c>
      <c r="C307" s="22" t="s">
        <v>72</v>
      </c>
      <c r="D307" s="22" t="s">
        <v>293</v>
      </c>
      <c r="E307" s="22" t="s">
        <v>134</v>
      </c>
      <c r="F307" s="72">
        <v>0</v>
      </c>
      <c r="G307" s="41">
        <v>2188296</v>
      </c>
      <c r="H307" s="103">
        <v>12622000</v>
      </c>
      <c r="N307" s="107">
        <v>13215000</v>
      </c>
      <c r="O307" s="107"/>
      <c r="P307" s="103">
        <f>N307+O307</f>
        <v>13215000</v>
      </c>
      <c r="Q307" s="103"/>
      <c r="R307" s="103">
        <f>P307+Q307</f>
        <v>13215000</v>
      </c>
      <c r="S307" s="107">
        <v>13837000</v>
      </c>
      <c r="T307" s="93"/>
      <c r="U307" s="103">
        <f>S307+T307</f>
        <v>13837000</v>
      </c>
      <c r="V307" s="103"/>
      <c r="W307" s="103">
        <f>U307+V307</f>
        <v>13837000</v>
      </c>
    </row>
    <row r="308" spans="1:23" ht="48.75" customHeight="1">
      <c r="A308" s="51" t="s">
        <v>294</v>
      </c>
      <c r="B308" s="22" t="s">
        <v>115</v>
      </c>
      <c r="C308" s="22" t="s">
        <v>72</v>
      </c>
      <c r="D308" s="22" t="s">
        <v>295</v>
      </c>
      <c r="E308" s="22"/>
      <c r="F308" s="72"/>
      <c r="G308" s="41"/>
      <c r="H308" s="103">
        <f>H309+H310</f>
        <v>600000</v>
      </c>
      <c r="N308" s="103">
        <f>N309+N310</f>
        <v>600000</v>
      </c>
      <c r="O308" s="103"/>
      <c r="P308" s="103">
        <f>P309+P310</f>
        <v>600000</v>
      </c>
      <c r="Q308" s="103"/>
      <c r="R308" s="103">
        <f>R309+R310</f>
        <v>600000</v>
      </c>
      <c r="S308" s="103">
        <f>S309+S310</f>
        <v>600000</v>
      </c>
      <c r="T308" s="93"/>
      <c r="U308" s="103">
        <f>U309+U310</f>
        <v>600000</v>
      </c>
      <c r="V308" s="103"/>
      <c r="W308" s="103">
        <f>W309+W310</f>
        <v>600000</v>
      </c>
    </row>
    <row r="309" spans="1:23" ht="39.75" customHeight="1">
      <c r="A309" s="35" t="s">
        <v>156</v>
      </c>
      <c r="B309" s="22" t="s">
        <v>115</v>
      </c>
      <c r="C309" s="22" t="s">
        <v>72</v>
      </c>
      <c r="D309" s="22" t="s">
        <v>295</v>
      </c>
      <c r="E309" s="22" t="s">
        <v>134</v>
      </c>
      <c r="F309" s="72"/>
      <c r="G309" s="41"/>
      <c r="H309" s="103">
        <v>378750</v>
      </c>
      <c r="N309" s="103">
        <v>378750</v>
      </c>
      <c r="O309" s="103"/>
      <c r="P309" s="103">
        <f>N309+O309</f>
        <v>378750</v>
      </c>
      <c r="Q309" s="103"/>
      <c r="R309" s="103">
        <f>P309+Q309</f>
        <v>378750</v>
      </c>
      <c r="S309" s="103">
        <v>378750</v>
      </c>
      <c r="T309" s="93"/>
      <c r="U309" s="103">
        <f>S309+T309</f>
        <v>378750</v>
      </c>
      <c r="V309" s="103"/>
      <c r="W309" s="103">
        <f>U309+V309</f>
        <v>378750</v>
      </c>
    </row>
    <row r="310" spans="1:23" ht="21.75" customHeight="1">
      <c r="A310" s="35" t="s">
        <v>296</v>
      </c>
      <c r="B310" s="22" t="s">
        <v>115</v>
      </c>
      <c r="C310" s="22" t="s">
        <v>72</v>
      </c>
      <c r="D310" s="22" t="s">
        <v>295</v>
      </c>
      <c r="E310" s="22" t="s">
        <v>297</v>
      </c>
      <c r="F310" s="72"/>
      <c r="G310" s="41"/>
      <c r="H310" s="103">
        <v>221250</v>
      </c>
      <c r="N310" s="103">
        <v>221250</v>
      </c>
      <c r="O310" s="103"/>
      <c r="P310" s="103">
        <f>N310+O310</f>
        <v>221250</v>
      </c>
      <c r="Q310" s="103"/>
      <c r="R310" s="103">
        <f>P310+Q310</f>
        <v>221250</v>
      </c>
      <c r="S310" s="103">
        <v>221250</v>
      </c>
      <c r="T310" s="93"/>
      <c r="U310" s="103">
        <f>S310+T310</f>
        <v>221250</v>
      </c>
      <c r="V310" s="103"/>
      <c r="W310" s="103">
        <f>U310+V310</f>
        <v>221250</v>
      </c>
    </row>
    <row r="311" spans="1:23" ht="48" customHeight="1">
      <c r="A311" s="29" t="s">
        <v>298</v>
      </c>
      <c r="B311" s="22" t="s">
        <v>115</v>
      </c>
      <c r="C311" s="22" t="s">
        <v>72</v>
      </c>
      <c r="D311" s="22" t="s">
        <v>299</v>
      </c>
      <c r="E311" s="22"/>
      <c r="F311" s="72"/>
      <c r="G311" s="41"/>
      <c r="H311" s="103">
        <f>H312+H313+H314+H315+H316+H317</f>
        <v>97958690</v>
      </c>
      <c r="N311" s="103">
        <f>N312+N313+N314+N315+N316+N317</f>
        <v>94069790</v>
      </c>
      <c r="O311" s="103"/>
      <c r="P311" s="103">
        <f>P312+P313+P314+P315+P316+P317</f>
        <v>94069790</v>
      </c>
      <c r="Q311" s="103"/>
      <c r="R311" s="103">
        <f>R312+R313+R314+R315+R316+R317</f>
        <v>94069790</v>
      </c>
      <c r="S311" s="103">
        <f>S312+S313+S314+S315+S316+S317</f>
        <v>95007475</v>
      </c>
      <c r="T311" s="93"/>
      <c r="U311" s="103">
        <f>U312+U313+U314+U315+U316+U317</f>
        <v>95007475</v>
      </c>
      <c r="V311" s="103"/>
      <c r="W311" s="103">
        <f>W312+W313+W314+W315+W316+W317</f>
        <v>95007475</v>
      </c>
    </row>
    <row r="312" spans="1:23" ht="21" customHeight="1">
      <c r="A312" s="35" t="s">
        <v>128</v>
      </c>
      <c r="B312" s="22" t="s">
        <v>115</v>
      </c>
      <c r="C312" s="22" t="s">
        <v>72</v>
      </c>
      <c r="D312" s="22" t="s">
        <v>299</v>
      </c>
      <c r="E312" s="22" t="s">
        <v>131</v>
      </c>
      <c r="F312" s="72"/>
      <c r="G312" s="41"/>
      <c r="H312" s="103">
        <v>56612522</v>
      </c>
      <c r="N312" s="103">
        <v>56612522</v>
      </c>
      <c r="O312" s="103"/>
      <c r="P312" s="103">
        <f aca="true" t="shared" si="25" ref="P312:P317">N312+O312</f>
        <v>56612522</v>
      </c>
      <c r="Q312" s="103"/>
      <c r="R312" s="103">
        <f aca="true" t="shared" si="26" ref="R312:R317">P312+Q312</f>
        <v>56612522</v>
      </c>
      <c r="S312" s="103">
        <v>56612522</v>
      </c>
      <c r="T312" s="93"/>
      <c r="U312" s="103">
        <f aca="true" t="shared" si="27" ref="U312:U317">S312+T312</f>
        <v>56612522</v>
      </c>
      <c r="V312" s="103"/>
      <c r="W312" s="103">
        <f aca="true" t="shared" si="28" ref="W312:W317">U312+V312</f>
        <v>56612522</v>
      </c>
    </row>
    <row r="313" spans="1:23" ht="33.75" customHeight="1">
      <c r="A313" s="35" t="s">
        <v>129</v>
      </c>
      <c r="B313" s="22" t="s">
        <v>115</v>
      </c>
      <c r="C313" s="22" t="s">
        <v>72</v>
      </c>
      <c r="D313" s="22" t="s">
        <v>299</v>
      </c>
      <c r="E313" s="22" t="s">
        <v>132</v>
      </c>
      <c r="F313" s="72"/>
      <c r="G313" s="41"/>
      <c r="H313" s="103">
        <v>13490</v>
      </c>
      <c r="N313" s="103">
        <v>13490</v>
      </c>
      <c r="O313" s="103"/>
      <c r="P313" s="103">
        <f t="shared" si="25"/>
        <v>13490</v>
      </c>
      <c r="Q313" s="103"/>
      <c r="R313" s="103">
        <f t="shared" si="26"/>
        <v>13490</v>
      </c>
      <c r="S313" s="103">
        <v>13490</v>
      </c>
      <c r="T313" s="93"/>
      <c r="U313" s="103">
        <f t="shared" si="27"/>
        <v>13490</v>
      </c>
      <c r="V313" s="103"/>
      <c r="W313" s="103">
        <f t="shared" si="28"/>
        <v>13490</v>
      </c>
    </row>
    <row r="314" spans="1:23" ht="36" customHeight="1">
      <c r="A314" s="35" t="s">
        <v>130</v>
      </c>
      <c r="B314" s="22" t="s">
        <v>115</v>
      </c>
      <c r="C314" s="22" t="s">
        <v>72</v>
      </c>
      <c r="D314" s="22" t="s">
        <v>299</v>
      </c>
      <c r="E314" s="22" t="s">
        <v>133</v>
      </c>
      <c r="F314" s="72"/>
      <c r="G314" s="41"/>
      <c r="H314" s="103">
        <v>475356</v>
      </c>
      <c r="N314" s="103">
        <v>475356</v>
      </c>
      <c r="O314" s="103"/>
      <c r="P314" s="103">
        <f t="shared" si="25"/>
        <v>475356</v>
      </c>
      <c r="Q314" s="103"/>
      <c r="R314" s="103">
        <f t="shared" si="26"/>
        <v>475356</v>
      </c>
      <c r="S314" s="103">
        <v>475356</v>
      </c>
      <c r="T314" s="93"/>
      <c r="U314" s="103">
        <f t="shared" si="27"/>
        <v>475356</v>
      </c>
      <c r="V314" s="103"/>
      <c r="W314" s="103">
        <f t="shared" si="28"/>
        <v>475356</v>
      </c>
    </row>
    <row r="315" spans="1:23" ht="36" customHeight="1">
      <c r="A315" s="113" t="s">
        <v>300</v>
      </c>
      <c r="B315" s="22" t="s">
        <v>115</v>
      </c>
      <c r="C315" s="22" t="s">
        <v>72</v>
      </c>
      <c r="D315" s="22" t="s">
        <v>299</v>
      </c>
      <c r="E315" s="22" t="s">
        <v>136</v>
      </c>
      <c r="F315" s="72"/>
      <c r="G315" s="41"/>
      <c r="H315" s="103">
        <v>50000</v>
      </c>
      <c r="N315" s="103">
        <v>50000</v>
      </c>
      <c r="O315" s="103"/>
      <c r="P315" s="103">
        <f t="shared" si="25"/>
        <v>50000</v>
      </c>
      <c r="Q315" s="103"/>
      <c r="R315" s="103">
        <f t="shared" si="26"/>
        <v>50000</v>
      </c>
      <c r="S315" s="103">
        <v>50000</v>
      </c>
      <c r="T315" s="93"/>
      <c r="U315" s="103">
        <f t="shared" si="27"/>
        <v>50000</v>
      </c>
      <c r="V315" s="103"/>
      <c r="W315" s="103">
        <f t="shared" si="28"/>
        <v>50000</v>
      </c>
    </row>
    <row r="316" spans="1:23" ht="37.5" customHeight="1">
      <c r="A316" s="35" t="s">
        <v>156</v>
      </c>
      <c r="B316" s="22" t="s">
        <v>115</v>
      </c>
      <c r="C316" s="22" t="s">
        <v>72</v>
      </c>
      <c r="D316" s="22" t="s">
        <v>299</v>
      </c>
      <c r="E316" s="22" t="s">
        <v>134</v>
      </c>
      <c r="F316" s="161"/>
      <c r="G316" s="165"/>
      <c r="H316" s="163">
        <v>40801322</v>
      </c>
      <c r="I316" s="164"/>
      <c r="J316" s="164"/>
      <c r="K316" s="164"/>
      <c r="L316" s="164"/>
      <c r="M316" s="164"/>
      <c r="N316" s="103">
        <v>36912422</v>
      </c>
      <c r="O316" s="103"/>
      <c r="P316" s="103">
        <f t="shared" si="25"/>
        <v>36912422</v>
      </c>
      <c r="Q316" s="103"/>
      <c r="R316" s="103">
        <f t="shared" si="26"/>
        <v>36912422</v>
      </c>
      <c r="S316" s="103">
        <v>37850107</v>
      </c>
      <c r="T316" s="93"/>
      <c r="U316" s="103">
        <f t="shared" si="27"/>
        <v>37850107</v>
      </c>
      <c r="V316" s="103"/>
      <c r="W316" s="103">
        <f t="shared" si="28"/>
        <v>37850107</v>
      </c>
    </row>
    <row r="317" spans="1:23" ht="19.5" customHeight="1">
      <c r="A317" s="83" t="s">
        <v>144</v>
      </c>
      <c r="B317" s="22" t="s">
        <v>115</v>
      </c>
      <c r="C317" s="22" t="s">
        <v>72</v>
      </c>
      <c r="D317" s="22" t="s">
        <v>299</v>
      </c>
      <c r="E317" s="22" t="s">
        <v>135</v>
      </c>
      <c r="F317" s="72"/>
      <c r="G317" s="41"/>
      <c r="H317" s="103">
        <v>6000</v>
      </c>
      <c r="N317" s="103">
        <v>6000</v>
      </c>
      <c r="O317" s="103"/>
      <c r="P317" s="103">
        <f t="shared" si="25"/>
        <v>6000</v>
      </c>
      <c r="Q317" s="103"/>
      <c r="R317" s="103">
        <f t="shared" si="26"/>
        <v>6000</v>
      </c>
      <c r="S317" s="103">
        <v>6000</v>
      </c>
      <c r="T317" s="93"/>
      <c r="U317" s="103">
        <f t="shared" si="27"/>
        <v>6000</v>
      </c>
      <c r="V317" s="103"/>
      <c r="W317" s="103">
        <f t="shared" si="28"/>
        <v>6000</v>
      </c>
    </row>
    <row r="318" spans="1:23" ht="48" customHeight="1">
      <c r="A318" s="29" t="s">
        <v>301</v>
      </c>
      <c r="B318" s="22" t="s">
        <v>115</v>
      </c>
      <c r="C318" s="22" t="s">
        <v>72</v>
      </c>
      <c r="D318" s="22" t="s">
        <v>302</v>
      </c>
      <c r="E318" s="22"/>
      <c r="F318" s="72"/>
      <c r="G318" s="41"/>
      <c r="H318" s="103">
        <f>H319</f>
        <v>22391349</v>
      </c>
      <c r="N318" s="103">
        <f>N319</f>
        <v>22391349</v>
      </c>
      <c r="O318" s="103"/>
      <c r="P318" s="103">
        <f>P319</f>
        <v>22391349</v>
      </c>
      <c r="Q318" s="103"/>
      <c r="R318" s="103">
        <f>R319</f>
        <v>22391349</v>
      </c>
      <c r="S318" s="103">
        <f>S319</f>
        <v>22391349</v>
      </c>
      <c r="T318" s="93"/>
      <c r="U318" s="103">
        <f>U319</f>
        <v>22391349</v>
      </c>
      <c r="V318" s="103"/>
      <c r="W318" s="103">
        <f>W319</f>
        <v>22391349</v>
      </c>
    </row>
    <row r="319" spans="1:23" ht="65.25" customHeight="1">
      <c r="A319" s="114" t="s">
        <v>522</v>
      </c>
      <c r="B319" s="22" t="s">
        <v>115</v>
      </c>
      <c r="C319" s="22" t="s">
        <v>72</v>
      </c>
      <c r="D319" s="22" t="s">
        <v>302</v>
      </c>
      <c r="E319" s="22" t="s">
        <v>303</v>
      </c>
      <c r="F319" s="72"/>
      <c r="G319" s="41"/>
      <c r="H319" s="103">
        <v>22391349</v>
      </c>
      <c r="N319" s="103">
        <v>22391349</v>
      </c>
      <c r="O319" s="103"/>
      <c r="P319" s="103">
        <f>N319+O319</f>
        <v>22391349</v>
      </c>
      <c r="Q319" s="103"/>
      <c r="R319" s="103">
        <f>P319+Q319</f>
        <v>22391349</v>
      </c>
      <c r="S319" s="103">
        <v>22391349</v>
      </c>
      <c r="T319" s="93"/>
      <c r="U319" s="103">
        <f>S319+T319</f>
        <v>22391349</v>
      </c>
      <c r="V319" s="103"/>
      <c r="W319" s="103">
        <f>U319+V319</f>
        <v>22391349</v>
      </c>
    </row>
    <row r="320" spans="1:23" ht="48" customHeight="1">
      <c r="A320" s="29" t="s">
        <v>304</v>
      </c>
      <c r="B320" s="22" t="s">
        <v>115</v>
      </c>
      <c r="C320" s="22" t="s">
        <v>72</v>
      </c>
      <c r="D320" s="22" t="s">
        <v>305</v>
      </c>
      <c r="E320" s="22"/>
      <c r="F320" s="72"/>
      <c r="G320" s="41"/>
      <c r="H320" s="103">
        <f>H321</f>
        <v>2259915</v>
      </c>
      <c r="N320" s="103">
        <f>N321</f>
        <v>2259915</v>
      </c>
      <c r="O320" s="103"/>
      <c r="P320" s="103">
        <f>P321</f>
        <v>2259915</v>
      </c>
      <c r="Q320" s="103"/>
      <c r="R320" s="103">
        <f>R321</f>
        <v>2259915</v>
      </c>
      <c r="S320" s="103">
        <f>S321</f>
        <v>2259915</v>
      </c>
      <c r="T320" s="93"/>
      <c r="U320" s="103">
        <f>U321</f>
        <v>2259915</v>
      </c>
      <c r="V320" s="103"/>
      <c r="W320" s="103">
        <f>W321</f>
        <v>2259915</v>
      </c>
    </row>
    <row r="321" spans="1:23" ht="30" customHeight="1">
      <c r="A321" s="35" t="s">
        <v>156</v>
      </c>
      <c r="B321" s="22" t="s">
        <v>115</v>
      </c>
      <c r="C321" s="22" t="s">
        <v>72</v>
      </c>
      <c r="D321" s="22" t="s">
        <v>305</v>
      </c>
      <c r="E321" s="22" t="s">
        <v>134</v>
      </c>
      <c r="F321" s="72"/>
      <c r="G321" s="41"/>
      <c r="H321" s="103">
        <v>2259915</v>
      </c>
      <c r="N321" s="103">
        <v>2259915</v>
      </c>
      <c r="O321" s="103"/>
      <c r="P321" s="103">
        <f>N321+O321</f>
        <v>2259915</v>
      </c>
      <c r="Q321" s="103"/>
      <c r="R321" s="103">
        <f>P321+Q321</f>
        <v>2259915</v>
      </c>
      <c r="S321" s="103">
        <v>2259915</v>
      </c>
      <c r="T321" s="93"/>
      <c r="U321" s="103">
        <f>S321+T321</f>
        <v>2259915</v>
      </c>
      <c r="V321" s="103"/>
      <c r="W321" s="103">
        <f>U321+V321</f>
        <v>2259915</v>
      </c>
    </row>
    <row r="322" spans="1:23" ht="32.25" customHeight="1">
      <c r="A322" s="29" t="s">
        <v>306</v>
      </c>
      <c r="B322" s="22" t="s">
        <v>115</v>
      </c>
      <c r="C322" s="22" t="s">
        <v>72</v>
      </c>
      <c r="D322" s="22" t="s">
        <v>307</v>
      </c>
      <c r="E322" s="22"/>
      <c r="F322" s="72"/>
      <c r="G322" s="41"/>
      <c r="H322" s="103">
        <f>H323</f>
        <v>75000</v>
      </c>
      <c r="N322" s="103">
        <f>N323</f>
        <v>75000</v>
      </c>
      <c r="O322" s="103"/>
      <c r="P322" s="103">
        <f>P323</f>
        <v>75000</v>
      </c>
      <c r="Q322" s="103"/>
      <c r="R322" s="103">
        <f>R323</f>
        <v>75000</v>
      </c>
      <c r="S322" s="103">
        <f>S323</f>
        <v>75000</v>
      </c>
      <c r="T322" s="93"/>
      <c r="U322" s="103">
        <f>U323</f>
        <v>75000</v>
      </c>
      <c r="V322" s="103"/>
      <c r="W322" s="103">
        <f>W323</f>
        <v>75000</v>
      </c>
    </row>
    <row r="323" spans="1:23" ht="35.25" customHeight="1">
      <c r="A323" s="35" t="s">
        <v>156</v>
      </c>
      <c r="B323" s="22" t="s">
        <v>115</v>
      </c>
      <c r="C323" s="22" t="s">
        <v>72</v>
      </c>
      <c r="D323" s="22" t="s">
        <v>307</v>
      </c>
      <c r="E323" s="22" t="s">
        <v>134</v>
      </c>
      <c r="F323" s="72"/>
      <c r="G323" s="41"/>
      <c r="H323" s="103">
        <v>75000</v>
      </c>
      <c r="N323" s="103">
        <v>75000</v>
      </c>
      <c r="O323" s="103"/>
      <c r="P323" s="103">
        <f>N323+O323</f>
        <v>75000</v>
      </c>
      <c r="Q323" s="103"/>
      <c r="R323" s="103">
        <f>P323+Q323</f>
        <v>75000</v>
      </c>
      <c r="S323" s="103">
        <v>75000</v>
      </c>
      <c r="T323" s="93"/>
      <c r="U323" s="103">
        <f>S323+T323</f>
        <v>75000</v>
      </c>
      <c r="V323" s="103"/>
      <c r="W323" s="103">
        <f>U323+V323</f>
        <v>75000</v>
      </c>
    </row>
    <row r="324" spans="1:23" ht="183.75" customHeight="1">
      <c r="A324" s="35" t="s">
        <v>492</v>
      </c>
      <c r="B324" s="22"/>
      <c r="C324" s="22" t="s">
        <v>72</v>
      </c>
      <c r="D324" s="22" t="s">
        <v>491</v>
      </c>
      <c r="E324" s="22"/>
      <c r="F324" s="72"/>
      <c r="G324" s="41"/>
      <c r="H324" s="103"/>
      <c r="N324" s="103"/>
      <c r="O324" s="103"/>
      <c r="P324" s="103">
        <f>P325+P326</f>
        <v>229269193</v>
      </c>
      <c r="Q324" s="103"/>
      <c r="R324" s="103">
        <f>R325+R326</f>
        <v>229269193</v>
      </c>
      <c r="S324" s="103"/>
      <c r="T324" s="93"/>
      <c r="U324" s="103">
        <f>U325+U326</f>
        <v>254278703</v>
      </c>
      <c r="V324" s="103"/>
      <c r="W324" s="103">
        <f>W325+W326</f>
        <v>254278703</v>
      </c>
    </row>
    <row r="325" spans="1:23" ht="22.5" customHeight="1">
      <c r="A325" s="35" t="s">
        <v>128</v>
      </c>
      <c r="B325" s="22"/>
      <c r="C325" s="22" t="s">
        <v>72</v>
      </c>
      <c r="D325" s="22" t="s">
        <v>491</v>
      </c>
      <c r="E325" s="22" t="s">
        <v>131</v>
      </c>
      <c r="F325" s="72"/>
      <c r="G325" s="41"/>
      <c r="H325" s="103"/>
      <c r="N325" s="103"/>
      <c r="O325" s="103">
        <v>176931624</v>
      </c>
      <c r="P325" s="103">
        <f>O325</f>
        <v>176931624</v>
      </c>
      <c r="Q325" s="103"/>
      <c r="R325" s="103">
        <f>P325+Q325</f>
        <v>176931624</v>
      </c>
      <c r="S325" s="103"/>
      <c r="T325" s="93">
        <v>196216999</v>
      </c>
      <c r="U325" s="103">
        <f>T325</f>
        <v>196216999</v>
      </c>
      <c r="V325" s="103"/>
      <c r="W325" s="103">
        <f>U325+V325</f>
        <v>196216999</v>
      </c>
    </row>
    <row r="326" spans="1:23" ht="67.5" customHeight="1">
      <c r="A326" s="114" t="s">
        <v>522</v>
      </c>
      <c r="B326" s="22"/>
      <c r="C326" s="22" t="s">
        <v>72</v>
      </c>
      <c r="D326" s="22" t="s">
        <v>491</v>
      </c>
      <c r="E326" s="22" t="s">
        <v>303</v>
      </c>
      <c r="F326" s="72"/>
      <c r="G326" s="41"/>
      <c r="H326" s="103"/>
      <c r="N326" s="103"/>
      <c r="O326" s="103">
        <v>52337569</v>
      </c>
      <c r="P326" s="103">
        <f>O326</f>
        <v>52337569</v>
      </c>
      <c r="Q326" s="103"/>
      <c r="R326" s="103">
        <f>P326+Q326</f>
        <v>52337569</v>
      </c>
      <c r="S326" s="103"/>
      <c r="T326" s="93">
        <v>58061704</v>
      </c>
      <c r="U326" s="103">
        <f>T326</f>
        <v>58061704</v>
      </c>
      <c r="V326" s="103"/>
      <c r="W326" s="103">
        <f>U326+V326</f>
        <v>58061704</v>
      </c>
    </row>
    <row r="327" spans="1:23" ht="190.5" customHeight="1">
      <c r="A327" s="35" t="s">
        <v>495</v>
      </c>
      <c r="B327" s="22"/>
      <c r="C327" s="22" t="s">
        <v>72</v>
      </c>
      <c r="D327" s="22" t="s">
        <v>494</v>
      </c>
      <c r="E327" s="22"/>
      <c r="F327" s="72"/>
      <c r="G327" s="41"/>
      <c r="H327" s="103"/>
      <c r="N327" s="103"/>
      <c r="O327" s="103"/>
      <c r="P327" s="103">
        <f>P328+P329+P330</f>
        <v>5201000</v>
      </c>
      <c r="Q327" s="103"/>
      <c r="R327" s="103">
        <f>R328+R329+R330</f>
        <v>5201000</v>
      </c>
      <c r="S327" s="103"/>
      <c r="T327" s="93"/>
      <c r="U327" s="103">
        <f>U328+U329+U330</f>
        <v>5772000</v>
      </c>
      <c r="V327" s="103"/>
      <c r="W327" s="103">
        <f>W328+W329+W330</f>
        <v>5772000</v>
      </c>
    </row>
    <row r="328" spans="1:23" ht="35.25" customHeight="1">
      <c r="A328" s="35" t="s">
        <v>130</v>
      </c>
      <c r="B328" s="22"/>
      <c r="C328" s="22" t="s">
        <v>72</v>
      </c>
      <c r="D328" s="22" t="s">
        <v>494</v>
      </c>
      <c r="E328" s="22" t="s">
        <v>133</v>
      </c>
      <c r="F328" s="72"/>
      <c r="G328" s="41"/>
      <c r="H328" s="103"/>
      <c r="N328" s="103"/>
      <c r="O328" s="103">
        <v>1258199</v>
      </c>
      <c r="P328" s="103">
        <f>O328</f>
        <v>1258199</v>
      </c>
      <c r="Q328" s="103"/>
      <c r="R328" s="103">
        <f>P328+Q328</f>
        <v>1258199</v>
      </c>
      <c r="S328" s="103"/>
      <c r="T328" s="93">
        <v>1395338</v>
      </c>
      <c r="U328" s="103">
        <f>T328</f>
        <v>1395338</v>
      </c>
      <c r="V328" s="103"/>
      <c r="W328" s="103">
        <f>U328+V328</f>
        <v>1395338</v>
      </c>
    </row>
    <row r="329" spans="1:23" ht="35.25" customHeight="1">
      <c r="A329" s="35" t="s">
        <v>156</v>
      </c>
      <c r="B329" s="22"/>
      <c r="C329" s="22" t="s">
        <v>72</v>
      </c>
      <c r="D329" s="22" t="s">
        <v>494</v>
      </c>
      <c r="E329" s="22" t="s">
        <v>134</v>
      </c>
      <c r="F329" s="72"/>
      <c r="G329" s="41"/>
      <c r="H329" s="103"/>
      <c r="N329" s="103"/>
      <c r="O329" s="103">
        <v>2425945</v>
      </c>
      <c r="P329" s="103">
        <f>O329</f>
        <v>2425945</v>
      </c>
      <c r="Q329" s="103"/>
      <c r="R329" s="103">
        <f>P329+Q329</f>
        <v>2425945</v>
      </c>
      <c r="S329" s="103"/>
      <c r="T329" s="93">
        <v>2690282</v>
      </c>
      <c r="U329" s="103">
        <f>T329</f>
        <v>2690282</v>
      </c>
      <c r="V329" s="103"/>
      <c r="W329" s="103">
        <f>U329+V329</f>
        <v>2690282</v>
      </c>
    </row>
    <row r="330" spans="1:23" ht="69" customHeight="1">
      <c r="A330" s="114" t="s">
        <v>522</v>
      </c>
      <c r="B330" s="22"/>
      <c r="C330" s="22" t="s">
        <v>72</v>
      </c>
      <c r="D330" s="22" t="s">
        <v>494</v>
      </c>
      <c r="E330" s="22" t="s">
        <v>303</v>
      </c>
      <c r="F330" s="72"/>
      <c r="G330" s="41"/>
      <c r="H330" s="103"/>
      <c r="N330" s="103"/>
      <c r="O330" s="103">
        <v>1516856</v>
      </c>
      <c r="P330" s="103">
        <f>O330</f>
        <v>1516856</v>
      </c>
      <c r="Q330" s="103"/>
      <c r="R330" s="103">
        <f>P330+Q330</f>
        <v>1516856</v>
      </c>
      <c r="S330" s="103"/>
      <c r="T330" s="93">
        <v>1686380</v>
      </c>
      <c r="U330" s="103">
        <f>T330</f>
        <v>1686380</v>
      </c>
      <c r="V330" s="103"/>
      <c r="W330" s="103">
        <f>U330+V330</f>
        <v>1686380</v>
      </c>
    </row>
    <row r="331" spans="1:23" ht="49.5" customHeight="1">
      <c r="A331" s="35" t="s">
        <v>308</v>
      </c>
      <c r="B331" s="22" t="s">
        <v>115</v>
      </c>
      <c r="C331" s="22" t="s">
        <v>72</v>
      </c>
      <c r="D331" s="22" t="s">
        <v>309</v>
      </c>
      <c r="E331" s="22"/>
      <c r="F331" s="72" t="e">
        <f>F333+#REF!+F334+F335+F336</f>
        <v>#REF!</v>
      </c>
      <c r="G331" s="22"/>
      <c r="H331" s="103">
        <f>H332</f>
        <v>17632640</v>
      </c>
      <c r="N331" s="103">
        <f>N332</f>
        <v>17632640</v>
      </c>
      <c r="O331" s="103"/>
      <c r="P331" s="103">
        <f>P332</f>
        <v>17632640</v>
      </c>
      <c r="Q331" s="103"/>
      <c r="R331" s="103">
        <f>R332</f>
        <v>17632640</v>
      </c>
      <c r="S331" s="103">
        <f>S332</f>
        <v>17632640</v>
      </c>
      <c r="T331" s="93"/>
      <c r="U331" s="103">
        <f>U332</f>
        <v>17632640</v>
      </c>
      <c r="V331" s="103"/>
      <c r="W331" s="103">
        <f>W332</f>
        <v>17632640</v>
      </c>
    </row>
    <row r="332" spans="1:23" ht="48.75" customHeight="1">
      <c r="A332" s="29" t="s">
        <v>310</v>
      </c>
      <c r="B332" s="22" t="s">
        <v>115</v>
      </c>
      <c r="C332" s="22" t="s">
        <v>72</v>
      </c>
      <c r="D332" s="22" t="s">
        <v>311</v>
      </c>
      <c r="E332" s="22"/>
      <c r="F332" s="72"/>
      <c r="G332" s="22"/>
      <c r="H332" s="103">
        <f>H333+H334+H335+H336</f>
        <v>17632640</v>
      </c>
      <c r="N332" s="103">
        <f>N333+N334+N335+N336</f>
        <v>17632640</v>
      </c>
      <c r="O332" s="103"/>
      <c r="P332" s="103">
        <f>P333+P334+P335+P336</f>
        <v>17632640</v>
      </c>
      <c r="Q332" s="103"/>
      <c r="R332" s="103">
        <f>R333+R334+R335+R336</f>
        <v>17632640</v>
      </c>
      <c r="S332" s="103">
        <f>S333+S334+S335+S336</f>
        <v>17632640</v>
      </c>
      <c r="T332" s="93"/>
      <c r="U332" s="103">
        <f>U333+U334+U335+U336</f>
        <v>17632640</v>
      </c>
      <c r="V332" s="103"/>
      <c r="W332" s="103">
        <f>W333+W334+W335+W336</f>
        <v>17632640</v>
      </c>
    </row>
    <row r="333" spans="1:23" ht="19.5" customHeight="1">
      <c r="A333" s="35" t="s">
        <v>128</v>
      </c>
      <c r="B333" s="22" t="s">
        <v>115</v>
      </c>
      <c r="C333" s="22" t="s">
        <v>72</v>
      </c>
      <c r="D333" s="22" t="s">
        <v>311</v>
      </c>
      <c r="E333" s="22" t="s">
        <v>131</v>
      </c>
      <c r="F333" s="72">
        <v>0</v>
      </c>
      <c r="G333" s="41">
        <v>14730288</v>
      </c>
      <c r="H333" s="103">
        <v>16229463</v>
      </c>
      <c r="N333" s="103">
        <v>16229463</v>
      </c>
      <c r="O333" s="103"/>
      <c r="P333" s="103">
        <f>N333+O333</f>
        <v>16229463</v>
      </c>
      <c r="Q333" s="103"/>
      <c r="R333" s="103">
        <f>P333+Q333</f>
        <v>16229463</v>
      </c>
      <c r="S333" s="103">
        <v>16229463</v>
      </c>
      <c r="T333" s="93"/>
      <c r="U333" s="103">
        <f>S333+T333</f>
        <v>16229463</v>
      </c>
      <c r="V333" s="103"/>
      <c r="W333" s="103">
        <f>U333+V333</f>
        <v>16229463</v>
      </c>
    </row>
    <row r="334" spans="1:23" ht="38.25" customHeight="1">
      <c r="A334" s="35" t="s">
        <v>130</v>
      </c>
      <c r="B334" s="22" t="s">
        <v>115</v>
      </c>
      <c r="C334" s="22" t="s">
        <v>72</v>
      </c>
      <c r="D334" s="22" t="s">
        <v>311</v>
      </c>
      <c r="E334" s="22" t="s">
        <v>133</v>
      </c>
      <c r="F334" s="72">
        <v>0</v>
      </c>
      <c r="G334" s="41">
        <v>126639</v>
      </c>
      <c r="H334" s="103">
        <v>136042</v>
      </c>
      <c r="N334" s="103">
        <v>136042</v>
      </c>
      <c r="O334" s="103"/>
      <c r="P334" s="103">
        <f>N334+O334</f>
        <v>136042</v>
      </c>
      <c r="Q334" s="103"/>
      <c r="R334" s="103">
        <f>P334+Q334</f>
        <v>136042</v>
      </c>
      <c r="S334" s="103">
        <v>136042</v>
      </c>
      <c r="T334" s="93"/>
      <c r="U334" s="103">
        <f>S334+T334</f>
        <v>136042</v>
      </c>
      <c r="V334" s="103"/>
      <c r="W334" s="103">
        <f>U334+V334</f>
        <v>136042</v>
      </c>
    </row>
    <row r="335" spans="1:23" ht="36.75" customHeight="1">
      <c r="A335" s="35" t="s">
        <v>156</v>
      </c>
      <c r="B335" s="22" t="s">
        <v>115</v>
      </c>
      <c r="C335" s="22" t="s">
        <v>72</v>
      </c>
      <c r="D335" s="22" t="s">
        <v>311</v>
      </c>
      <c r="E335" s="22" t="s">
        <v>134</v>
      </c>
      <c r="F335" s="72">
        <v>0</v>
      </c>
      <c r="G335" s="41">
        <v>1326708</v>
      </c>
      <c r="H335" s="103">
        <v>1137135</v>
      </c>
      <c r="N335" s="103">
        <v>1137135</v>
      </c>
      <c r="O335" s="103"/>
      <c r="P335" s="103">
        <f>N335+O335</f>
        <v>1137135</v>
      </c>
      <c r="Q335" s="103"/>
      <c r="R335" s="103">
        <f>P335+Q335</f>
        <v>1137135</v>
      </c>
      <c r="S335" s="103">
        <v>1137135</v>
      </c>
      <c r="T335" s="93"/>
      <c r="U335" s="103">
        <f>S335+T335</f>
        <v>1137135</v>
      </c>
      <c r="V335" s="103"/>
      <c r="W335" s="103">
        <f>U335+V335</f>
        <v>1137135</v>
      </c>
    </row>
    <row r="336" spans="1:23" ht="21" customHeight="1">
      <c r="A336" s="35" t="s">
        <v>137</v>
      </c>
      <c r="B336" s="22" t="s">
        <v>115</v>
      </c>
      <c r="C336" s="22" t="s">
        <v>72</v>
      </c>
      <c r="D336" s="22" t="s">
        <v>311</v>
      </c>
      <c r="E336" s="22" t="s">
        <v>138</v>
      </c>
      <c r="F336" s="72">
        <v>0</v>
      </c>
      <c r="G336" s="41">
        <v>180000</v>
      </c>
      <c r="H336" s="103">
        <v>130000</v>
      </c>
      <c r="N336" s="103">
        <v>130000</v>
      </c>
      <c r="O336" s="103"/>
      <c r="P336" s="103">
        <f>N336+O336</f>
        <v>130000</v>
      </c>
      <c r="Q336" s="103"/>
      <c r="R336" s="103">
        <f>P336+Q336</f>
        <v>130000</v>
      </c>
      <c r="S336" s="103">
        <v>130000</v>
      </c>
      <c r="T336" s="93"/>
      <c r="U336" s="103">
        <f>S336+T336</f>
        <v>130000</v>
      </c>
      <c r="V336" s="103"/>
      <c r="W336" s="103">
        <f>U336+V336</f>
        <v>130000</v>
      </c>
    </row>
    <row r="337" spans="1:23" ht="69.75" customHeight="1">
      <c r="A337" s="35" t="s">
        <v>312</v>
      </c>
      <c r="B337" s="22" t="s">
        <v>115</v>
      </c>
      <c r="C337" s="22" t="s">
        <v>72</v>
      </c>
      <c r="D337" s="22" t="s">
        <v>313</v>
      </c>
      <c r="E337" s="22"/>
      <c r="F337" s="72" t="e">
        <f>F338+#REF!</f>
        <v>#REF!</v>
      </c>
      <c r="G337" s="22"/>
      <c r="H337" s="103">
        <f>H338+H341+H344</f>
        <v>5064200</v>
      </c>
      <c r="N337" s="103">
        <f>N338+N341+N344</f>
        <v>5064200</v>
      </c>
      <c r="O337" s="103"/>
      <c r="P337" s="103">
        <f>P338+P341+P344</f>
        <v>5064200</v>
      </c>
      <c r="Q337" s="103"/>
      <c r="R337" s="103">
        <f>R338+R341+R344</f>
        <v>5064200</v>
      </c>
      <c r="S337" s="103">
        <f>S338+S341+S344</f>
        <v>5064200</v>
      </c>
      <c r="T337" s="93"/>
      <c r="U337" s="103">
        <f>U338+U341+U344</f>
        <v>5064200</v>
      </c>
      <c r="V337" s="103"/>
      <c r="W337" s="103">
        <f>W338+W341+W344</f>
        <v>5064200</v>
      </c>
    </row>
    <row r="338" spans="1:23" ht="52.5" customHeight="1">
      <c r="A338" s="51" t="s">
        <v>314</v>
      </c>
      <c r="B338" s="22" t="s">
        <v>115</v>
      </c>
      <c r="C338" s="22" t="s">
        <v>72</v>
      </c>
      <c r="D338" s="22" t="s">
        <v>315</v>
      </c>
      <c r="E338" s="22"/>
      <c r="F338" s="72" t="e">
        <f>F344+#REF!</f>
        <v>#REF!</v>
      </c>
      <c r="G338" s="22"/>
      <c r="H338" s="103">
        <f>H339+H340</f>
        <v>3000000</v>
      </c>
      <c r="N338" s="103">
        <f>N339+N340</f>
        <v>3000000</v>
      </c>
      <c r="O338" s="103"/>
      <c r="P338" s="103">
        <f>P339+P340</f>
        <v>3000000</v>
      </c>
      <c r="Q338" s="103"/>
      <c r="R338" s="103">
        <f>R339+R340</f>
        <v>3000000</v>
      </c>
      <c r="S338" s="103">
        <f>S339+S340</f>
        <v>3000000</v>
      </c>
      <c r="T338" s="93"/>
      <c r="U338" s="103">
        <f>U339+U340</f>
        <v>3000000</v>
      </c>
      <c r="V338" s="103"/>
      <c r="W338" s="103">
        <f>W339+W340</f>
        <v>3000000</v>
      </c>
    </row>
    <row r="339" spans="1:23" ht="37.5" customHeight="1">
      <c r="A339" s="113" t="s">
        <v>300</v>
      </c>
      <c r="B339" s="22" t="s">
        <v>115</v>
      </c>
      <c r="C339" s="22" t="s">
        <v>72</v>
      </c>
      <c r="D339" s="22" t="s">
        <v>315</v>
      </c>
      <c r="E339" s="22" t="s">
        <v>136</v>
      </c>
      <c r="F339" s="72"/>
      <c r="G339" s="22"/>
      <c r="H339" s="103">
        <v>2290427</v>
      </c>
      <c r="N339" s="103">
        <v>2290427</v>
      </c>
      <c r="O339" s="103"/>
      <c r="P339" s="103">
        <f aca="true" t="shared" si="29" ref="P339:R345">N339+O339</f>
        <v>2290427</v>
      </c>
      <c r="Q339" s="103"/>
      <c r="R339" s="103">
        <f t="shared" si="29"/>
        <v>2290427</v>
      </c>
      <c r="S339" s="103">
        <v>2290427</v>
      </c>
      <c r="T339" s="93"/>
      <c r="U339" s="103">
        <f>S339+T339</f>
        <v>2290427</v>
      </c>
      <c r="V339" s="103"/>
      <c r="W339" s="103">
        <f>U339+V339</f>
        <v>2290427</v>
      </c>
    </row>
    <row r="340" spans="1:23" ht="36.75" customHeight="1">
      <c r="A340" s="35" t="s">
        <v>296</v>
      </c>
      <c r="B340" s="22" t="s">
        <v>115</v>
      </c>
      <c r="C340" s="22" t="s">
        <v>72</v>
      </c>
      <c r="D340" s="22" t="s">
        <v>315</v>
      </c>
      <c r="E340" s="22" t="s">
        <v>297</v>
      </c>
      <c r="F340" s="72"/>
      <c r="G340" s="22"/>
      <c r="H340" s="103">
        <v>709573</v>
      </c>
      <c r="N340" s="103">
        <v>709573</v>
      </c>
      <c r="O340" s="103"/>
      <c r="P340" s="103">
        <f t="shared" si="29"/>
        <v>709573</v>
      </c>
      <c r="Q340" s="103"/>
      <c r="R340" s="103">
        <f t="shared" si="29"/>
        <v>709573</v>
      </c>
      <c r="S340" s="103">
        <v>709573</v>
      </c>
      <c r="T340" s="93"/>
      <c r="U340" s="103">
        <f>S340+T340</f>
        <v>709573</v>
      </c>
      <c r="V340" s="103"/>
      <c r="W340" s="103">
        <f>U340+V340</f>
        <v>709573</v>
      </c>
    </row>
    <row r="341" spans="1:23" ht="84" customHeight="1">
      <c r="A341" s="29" t="s">
        <v>318</v>
      </c>
      <c r="B341" s="22" t="s">
        <v>115</v>
      </c>
      <c r="C341" s="22" t="s">
        <v>72</v>
      </c>
      <c r="D341" s="22" t="s">
        <v>319</v>
      </c>
      <c r="E341" s="22"/>
      <c r="F341" s="72"/>
      <c r="G341" s="22"/>
      <c r="H341" s="103">
        <f>H342+H343</f>
        <v>1850000</v>
      </c>
      <c r="N341" s="103">
        <f>N342+N343</f>
        <v>1850000</v>
      </c>
      <c r="O341" s="103"/>
      <c r="P341" s="103">
        <f>P342+P343</f>
        <v>1850000</v>
      </c>
      <c r="Q341" s="103"/>
      <c r="R341" s="103">
        <f>R342+R343</f>
        <v>1850000</v>
      </c>
      <c r="S341" s="103">
        <f>S342+S343</f>
        <v>1850000</v>
      </c>
      <c r="T341" s="93"/>
      <c r="U341" s="103">
        <f>U342+U343</f>
        <v>1850000</v>
      </c>
      <c r="V341" s="103"/>
      <c r="W341" s="103">
        <f>W342+W343</f>
        <v>1850000</v>
      </c>
    </row>
    <row r="342" spans="1:23" ht="38.25" customHeight="1">
      <c r="A342" s="35" t="s">
        <v>156</v>
      </c>
      <c r="B342" s="22" t="s">
        <v>115</v>
      </c>
      <c r="C342" s="22" t="s">
        <v>72</v>
      </c>
      <c r="D342" s="22" t="s">
        <v>319</v>
      </c>
      <c r="E342" s="22" t="s">
        <v>134</v>
      </c>
      <c r="F342" s="72"/>
      <c r="G342" s="22"/>
      <c r="H342" s="103">
        <v>830000</v>
      </c>
      <c r="N342" s="103">
        <v>830000</v>
      </c>
      <c r="O342" s="103"/>
      <c r="P342" s="103">
        <f t="shared" si="29"/>
        <v>830000</v>
      </c>
      <c r="Q342" s="103"/>
      <c r="R342" s="103">
        <f t="shared" si="29"/>
        <v>830000</v>
      </c>
      <c r="S342" s="103">
        <v>830000</v>
      </c>
      <c r="T342" s="93"/>
      <c r="U342" s="103">
        <f>S342+T342</f>
        <v>830000</v>
      </c>
      <c r="V342" s="103"/>
      <c r="W342" s="103">
        <f>U342+V342</f>
        <v>830000</v>
      </c>
    </row>
    <row r="343" spans="1:23" ht="37.5" customHeight="1">
      <c r="A343" s="35" t="s">
        <v>296</v>
      </c>
      <c r="B343" s="22" t="s">
        <v>115</v>
      </c>
      <c r="C343" s="22" t="s">
        <v>72</v>
      </c>
      <c r="D343" s="22" t="s">
        <v>319</v>
      </c>
      <c r="E343" s="22" t="s">
        <v>297</v>
      </c>
      <c r="F343" s="72"/>
      <c r="G343" s="22"/>
      <c r="H343" s="103">
        <v>1020000</v>
      </c>
      <c r="N343" s="103">
        <v>1020000</v>
      </c>
      <c r="O343" s="103"/>
      <c r="P343" s="103">
        <f t="shared" si="29"/>
        <v>1020000</v>
      </c>
      <c r="Q343" s="103"/>
      <c r="R343" s="103">
        <f t="shared" si="29"/>
        <v>1020000</v>
      </c>
      <c r="S343" s="103">
        <v>1020000</v>
      </c>
      <c r="T343" s="93"/>
      <c r="U343" s="103">
        <f>S343+T343</f>
        <v>1020000</v>
      </c>
      <c r="V343" s="103"/>
      <c r="W343" s="103">
        <f>U343+V343</f>
        <v>1020000</v>
      </c>
    </row>
    <row r="344" spans="1:23" ht="68.25" customHeight="1">
      <c r="A344" s="35" t="s">
        <v>320</v>
      </c>
      <c r="B344" s="22" t="s">
        <v>115</v>
      </c>
      <c r="C344" s="22" t="s">
        <v>72</v>
      </c>
      <c r="D344" s="22" t="s">
        <v>321</v>
      </c>
      <c r="E344" s="22"/>
      <c r="F344" s="72" t="e">
        <f>F345+#REF!+F373</f>
        <v>#REF!</v>
      </c>
      <c r="G344" s="22"/>
      <c r="H344" s="103">
        <f>H345</f>
        <v>214200</v>
      </c>
      <c r="N344" s="103">
        <f>N345</f>
        <v>214200</v>
      </c>
      <c r="O344" s="103"/>
      <c r="P344" s="103">
        <f>P345</f>
        <v>214200</v>
      </c>
      <c r="Q344" s="103"/>
      <c r="R344" s="103">
        <f>R345</f>
        <v>214200</v>
      </c>
      <c r="S344" s="103">
        <f>S345</f>
        <v>214200</v>
      </c>
      <c r="T344" s="93"/>
      <c r="U344" s="103">
        <f>U345</f>
        <v>214200</v>
      </c>
      <c r="V344" s="103"/>
      <c r="W344" s="103">
        <f>W345</f>
        <v>214200</v>
      </c>
    </row>
    <row r="345" spans="1:23" ht="37.5" customHeight="1">
      <c r="A345" s="35" t="s">
        <v>156</v>
      </c>
      <c r="B345" s="22" t="s">
        <v>115</v>
      </c>
      <c r="C345" s="22" t="s">
        <v>72</v>
      </c>
      <c r="D345" s="22" t="s">
        <v>321</v>
      </c>
      <c r="E345" s="22" t="s">
        <v>134</v>
      </c>
      <c r="F345" s="72">
        <v>0</v>
      </c>
      <c r="G345" s="41">
        <v>1701600</v>
      </c>
      <c r="H345" s="103">
        <v>214200</v>
      </c>
      <c r="N345" s="103">
        <v>214200</v>
      </c>
      <c r="O345" s="103"/>
      <c r="P345" s="103">
        <f t="shared" si="29"/>
        <v>214200</v>
      </c>
      <c r="Q345" s="103"/>
      <c r="R345" s="103">
        <f t="shared" si="29"/>
        <v>214200</v>
      </c>
      <c r="S345" s="103">
        <v>214200</v>
      </c>
      <c r="T345" s="93"/>
      <c r="U345" s="103">
        <f>S345+T345</f>
        <v>214200</v>
      </c>
      <c r="V345" s="103"/>
      <c r="W345" s="103">
        <f>U345+V345</f>
        <v>214200</v>
      </c>
    </row>
    <row r="346" spans="1:23" ht="22.5" customHeight="1">
      <c r="A346" s="35" t="s">
        <v>73</v>
      </c>
      <c r="B346" s="22" t="s">
        <v>115</v>
      </c>
      <c r="C346" s="22" t="s">
        <v>74</v>
      </c>
      <c r="D346" s="22"/>
      <c r="E346" s="22"/>
      <c r="F346" s="72"/>
      <c r="G346" s="41"/>
      <c r="H346" s="103">
        <f>H347+H358+H355</f>
        <v>14523570</v>
      </c>
      <c r="N346" s="103">
        <f>N347+N358+N355</f>
        <v>14910270</v>
      </c>
      <c r="O346" s="103"/>
      <c r="P346" s="103">
        <f>P347+P358+P355</f>
        <v>14910270</v>
      </c>
      <c r="Q346" s="103"/>
      <c r="R346" s="103">
        <f>R347+R358+R355</f>
        <v>14910270</v>
      </c>
      <c r="S346" s="103">
        <f>S347+S358+S355</f>
        <v>15316270</v>
      </c>
      <c r="T346" s="93"/>
      <c r="U346" s="103">
        <f>U347+U358+U355</f>
        <v>15316270</v>
      </c>
      <c r="V346" s="103"/>
      <c r="W346" s="103">
        <f>W347+W358+W355</f>
        <v>15316270</v>
      </c>
    </row>
    <row r="347" spans="1:23" ht="63">
      <c r="A347" s="35" t="s">
        <v>322</v>
      </c>
      <c r="B347" s="22" t="s">
        <v>115</v>
      </c>
      <c r="C347" s="22" t="s">
        <v>74</v>
      </c>
      <c r="D347" s="22" t="s">
        <v>323</v>
      </c>
      <c r="E347" s="22"/>
      <c r="F347" s="72" t="e">
        <f>#REF!+F348+F350+#REF!+#REF!+#REF!+#REF!</f>
        <v>#REF!</v>
      </c>
      <c r="G347" s="22"/>
      <c r="H347" s="103">
        <f>H348+H350+H352</f>
        <v>11406570</v>
      </c>
      <c r="N347" s="103">
        <f>N348+N350+N352</f>
        <v>11793270</v>
      </c>
      <c r="O347" s="103"/>
      <c r="P347" s="103">
        <f>P348+P350+P352</f>
        <v>11793270</v>
      </c>
      <c r="Q347" s="103"/>
      <c r="R347" s="103">
        <f>R348+R350+R352</f>
        <v>11793270</v>
      </c>
      <c r="S347" s="103">
        <f>S348+S350+S352</f>
        <v>12199270</v>
      </c>
      <c r="T347" s="93"/>
      <c r="U347" s="103">
        <f>U348+U350+U352</f>
        <v>12199270</v>
      </c>
      <c r="V347" s="103"/>
      <c r="W347" s="103">
        <f>W348+W350+W352</f>
        <v>12199270</v>
      </c>
    </row>
    <row r="348" spans="1:23" ht="33" customHeight="1">
      <c r="A348" s="51" t="s">
        <v>324</v>
      </c>
      <c r="B348" s="28" t="s">
        <v>115</v>
      </c>
      <c r="C348" s="28" t="s">
        <v>74</v>
      </c>
      <c r="D348" s="28" t="s">
        <v>325</v>
      </c>
      <c r="E348" s="28"/>
      <c r="F348" s="72">
        <f>F349</f>
        <v>0</v>
      </c>
      <c r="G348" s="28"/>
      <c r="H348" s="103">
        <f>H349</f>
        <v>1302070</v>
      </c>
      <c r="N348" s="103">
        <f>N349</f>
        <v>1302070</v>
      </c>
      <c r="O348" s="103"/>
      <c r="P348" s="103">
        <f>P349</f>
        <v>1302070</v>
      </c>
      <c r="Q348" s="103"/>
      <c r="R348" s="103">
        <f>R349</f>
        <v>1302070</v>
      </c>
      <c r="S348" s="103">
        <f>S349</f>
        <v>1302070</v>
      </c>
      <c r="T348" s="93"/>
      <c r="U348" s="103">
        <f>U349</f>
        <v>1302070</v>
      </c>
      <c r="V348" s="103"/>
      <c r="W348" s="103">
        <f>W349</f>
        <v>1302070</v>
      </c>
    </row>
    <row r="349" spans="1:23" ht="67.5" customHeight="1">
      <c r="A349" s="114" t="s">
        <v>522</v>
      </c>
      <c r="B349" s="28" t="s">
        <v>115</v>
      </c>
      <c r="C349" s="22" t="s">
        <v>74</v>
      </c>
      <c r="D349" s="28" t="s">
        <v>325</v>
      </c>
      <c r="E349" s="28" t="s">
        <v>303</v>
      </c>
      <c r="F349" s="72">
        <v>0</v>
      </c>
      <c r="G349" s="42">
        <v>11802000</v>
      </c>
      <c r="H349" s="103">
        <v>1302070</v>
      </c>
      <c r="N349" s="103">
        <v>1302070</v>
      </c>
      <c r="O349" s="103"/>
      <c r="P349" s="103">
        <f>N349+O349</f>
        <v>1302070</v>
      </c>
      <c r="Q349" s="103"/>
      <c r="R349" s="103">
        <f>P349+Q349</f>
        <v>1302070</v>
      </c>
      <c r="S349" s="103">
        <v>1302070</v>
      </c>
      <c r="T349" s="93"/>
      <c r="U349" s="103">
        <f>S349+T349</f>
        <v>1302070</v>
      </c>
      <c r="V349" s="103"/>
      <c r="W349" s="103">
        <f>U349+V349</f>
        <v>1302070</v>
      </c>
    </row>
    <row r="350" spans="1:23" ht="17.25" customHeight="1">
      <c r="A350" s="52" t="s">
        <v>326</v>
      </c>
      <c r="B350" s="28" t="s">
        <v>115</v>
      </c>
      <c r="C350" s="28" t="s">
        <v>74</v>
      </c>
      <c r="D350" s="28" t="s">
        <v>327</v>
      </c>
      <c r="E350" s="28"/>
      <c r="F350" s="72" t="e">
        <f>#REF!+#REF!+#REF!</f>
        <v>#REF!</v>
      </c>
      <c r="G350" s="28"/>
      <c r="H350" s="103">
        <f>H351</f>
        <v>7733500</v>
      </c>
      <c r="N350" s="107">
        <f>N351</f>
        <v>8120200</v>
      </c>
      <c r="O350" s="107"/>
      <c r="P350" s="107">
        <f>P351</f>
        <v>8120200</v>
      </c>
      <c r="Q350" s="107"/>
      <c r="R350" s="107">
        <f>R351</f>
        <v>8120200</v>
      </c>
      <c r="S350" s="107">
        <f>S351</f>
        <v>8526200</v>
      </c>
      <c r="T350" s="93"/>
      <c r="U350" s="107">
        <f>U351</f>
        <v>8526200</v>
      </c>
      <c r="V350" s="107"/>
      <c r="W350" s="107">
        <f>W351</f>
        <v>8526200</v>
      </c>
    </row>
    <row r="351" spans="1:23" ht="35.25" customHeight="1">
      <c r="A351" s="35" t="s">
        <v>156</v>
      </c>
      <c r="B351" s="28" t="s">
        <v>115</v>
      </c>
      <c r="C351" s="22" t="s">
        <v>74</v>
      </c>
      <c r="D351" s="22" t="s">
        <v>327</v>
      </c>
      <c r="E351" s="22" t="s">
        <v>134</v>
      </c>
      <c r="F351" s="72"/>
      <c r="G351" s="22"/>
      <c r="H351" s="103">
        <v>7733500</v>
      </c>
      <c r="N351" s="107">
        <v>8120200</v>
      </c>
      <c r="O351" s="107"/>
      <c r="P351" s="103">
        <f>N351+O351</f>
        <v>8120200</v>
      </c>
      <c r="Q351" s="103"/>
      <c r="R351" s="103">
        <f>P351+Q351</f>
        <v>8120200</v>
      </c>
      <c r="S351" s="107">
        <v>8526200</v>
      </c>
      <c r="T351" s="93"/>
      <c r="U351" s="103">
        <f>S351+T351</f>
        <v>8526200</v>
      </c>
      <c r="V351" s="103"/>
      <c r="W351" s="103">
        <f>U351+V351</f>
        <v>8526200</v>
      </c>
    </row>
    <row r="352" spans="1:23" ht="33.75" customHeight="1">
      <c r="A352" s="29" t="s">
        <v>328</v>
      </c>
      <c r="B352" s="28" t="s">
        <v>115</v>
      </c>
      <c r="C352" s="28" t="s">
        <v>74</v>
      </c>
      <c r="D352" s="22" t="s">
        <v>329</v>
      </c>
      <c r="E352" s="22"/>
      <c r="F352" s="72"/>
      <c r="G352" s="22"/>
      <c r="H352" s="103">
        <f>H353+H354</f>
        <v>2371000</v>
      </c>
      <c r="N352" s="103">
        <f>N353+N354</f>
        <v>2371000</v>
      </c>
      <c r="O352" s="103"/>
      <c r="P352" s="103">
        <f>P353+P354</f>
        <v>2371000</v>
      </c>
      <c r="Q352" s="103"/>
      <c r="R352" s="103">
        <f>R353+R354</f>
        <v>2371000</v>
      </c>
      <c r="S352" s="103">
        <f>S353+S354</f>
        <v>2371000</v>
      </c>
      <c r="T352" s="93"/>
      <c r="U352" s="103">
        <f>U353+U354</f>
        <v>2371000</v>
      </c>
      <c r="V352" s="103"/>
      <c r="W352" s="103">
        <f>W353+W354</f>
        <v>2371000</v>
      </c>
    </row>
    <row r="353" spans="1:23" ht="36.75" customHeight="1">
      <c r="A353" s="35" t="s">
        <v>156</v>
      </c>
      <c r="B353" s="28" t="s">
        <v>115</v>
      </c>
      <c r="C353" s="22" t="s">
        <v>74</v>
      </c>
      <c r="D353" s="22" t="s">
        <v>329</v>
      </c>
      <c r="E353" s="22" t="s">
        <v>134</v>
      </c>
      <c r="F353" s="72"/>
      <c r="G353" s="22"/>
      <c r="H353" s="103">
        <v>1876408</v>
      </c>
      <c r="N353" s="103">
        <v>1876408</v>
      </c>
      <c r="O353" s="103"/>
      <c r="P353" s="103">
        <f>N353+O353</f>
        <v>1876408</v>
      </c>
      <c r="Q353" s="103"/>
      <c r="R353" s="103">
        <f>P353+Q353</f>
        <v>1876408</v>
      </c>
      <c r="S353" s="103">
        <v>1876408</v>
      </c>
      <c r="T353" s="93"/>
      <c r="U353" s="103">
        <f>S353+T353</f>
        <v>1876408</v>
      </c>
      <c r="V353" s="103"/>
      <c r="W353" s="103">
        <f>U353+V353</f>
        <v>1876408</v>
      </c>
    </row>
    <row r="354" spans="1:23" ht="40.5" customHeight="1">
      <c r="A354" s="35" t="s">
        <v>296</v>
      </c>
      <c r="B354" s="28" t="s">
        <v>115</v>
      </c>
      <c r="C354" s="28" t="s">
        <v>74</v>
      </c>
      <c r="D354" s="22" t="s">
        <v>329</v>
      </c>
      <c r="E354" s="22" t="s">
        <v>297</v>
      </c>
      <c r="F354" s="72"/>
      <c r="G354" s="22"/>
      <c r="H354" s="103">
        <v>494592</v>
      </c>
      <c r="N354" s="103">
        <v>494592</v>
      </c>
      <c r="O354" s="103"/>
      <c r="P354" s="103">
        <f>N354+O354</f>
        <v>494592</v>
      </c>
      <c r="Q354" s="103"/>
      <c r="R354" s="103">
        <f>P354+Q354</f>
        <v>494592</v>
      </c>
      <c r="S354" s="103">
        <v>494592</v>
      </c>
      <c r="T354" s="93"/>
      <c r="U354" s="103">
        <f>S354+T354</f>
        <v>494592</v>
      </c>
      <c r="V354" s="103"/>
      <c r="W354" s="103">
        <f>U354+V354</f>
        <v>494592</v>
      </c>
    </row>
    <row r="355" spans="1:23" ht="69" customHeight="1">
      <c r="A355" s="35" t="s">
        <v>312</v>
      </c>
      <c r="B355" s="28"/>
      <c r="C355" s="28" t="s">
        <v>74</v>
      </c>
      <c r="D355" s="22" t="s">
        <v>313</v>
      </c>
      <c r="E355" s="22"/>
      <c r="F355" s="72"/>
      <c r="G355" s="22"/>
      <c r="H355" s="103">
        <f>H356</f>
        <v>1267000</v>
      </c>
      <c r="N355" s="103">
        <f>N356</f>
        <v>1267000</v>
      </c>
      <c r="O355" s="103"/>
      <c r="P355" s="103">
        <f>P356</f>
        <v>1267000</v>
      </c>
      <c r="Q355" s="103"/>
      <c r="R355" s="103">
        <f>R356</f>
        <v>1267000</v>
      </c>
      <c r="S355" s="103">
        <f>S356</f>
        <v>1267000</v>
      </c>
      <c r="T355" s="93"/>
      <c r="U355" s="103">
        <f>U356</f>
        <v>1267000</v>
      </c>
      <c r="V355" s="103"/>
      <c r="W355" s="103">
        <f>W356</f>
        <v>1267000</v>
      </c>
    </row>
    <row r="356" spans="1:23" ht="33" customHeight="1">
      <c r="A356" s="29" t="s">
        <v>316</v>
      </c>
      <c r="B356" s="22" t="s">
        <v>115</v>
      </c>
      <c r="C356" s="22" t="s">
        <v>74</v>
      </c>
      <c r="D356" s="22" t="s">
        <v>317</v>
      </c>
      <c r="E356" s="22"/>
      <c r="F356" s="72"/>
      <c r="G356" s="22"/>
      <c r="H356" s="103">
        <f>H357</f>
        <v>1267000</v>
      </c>
      <c r="N356" s="103">
        <f>N357</f>
        <v>1267000</v>
      </c>
      <c r="O356" s="103"/>
      <c r="P356" s="103">
        <f>P357</f>
        <v>1267000</v>
      </c>
      <c r="Q356" s="103"/>
      <c r="R356" s="103">
        <f>R357</f>
        <v>1267000</v>
      </c>
      <c r="S356" s="103">
        <f>S357</f>
        <v>1267000</v>
      </c>
      <c r="T356" s="93"/>
      <c r="U356" s="103">
        <f>U357</f>
        <v>1267000</v>
      </c>
      <c r="V356" s="103"/>
      <c r="W356" s="103">
        <f>W357</f>
        <v>1267000</v>
      </c>
    </row>
    <row r="357" spans="1:23" ht="33" customHeight="1">
      <c r="A357" s="35" t="s">
        <v>296</v>
      </c>
      <c r="B357" s="22" t="s">
        <v>115</v>
      </c>
      <c r="C357" s="22" t="s">
        <v>74</v>
      </c>
      <c r="D357" s="22" t="s">
        <v>317</v>
      </c>
      <c r="E357" s="22" t="s">
        <v>297</v>
      </c>
      <c r="F357" s="72"/>
      <c r="G357" s="22"/>
      <c r="H357" s="103">
        <v>1267000</v>
      </c>
      <c r="N357" s="103">
        <v>1267000</v>
      </c>
      <c r="O357" s="103"/>
      <c r="P357" s="103">
        <f>N357+O357</f>
        <v>1267000</v>
      </c>
      <c r="Q357" s="103"/>
      <c r="R357" s="103">
        <f>P357+Q357</f>
        <v>1267000</v>
      </c>
      <c r="S357" s="103">
        <v>1267000</v>
      </c>
      <c r="T357" s="93"/>
      <c r="U357" s="103">
        <f>S357+T357</f>
        <v>1267000</v>
      </c>
      <c r="V357" s="103"/>
      <c r="W357" s="103">
        <f>U357+V357</f>
        <v>1267000</v>
      </c>
    </row>
    <row r="358" spans="1:23" ht="84.75" customHeight="1">
      <c r="A358" s="142" t="s">
        <v>211</v>
      </c>
      <c r="B358" s="28"/>
      <c r="C358" s="28" t="s">
        <v>74</v>
      </c>
      <c r="D358" s="22" t="s">
        <v>209</v>
      </c>
      <c r="E358" s="22"/>
      <c r="F358" s="72"/>
      <c r="G358" s="22"/>
      <c r="H358" s="103">
        <f>H359+H363+H366+H369</f>
        <v>1850000</v>
      </c>
      <c r="N358" s="103">
        <f>N359+N363+N366+N369</f>
        <v>1850000</v>
      </c>
      <c r="O358" s="103"/>
      <c r="P358" s="103">
        <f>P359+P363+P366+P369</f>
        <v>1850000</v>
      </c>
      <c r="Q358" s="103"/>
      <c r="R358" s="103">
        <f>R359+R363+R366+R369</f>
        <v>1850000</v>
      </c>
      <c r="S358" s="103">
        <f>S359+S363+S366+S369</f>
        <v>1850000</v>
      </c>
      <c r="T358" s="93"/>
      <c r="U358" s="103">
        <f>U359+U363+U366+U369</f>
        <v>1850000</v>
      </c>
      <c r="V358" s="103"/>
      <c r="W358" s="103">
        <f>W359+W363+W366+W369</f>
        <v>1850000</v>
      </c>
    </row>
    <row r="359" spans="1:23" ht="46.5" customHeight="1">
      <c r="A359" s="142" t="s">
        <v>353</v>
      </c>
      <c r="B359" s="28"/>
      <c r="C359" s="28" t="s">
        <v>74</v>
      </c>
      <c r="D359" s="22" t="s">
        <v>476</v>
      </c>
      <c r="E359" s="22"/>
      <c r="F359" s="72"/>
      <c r="G359" s="22"/>
      <c r="H359" s="103">
        <f>H360</f>
        <v>827000</v>
      </c>
      <c r="N359" s="103">
        <f>N360</f>
        <v>827000</v>
      </c>
      <c r="O359" s="103"/>
      <c r="P359" s="103">
        <f>P360</f>
        <v>827000</v>
      </c>
      <c r="Q359" s="103"/>
      <c r="R359" s="103">
        <f>R360</f>
        <v>827000</v>
      </c>
      <c r="S359" s="103">
        <f>S360</f>
        <v>827000</v>
      </c>
      <c r="T359" s="93"/>
      <c r="U359" s="103">
        <f>U360</f>
        <v>827000</v>
      </c>
      <c r="V359" s="103"/>
      <c r="W359" s="103">
        <f>W360</f>
        <v>827000</v>
      </c>
    </row>
    <row r="360" spans="1:23" ht="30.75" customHeight="1">
      <c r="A360" s="49" t="s">
        <v>354</v>
      </c>
      <c r="B360" s="28"/>
      <c r="C360" s="28" t="s">
        <v>74</v>
      </c>
      <c r="D360" s="22" t="s">
        <v>355</v>
      </c>
      <c r="E360" s="22"/>
      <c r="F360" s="72"/>
      <c r="G360" s="22"/>
      <c r="H360" s="103">
        <f>H361+H362</f>
        <v>827000</v>
      </c>
      <c r="N360" s="103">
        <f>N361+N362</f>
        <v>827000</v>
      </c>
      <c r="O360" s="103"/>
      <c r="P360" s="103">
        <f>P361+P362</f>
        <v>827000</v>
      </c>
      <c r="Q360" s="103"/>
      <c r="R360" s="103">
        <f>R361+R362</f>
        <v>827000</v>
      </c>
      <c r="S360" s="103">
        <f>S361+S362</f>
        <v>827000</v>
      </c>
      <c r="T360" s="93"/>
      <c r="U360" s="103">
        <f>U361+U362</f>
        <v>827000</v>
      </c>
      <c r="V360" s="103"/>
      <c r="W360" s="103">
        <f>W361+W362</f>
        <v>827000</v>
      </c>
    </row>
    <row r="361" spans="1:23" ht="30.75" customHeight="1">
      <c r="A361" s="35" t="s">
        <v>128</v>
      </c>
      <c r="B361" s="28"/>
      <c r="C361" s="28" t="s">
        <v>74</v>
      </c>
      <c r="D361" s="22" t="s">
        <v>355</v>
      </c>
      <c r="E361" s="22" t="s">
        <v>131</v>
      </c>
      <c r="F361" s="72"/>
      <c r="G361" s="22"/>
      <c r="H361" s="103">
        <v>187521</v>
      </c>
      <c r="N361" s="103">
        <v>639479</v>
      </c>
      <c r="O361" s="103"/>
      <c r="P361" s="103">
        <f>N361+O361</f>
        <v>639479</v>
      </c>
      <c r="Q361" s="103"/>
      <c r="R361" s="103">
        <f>P361+Q361</f>
        <v>639479</v>
      </c>
      <c r="S361" s="103">
        <v>639479</v>
      </c>
      <c r="T361" s="93"/>
      <c r="U361" s="103">
        <f>S361+T361</f>
        <v>639479</v>
      </c>
      <c r="V361" s="103"/>
      <c r="W361" s="103">
        <f>U361+V361</f>
        <v>639479</v>
      </c>
    </row>
    <row r="362" spans="1:23" ht="30.75" customHeight="1">
      <c r="A362" s="35" t="s">
        <v>137</v>
      </c>
      <c r="B362" s="28"/>
      <c r="C362" s="28" t="s">
        <v>74</v>
      </c>
      <c r="D362" s="22" t="s">
        <v>355</v>
      </c>
      <c r="E362" s="22" t="s">
        <v>138</v>
      </c>
      <c r="F362" s="72"/>
      <c r="G362" s="22"/>
      <c r="H362" s="103">
        <v>639479</v>
      </c>
      <c r="N362" s="103">
        <v>187521</v>
      </c>
      <c r="O362" s="103"/>
      <c r="P362" s="103">
        <f>N362+O362</f>
        <v>187521</v>
      </c>
      <c r="Q362" s="103"/>
      <c r="R362" s="103">
        <f>P362+Q362</f>
        <v>187521</v>
      </c>
      <c r="S362" s="103">
        <v>187521</v>
      </c>
      <c r="T362" s="93"/>
      <c r="U362" s="103">
        <f>S362+T362</f>
        <v>187521</v>
      </c>
      <c r="V362" s="103"/>
      <c r="W362" s="103">
        <f>U362+V362</f>
        <v>187521</v>
      </c>
    </row>
    <row r="363" spans="1:23" ht="46.5" customHeight="1">
      <c r="A363" s="142" t="s">
        <v>356</v>
      </c>
      <c r="B363" s="28"/>
      <c r="C363" s="28" t="s">
        <v>74</v>
      </c>
      <c r="D363" s="22" t="s">
        <v>477</v>
      </c>
      <c r="E363" s="22"/>
      <c r="F363" s="72"/>
      <c r="G363" s="22"/>
      <c r="H363" s="103">
        <f>H364</f>
        <v>126000</v>
      </c>
      <c r="N363" s="103">
        <f>N364</f>
        <v>126000</v>
      </c>
      <c r="O363" s="103"/>
      <c r="P363" s="103">
        <f>P364</f>
        <v>126000</v>
      </c>
      <c r="Q363" s="103"/>
      <c r="R363" s="103">
        <f>R364</f>
        <v>126000</v>
      </c>
      <c r="S363" s="103">
        <f>S364</f>
        <v>126000</v>
      </c>
      <c r="T363" s="93"/>
      <c r="U363" s="103">
        <f>U364</f>
        <v>126000</v>
      </c>
      <c r="V363" s="103"/>
      <c r="W363" s="103">
        <f>W364</f>
        <v>126000</v>
      </c>
    </row>
    <row r="364" spans="1:23" ht="50.25" customHeight="1">
      <c r="A364" s="49" t="s">
        <v>357</v>
      </c>
      <c r="B364" s="28"/>
      <c r="C364" s="28" t="s">
        <v>74</v>
      </c>
      <c r="D364" s="22" t="s">
        <v>358</v>
      </c>
      <c r="E364" s="22"/>
      <c r="F364" s="72"/>
      <c r="G364" s="22"/>
      <c r="H364" s="103">
        <f>H365</f>
        <v>126000</v>
      </c>
      <c r="N364" s="103">
        <f>N365</f>
        <v>126000</v>
      </c>
      <c r="O364" s="103"/>
      <c r="P364" s="103">
        <f>P365</f>
        <v>126000</v>
      </c>
      <c r="Q364" s="103"/>
      <c r="R364" s="103">
        <f>R365</f>
        <v>126000</v>
      </c>
      <c r="S364" s="103">
        <f>S365</f>
        <v>126000</v>
      </c>
      <c r="T364" s="93"/>
      <c r="U364" s="103">
        <f>U365</f>
        <v>126000</v>
      </c>
      <c r="V364" s="103"/>
      <c r="W364" s="103">
        <f>W365</f>
        <v>126000</v>
      </c>
    </row>
    <row r="365" spans="1:23" ht="42.75" customHeight="1">
      <c r="A365" s="35" t="s">
        <v>156</v>
      </c>
      <c r="B365" s="28"/>
      <c r="C365" s="28" t="s">
        <v>74</v>
      </c>
      <c r="D365" s="22" t="s">
        <v>358</v>
      </c>
      <c r="E365" s="22" t="s">
        <v>134</v>
      </c>
      <c r="F365" s="72"/>
      <c r="G365" s="22"/>
      <c r="H365" s="103">
        <v>126000</v>
      </c>
      <c r="N365" s="103">
        <v>126000</v>
      </c>
      <c r="O365" s="103"/>
      <c r="P365" s="103">
        <f>N365+O365</f>
        <v>126000</v>
      </c>
      <c r="Q365" s="103"/>
      <c r="R365" s="103">
        <f>P365+Q365</f>
        <v>126000</v>
      </c>
      <c r="S365" s="103">
        <v>126000</v>
      </c>
      <c r="T365" s="93"/>
      <c r="U365" s="103">
        <f>S365+T365</f>
        <v>126000</v>
      </c>
      <c r="V365" s="103"/>
      <c r="W365" s="103">
        <f>U365+V365</f>
        <v>126000</v>
      </c>
    </row>
    <row r="366" spans="1:23" ht="45" customHeight="1">
      <c r="A366" s="142" t="s">
        <v>362</v>
      </c>
      <c r="B366" s="28"/>
      <c r="C366" s="28" t="s">
        <v>74</v>
      </c>
      <c r="D366" s="22" t="s">
        <v>478</v>
      </c>
      <c r="E366" s="22"/>
      <c r="F366" s="72"/>
      <c r="G366" s="22"/>
      <c r="H366" s="103">
        <f>H367</f>
        <v>500000</v>
      </c>
      <c r="N366" s="103">
        <f>N367</f>
        <v>500000</v>
      </c>
      <c r="O366" s="103"/>
      <c r="P366" s="103">
        <f>P367</f>
        <v>500000</v>
      </c>
      <c r="Q366" s="103"/>
      <c r="R366" s="103">
        <f>R367</f>
        <v>500000</v>
      </c>
      <c r="S366" s="103">
        <f>S367</f>
        <v>500000</v>
      </c>
      <c r="T366" s="93"/>
      <c r="U366" s="103">
        <f>U367</f>
        <v>500000</v>
      </c>
      <c r="V366" s="103"/>
      <c r="W366" s="103">
        <f>W367</f>
        <v>500000</v>
      </c>
    </row>
    <row r="367" spans="1:23" ht="42.75" customHeight="1">
      <c r="A367" s="49" t="s">
        <v>361</v>
      </c>
      <c r="B367" s="28"/>
      <c r="C367" s="28" t="s">
        <v>74</v>
      </c>
      <c r="D367" s="22" t="s">
        <v>363</v>
      </c>
      <c r="E367" s="22"/>
      <c r="F367" s="72"/>
      <c r="G367" s="22"/>
      <c r="H367" s="103">
        <f>H368</f>
        <v>500000</v>
      </c>
      <c r="N367" s="103">
        <f>N368</f>
        <v>500000</v>
      </c>
      <c r="O367" s="103"/>
      <c r="P367" s="103">
        <f>P368</f>
        <v>500000</v>
      </c>
      <c r="Q367" s="103"/>
      <c r="R367" s="103">
        <f>R368</f>
        <v>500000</v>
      </c>
      <c r="S367" s="103">
        <f>S368</f>
        <v>500000</v>
      </c>
      <c r="T367" s="93"/>
      <c r="U367" s="103">
        <f>U368</f>
        <v>500000</v>
      </c>
      <c r="V367" s="103"/>
      <c r="W367" s="103">
        <f>W368</f>
        <v>500000</v>
      </c>
    </row>
    <row r="368" spans="1:23" ht="24.75" customHeight="1">
      <c r="A368" s="35" t="s">
        <v>137</v>
      </c>
      <c r="B368" s="28"/>
      <c r="C368" s="28" t="s">
        <v>74</v>
      </c>
      <c r="D368" s="22" t="s">
        <v>363</v>
      </c>
      <c r="E368" s="22" t="s">
        <v>138</v>
      </c>
      <c r="F368" s="72"/>
      <c r="G368" s="22"/>
      <c r="H368" s="103">
        <v>500000</v>
      </c>
      <c r="N368" s="103">
        <v>500000</v>
      </c>
      <c r="O368" s="103"/>
      <c r="P368" s="103">
        <f>N368+O368</f>
        <v>500000</v>
      </c>
      <c r="Q368" s="103"/>
      <c r="R368" s="103">
        <f>P368+Q368</f>
        <v>500000</v>
      </c>
      <c r="S368" s="103">
        <v>500000</v>
      </c>
      <c r="T368" s="93"/>
      <c r="U368" s="103">
        <f>S368+T368</f>
        <v>500000</v>
      </c>
      <c r="V368" s="103"/>
      <c r="W368" s="103">
        <f>U368+V368</f>
        <v>500000</v>
      </c>
    </row>
    <row r="369" spans="1:23" ht="53.25" customHeight="1">
      <c r="A369" s="73" t="s">
        <v>359</v>
      </c>
      <c r="B369" s="28"/>
      <c r="C369" s="28" t="s">
        <v>74</v>
      </c>
      <c r="D369" s="22" t="s">
        <v>479</v>
      </c>
      <c r="E369" s="22"/>
      <c r="F369" s="72"/>
      <c r="G369" s="22"/>
      <c r="H369" s="103">
        <f>H370</f>
        <v>397000</v>
      </c>
      <c r="N369" s="103">
        <f>N370</f>
        <v>397000</v>
      </c>
      <c r="O369" s="103"/>
      <c r="P369" s="103">
        <f>P370</f>
        <v>397000</v>
      </c>
      <c r="Q369" s="103"/>
      <c r="R369" s="103">
        <f>R370</f>
        <v>397000</v>
      </c>
      <c r="S369" s="103">
        <f>S370</f>
        <v>397000</v>
      </c>
      <c r="T369" s="93"/>
      <c r="U369" s="103">
        <f>U370</f>
        <v>397000</v>
      </c>
      <c r="V369" s="103"/>
      <c r="W369" s="103">
        <f>W370</f>
        <v>397000</v>
      </c>
    </row>
    <row r="370" spans="1:23" ht="57.75" customHeight="1">
      <c r="A370" s="74" t="s">
        <v>360</v>
      </c>
      <c r="B370" s="28"/>
      <c r="C370" s="28" t="s">
        <v>74</v>
      </c>
      <c r="D370" s="22" t="s">
        <v>466</v>
      </c>
      <c r="E370" s="22"/>
      <c r="F370" s="72"/>
      <c r="G370" s="22"/>
      <c r="H370" s="103">
        <f>H371</f>
        <v>397000</v>
      </c>
      <c r="N370" s="103">
        <f>N371</f>
        <v>397000</v>
      </c>
      <c r="O370" s="103"/>
      <c r="P370" s="103">
        <f>P371</f>
        <v>397000</v>
      </c>
      <c r="Q370" s="103"/>
      <c r="R370" s="103">
        <f>R371</f>
        <v>397000</v>
      </c>
      <c r="S370" s="103">
        <f>S371</f>
        <v>397000</v>
      </c>
      <c r="T370" s="93"/>
      <c r="U370" s="103">
        <f>U371</f>
        <v>397000</v>
      </c>
      <c r="V370" s="103"/>
      <c r="W370" s="103">
        <f>W371</f>
        <v>397000</v>
      </c>
    </row>
    <row r="371" spans="1:23" ht="21.75" customHeight="1">
      <c r="A371" s="64" t="s">
        <v>153</v>
      </c>
      <c r="B371" s="28"/>
      <c r="C371" s="28" t="s">
        <v>74</v>
      </c>
      <c r="D371" s="22" t="s">
        <v>466</v>
      </c>
      <c r="E371" s="22" t="s">
        <v>152</v>
      </c>
      <c r="F371" s="72"/>
      <c r="G371" s="22"/>
      <c r="H371" s="103">
        <v>397000</v>
      </c>
      <c r="N371" s="103">
        <v>397000</v>
      </c>
      <c r="O371" s="103"/>
      <c r="P371" s="103">
        <f>N371+O371</f>
        <v>397000</v>
      </c>
      <c r="Q371" s="103"/>
      <c r="R371" s="103">
        <f>P371+Q371</f>
        <v>397000</v>
      </c>
      <c r="S371" s="103">
        <v>397000</v>
      </c>
      <c r="T371" s="93"/>
      <c r="U371" s="103">
        <f>S371+T371</f>
        <v>397000</v>
      </c>
      <c r="V371" s="103"/>
      <c r="W371" s="103">
        <f>U371+V371</f>
        <v>397000</v>
      </c>
    </row>
    <row r="372" spans="1:23" ht="24.75" customHeight="1">
      <c r="A372" s="35" t="s">
        <v>75</v>
      </c>
      <c r="B372" s="22" t="s">
        <v>115</v>
      </c>
      <c r="C372" s="22" t="s">
        <v>76</v>
      </c>
      <c r="D372" s="22"/>
      <c r="E372" s="22"/>
      <c r="F372" s="72" t="e">
        <f>#REF!+F379+#REF!+F389+#REF!</f>
        <v>#REF!</v>
      </c>
      <c r="G372" s="22"/>
      <c r="H372" s="103">
        <f>H373</f>
        <v>9079777</v>
      </c>
      <c r="N372" s="103">
        <f>N373</f>
        <v>9079777</v>
      </c>
      <c r="O372" s="103"/>
      <c r="P372" s="103">
        <f>P373</f>
        <v>9079777</v>
      </c>
      <c r="Q372" s="103"/>
      <c r="R372" s="103">
        <f>R373</f>
        <v>9079777</v>
      </c>
      <c r="S372" s="103">
        <f>S373</f>
        <v>9079777</v>
      </c>
      <c r="T372" s="93"/>
      <c r="U372" s="103">
        <f>U373</f>
        <v>9079777</v>
      </c>
      <c r="V372" s="103"/>
      <c r="W372" s="103">
        <f>W373</f>
        <v>9079777</v>
      </c>
    </row>
    <row r="373" spans="1:23" ht="30.75" customHeight="1">
      <c r="A373" s="35" t="s">
        <v>330</v>
      </c>
      <c r="B373" s="22" t="s">
        <v>115</v>
      </c>
      <c r="C373" s="22" t="s">
        <v>76</v>
      </c>
      <c r="D373" s="22" t="s">
        <v>331</v>
      </c>
      <c r="E373" s="22"/>
      <c r="F373" s="72">
        <v>0</v>
      </c>
      <c r="G373" s="41">
        <v>5432400</v>
      </c>
      <c r="H373" s="103">
        <f>H374+H379+H389</f>
        <v>9079777</v>
      </c>
      <c r="N373" s="103">
        <f>N374+N379+N389</f>
        <v>9079777</v>
      </c>
      <c r="O373" s="103"/>
      <c r="P373" s="103">
        <f>P374+P379+P389+P386</f>
        <v>9079777</v>
      </c>
      <c r="Q373" s="103"/>
      <c r="R373" s="103">
        <f>R374+R379+R389+R386</f>
        <v>9079777</v>
      </c>
      <c r="S373" s="103">
        <f>S374+S379+S389</f>
        <v>9079777</v>
      </c>
      <c r="T373" s="93"/>
      <c r="U373" s="103">
        <f>U374+U379+U389+U386</f>
        <v>9079777</v>
      </c>
      <c r="V373" s="103"/>
      <c r="W373" s="103">
        <f>W374+W379+W389+W386</f>
        <v>9079777</v>
      </c>
    </row>
    <row r="374" spans="1:23" ht="50.25" customHeight="1">
      <c r="A374" s="35" t="s">
        <v>332</v>
      </c>
      <c r="B374" s="22">
        <v>906</v>
      </c>
      <c r="C374" s="22" t="s">
        <v>76</v>
      </c>
      <c r="D374" s="22" t="s">
        <v>333</v>
      </c>
      <c r="E374" s="22"/>
      <c r="F374" s="72" t="e">
        <f>F375+F376+#REF!+#REF!+F377+F378</f>
        <v>#REF!</v>
      </c>
      <c r="G374" s="22"/>
      <c r="H374" s="103">
        <f>H375+H376+H377+H378</f>
        <v>6377777</v>
      </c>
      <c r="N374" s="103">
        <f>N375+N376+N377+N378</f>
        <v>6377777</v>
      </c>
      <c r="O374" s="103"/>
      <c r="P374" s="103">
        <f>P375+P376+P377+P378</f>
        <v>6377777</v>
      </c>
      <c r="Q374" s="103"/>
      <c r="R374" s="103">
        <f>R375+R376+R377+R378</f>
        <v>6377777</v>
      </c>
      <c r="S374" s="103">
        <f>S375+S376+S377+S378</f>
        <v>6377777</v>
      </c>
      <c r="T374" s="93"/>
      <c r="U374" s="103">
        <f>U375+U376+U377+U378</f>
        <v>6377777</v>
      </c>
      <c r="V374" s="103"/>
      <c r="W374" s="103">
        <f>W375+W376+W377+W378</f>
        <v>6377777</v>
      </c>
    </row>
    <row r="375" spans="1:23" ht="21.75" customHeight="1">
      <c r="A375" s="35" t="s">
        <v>128</v>
      </c>
      <c r="B375" s="22" t="s">
        <v>115</v>
      </c>
      <c r="C375" s="22" t="s">
        <v>76</v>
      </c>
      <c r="D375" s="22" t="s">
        <v>333</v>
      </c>
      <c r="E375" s="22" t="s">
        <v>131</v>
      </c>
      <c r="F375" s="72">
        <v>0</v>
      </c>
      <c r="G375" s="41">
        <v>487939</v>
      </c>
      <c r="H375" s="103">
        <v>5319468</v>
      </c>
      <c r="N375" s="103">
        <v>5319468</v>
      </c>
      <c r="O375" s="103"/>
      <c r="P375" s="103">
        <f aca="true" t="shared" si="30" ref="P375:R390">N375+O375</f>
        <v>5319468</v>
      </c>
      <c r="Q375" s="103"/>
      <c r="R375" s="103">
        <f t="shared" si="30"/>
        <v>5319468</v>
      </c>
      <c r="S375" s="103">
        <v>5319468</v>
      </c>
      <c r="T375" s="93"/>
      <c r="U375" s="103">
        <f>S375+T375</f>
        <v>5319468</v>
      </c>
      <c r="V375" s="103"/>
      <c r="W375" s="103">
        <f>U375+V375</f>
        <v>5319468</v>
      </c>
    </row>
    <row r="376" spans="1:23" ht="37.5" customHeight="1">
      <c r="A376" s="35" t="s">
        <v>129</v>
      </c>
      <c r="B376" s="22">
        <v>906</v>
      </c>
      <c r="C376" s="22" t="s">
        <v>76</v>
      </c>
      <c r="D376" s="22" t="s">
        <v>333</v>
      </c>
      <c r="E376" s="22" t="s">
        <v>132</v>
      </c>
      <c r="F376" s="72">
        <v>0</v>
      </c>
      <c r="G376" s="41">
        <v>7200</v>
      </c>
      <c r="H376" s="103">
        <v>19000</v>
      </c>
      <c r="N376" s="103">
        <v>19000</v>
      </c>
      <c r="O376" s="103"/>
      <c r="P376" s="103">
        <f t="shared" si="30"/>
        <v>19000</v>
      </c>
      <c r="Q376" s="103"/>
      <c r="R376" s="103">
        <f t="shared" si="30"/>
        <v>19000</v>
      </c>
      <c r="S376" s="103">
        <v>19000</v>
      </c>
      <c r="T376" s="93"/>
      <c r="U376" s="103">
        <f>S376+T376</f>
        <v>19000</v>
      </c>
      <c r="V376" s="103"/>
      <c r="W376" s="103">
        <f>U376+V376</f>
        <v>19000</v>
      </c>
    </row>
    <row r="377" spans="1:23" ht="47.25">
      <c r="A377" s="35" t="s">
        <v>130</v>
      </c>
      <c r="B377" s="22">
        <v>906</v>
      </c>
      <c r="C377" s="22" t="s">
        <v>76</v>
      </c>
      <c r="D377" s="22" t="s">
        <v>333</v>
      </c>
      <c r="E377" s="22" t="s">
        <v>133</v>
      </c>
      <c r="F377" s="72">
        <v>0</v>
      </c>
      <c r="G377" s="41">
        <v>62238</v>
      </c>
      <c r="H377" s="103">
        <v>368640</v>
      </c>
      <c r="N377" s="103">
        <v>368640</v>
      </c>
      <c r="O377" s="103"/>
      <c r="P377" s="103">
        <f t="shared" si="30"/>
        <v>368640</v>
      </c>
      <c r="Q377" s="103"/>
      <c r="R377" s="103">
        <f t="shared" si="30"/>
        <v>368640</v>
      </c>
      <c r="S377" s="103">
        <v>368640</v>
      </c>
      <c r="T377" s="93"/>
      <c r="U377" s="103">
        <f>S377+T377</f>
        <v>368640</v>
      </c>
      <c r="V377" s="103"/>
      <c r="W377" s="103">
        <f>U377+V377</f>
        <v>368640</v>
      </c>
    </row>
    <row r="378" spans="1:23" ht="35.25" customHeight="1">
      <c r="A378" s="35" t="s">
        <v>156</v>
      </c>
      <c r="B378" s="22" t="s">
        <v>115</v>
      </c>
      <c r="C378" s="22" t="s">
        <v>76</v>
      </c>
      <c r="D378" s="22" t="s">
        <v>333</v>
      </c>
      <c r="E378" s="22" t="s">
        <v>134</v>
      </c>
      <c r="F378" s="72">
        <v>0</v>
      </c>
      <c r="G378" s="41">
        <v>300004</v>
      </c>
      <c r="H378" s="103">
        <v>670669</v>
      </c>
      <c r="N378" s="103">
        <v>670669</v>
      </c>
      <c r="O378" s="103"/>
      <c r="P378" s="103">
        <f t="shared" si="30"/>
        <v>670669</v>
      </c>
      <c r="Q378" s="103"/>
      <c r="R378" s="103">
        <f t="shared" si="30"/>
        <v>670669</v>
      </c>
      <c r="S378" s="103">
        <v>670669</v>
      </c>
      <c r="T378" s="93"/>
      <c r="U378" s="103">
        <f>S378+T378</f>
        <v>670669</v>
      </c>
      <c r="V378" s="103"/>
      <c r="W378" s="103">
        <f>U378+V378</f>
        <v>670669</v>
      </c>
    </row>
    <row r="379" spans="1:23" ht="49.5" customHeight="1">
      <c r="A379" s="35" t="s">
        <v>334</v>
      </c>
      <c r="B379" s="22">
        <v>906</v>
      </c>
      <c r="C379" s="22" t="s">
        <v>76</v>
      </c>
      <c r="D379" s="22" t="s">
        <v>457</v>
      </c>
      <c r="E379" s="22"/>
      <c r="F379" s="72" t="e">
        <f>#REF!</f>
        <v>#REF!</v>
      </c>
      <c r="G379" s="22"/>
      <c r="H379" s="103">
        <f>H380+H381+H384+H385</f>
        <v>2302000</v>
      </c>
      <c r="N379" s="103">
        <f>N380+N381+N384+N385</f>
        <v>2302000</v>
      </c>
      <c r="O379" s="103"/>
      <c r="P379" s="103">
        <f>P380+P381+P384+P385+P382+P383</f>
        <v>1910241</v>
      </c>
      <c r="Q379" s="103"/>
      <c r="R379" s="103">
        <f>R380+R381+R384+R385+R382+R383</f>
        <v>1910241</v>
      </c>
      <c r="S379" s="103">
        <f>S380+S381+S384+S385</f>
        <v>2302000</v>
      </c>
      <c r="T379" s="93"/>
      <c r="U379" s="103">
        <f>U380+U381+U384+U385+U382+U383</f>
        <v>1910241</v>
      </c>
      <c r="V379" s="103"/>
      <c r="W379" s="103">
        <f>W380+W381+W384+W385+W382+W383</f>
        <v>1910241</v>
      </c>
    </row>
    <row r="380" spans="1:23" ht="24" customHeight="1">
      <c r="A380" s="35" t="s">
        <v>128</v>
      </c>
      <c r="B380" s="22" t="s">
        <v>115</v>
      </c>
      <c r="C380" s="22" t="s">
        <v>76</v>
      </c>
      <c r="D380" s="22" t="s">
        <v>457</v>
      </c>
      <c r="E380" s="22" t="s">
        <v>131</v>
      </c>
      <c r="F380" s="72">
        <v>0</v>
      </c>
      <c r="G380" s="41">
        <v>4187391</v>
      </c>
      <c r="H380" s="103">
        <v>1808160</v>
      </c>
      <c r="N380" s="103">
        <v>1808160</v>
      </c>
      <c r="O380" s="103">
        <v>-1808160</v>
      </c>
      <c r="P380" s="103">
        <f t="shared" si="30"/>
        <v>0</v>
      </c>
      <c r="Q380" s="103"/>
      <c r="R380" s="103">
        <f t="shared" si="30"/>
        <v>0</v>
      </c>
      <c r="S380" s="103">
        <v>1808160</v>
      </c>
      <c r="T380" s="93">
        <v>-1808160</v>
      </c>
      <c r="U380" s="103">
        <f aca="true" t="shared" si="31" ref="U380:U385">S380+T380</f>
        <v>0</v>
      </c>
      <c r="V380" s="103"/>
      <c r="W380" s="103">
        <f aca="true" t="shared" si="32" ref="W380:W385">U380+V380</f>
        <v>0</v>
      </c>
    </row>
    <row r="381" spans="1:23" ht="31.5">
      <c r="A381" s="35" t="s">
        <v>129</v>
      </c>
      <c r="B381" s="22">
        <v>906</v>
      </c>
      <c r="C381" s="22" t="s">
        <v>76</v>
      </c>
      <c r="D381" s="22" t="s">
        <v>457</v>
      </c>
      <c r="E381" s="22" t="s">
        <v>132</v>
      </c>
      <c r="F381" s="72">
        <v>0</v>
      </c>
      <c r="G381" s="41">
        <v>19000</v>
      </c>
      <c r="H381" s="103">
        <v>20000</v>
      </c>
      <c r="N381" s="103">
        <v>20000</v>
      </c>
      <c r="O381" s="103">
        <v>-20000</v>
      </c>
      <c r="P381" s="103">
        <f t="shared" si="30"/>
        <v>0</v>
      </c>
      <c r="Q381" s="103"/>
      <c r="R381" s="103">
        <f t="shared" si="30"/>
        <v>0</v>
      </c>
      <c r="S381" s="103">
        <v>20000</v>
      </c>
      <c r="T381" s="93">
        <v>-20000</v>
      </c>
      <c r="U381" s="103">
        <f t="shared" si="31"/>
        <v>0</v>
      </c>
      <c r="V381" s="103"/>
      <c r="W381" s="103">
        <f t="shared" si="32"/>
        <v>0</v>
      </c>
    </row>
    <row r="382" spans="1:23" ht="15.75">
      <c r="A382" s="35" t="s">
        <v>128</v>
      </c>
      <c r="B382" s="22"/>
      <c r="C382" s="22" t="s">
        <v>76</v>
      </c>
      <c r="D382" s="22" t="s">
        <v>457</v>
      </c>
      <c r="E382" s="22" t="s">
        <v>142</v>
      </c>
      <c r="F382" s="72"/>
      <c r="G382" s="41"/>
      <c r="H382" s="103"/>
      <c r="N382" s="103"/>
      <c r="O382" s="103">
        <v>1424401</v>
      </c>
      <c r="P382" s="103">
        <f t="shared" si="30"/>
        <v>1424401</v>
      </c>
      <c r="Q382" s="103"/>
      <c r="R382" s="103">
        <f t="shared" si="30"/>
        <v>1424401</v>
      </c>
      <c r="S382" s="103"/>
      <c r="T382" s="93">
        <v>1424401</v>
      </c>
      <c r="U382" s="103">
        <f t="shared" si="31"/>
        <v>1424401</v>
      </c>
      <c r="V382" s="103"/>
      <c r="W382" s="103">
        <f t="shared" si="32"/>
        <v>1424401</v>
      </c>
    </row>
    <row r="383" spans="1:23" ht="31.5">
      <c r="A383" s="35" t="s">
        <v>129</v>
      </c>
      <c r="B383" s="22"/>
      <c r="C383" s="22" t="s">
        <v>76</v>
      </c>
      <c r="D383" s="22" t="s">
        <v>457</v>
      </c>
      <c r="E383" s="22" t="s">
        <v>143</v>
      </c>
      <c r="F383" s="72"/>
      <c r="G383" s="41"/>
      <c r="H383" s="103"/>
      <c r="N383" s="103"/>
      <c r="O383" s="103">
        <v>12000</v>
      </c>
      <c r="P383" s="103">
        <f t="shared" si="30"/>
        <v>12000</v>
      </c>
      <c r="Q383" s="103"/>
      <c r="R383" s="103">
        <f t="shared" si="30"/>
        <v>12000</v>
      </c>
      <c r="S383" s="103"/>
      <c r="T383" s="93">
        <v>12000</v>
      </c>
      <c r="U383" s="103">
        <f t="shared" si="31"/>
        <v>12000</v>
      </c>
      <c r="V383" s="103"/>
      <c r="W383" s="103">
        <f t="shared" si="32"/>
        <v>12000</v>
      </c>
    </row>
    <row r="384" spans="1:23" ht="47.25">
      <c r="A384" s="35" t="s">
        <v>130</v>
      </c>
      <c r="B384" s="22" t="s">
        <v>115</v>
      </c>
      <c r="C384" s="22" t="s">
        <v>76</v>
      </c>
      <c r="D384" s="22" t="s">
        <v>457</v>
      </c>
      <c r="E384" s="22" t="s">
        <v>133</v>
      </c>
      <c r="F384" s="72">
        <v>0</v>
      </c>
      <c r="G384" s="41">
        <v>432052</v>
      </c>
      <c r="H384" s="103">
        <v>136240</v>
      </c>
      <c r="N384" s="103">
        <v>136240</v>
      </c>
      <c r="O384" s="103"/>
      <c r="P384" s="103">
        <f t="shared" si="30"/>
        <v>136240</v>
      </c>
      <c r="Q384" s="103"/>
      <c r="R384" s="103">
        <f t="shared" si="30"/>
        <v>136240</v>
      </c>
      <c r="S384" s="103">
        <v>136240</v>
      </c>
      <c r="T384" s="93"/>
      <c r="U384" s="103">
        <f t="shared" si="31"/>
        <v>136240</v>
      </c>
      <c r="V384" s="103"/>
      <c r="W384" s="103">
        <f t="shared" si="32"/>
        <v>136240</v>
      </c>
    </row>
    <row r="385" spans="1:23" ht="31.5">
      <c r="A385" s="35" t="s">
        <v>156</v>
      </c>
      <c r="B385" s="22">
        <v>906</v>
      </c>
      <c r="C385" s="22" t="s">
        <v>76</v>
      </c>
      <c r="D385" s="22" t="s">
        <v>457</v>
      </c>
      <c r="E385" s="22" t="s">
        <v>134</v>
      </c>
      <c r="F385" s="72">
        <v>0</v>
      </c>
      <c r="G385" s="41">
        <v>608742</v>
      </c>
      <c r="H385" s="103">
        <v>337600</v>
      </c>
      <c r="N385" s="103">
        <v>337600</v>
      </c>
      <c r="O385" s="103"/>
      <c r="P385" s="103">
        <f t="shared" si="30"/>
        <v>337600</v>
      </c>
      <c r="Q385" s="103"/>
      <c r="R385" s="103">
        <f t="shared" si="30"/>
        <v>337600</v>
      </c>
      <c r="S385" s="103">
        <v>337600</v>
      </c>
      <c r="T385" s="93"/>
      <c r="U385" s="103">
        <f t="shared" si="31"/>
        <v>337600</v>
      </c>
      <c r="V385" s="103"/>
      <c r="W385" s="103">
        <f t="shared" si="32"/>
        <v>337600</v>
      </c>
    </row>
    <row r="386" spans="1:23" ht="47.25">
      <c r="A386" s="57" t="s">
        <v>501</v>
      </c>
      <c r="B386" s="22"/>
      <c r="C386" s="22" t="s">
        <v>76</v>
      </c>
      <c r="D386" s="22" t="s">
        <v>500</v>
      </c>
      <c r="E386" s="22"/>
      <c r="F386" s="72"/>
      <c r="G386" s="41"/>
      <c r="H386" s="103"/>
      <c r="N386" s="103"/>
      <c r="O386" s="103"/>
      <c r="P386" s="103">
        <f>P387+P388</f>
        <v>391759</v>
      </c>
      <c r="Q386" s="103"/>
      <c r="R386" s="103">
        <f>R387+R388</f>
        <v>391759</v>
      </c>
      <c r="S386" s="103"/>
      <c r="T386" s="93"/>
      <c r="U386" s="103">
        <f>U387+U388</f>
        <v>391759</v>
      </c>
      <c r="V386" s="103"/>
      <c r="W386" s="103">
        <f>W387+W388</f>
        <v>391759</v>
      </c>
    </row>
    <row r="387" spans="1:23" ht="15.75">
      <c r="A387" s="35" t="s">
        <v>128</v>
      </c>
      <c r="B387" s="22"/>
      <c r="C387" s="22" t="s">
        <v>76</v>
      </c>
      <c r="D387" s="22" t="s">
        <v>500</v>
      </c>
      <c r="E387" s="22" t="s">
        <v>142</v>
      </c>
      <c r="F387" s="72"/>
      <c r="G387" s="41"/>
      <c r="H387" s="103"/>
      <c r="N387" s="103"/>
      <c r="O387" s="103">
        <v>383759</v>
      </c>
      <c r="P387" s="103">
        <f t="shared" si="30"/>
        <v>383759</v>
      </c>
      <c r="Q387" s="103"/>
      <c r="R387" s="103">
        <f t="shared" si="30"/>
        <v>383759</v>
      </c>
      <c r="S387" s="103"/>
      <c r="T387" s="93">
        <v>383759</v>
      </c>
      <c r="U387" s="103">
        <f>S387+T387</f>
        <v>383759</v>
      </c>
      <c r="V387" s="103"/>
      <c r="W387" s="103">
        <f>U387+V387</f>
        <v>383759</v>
      </c>
    </row>
    <row r="388" spans="1:23" ht="31.5">
      <c r="A388" s="35" t="s">
        <v>129</v>
      </c>
      <c r="B388" s="22"/>
      <c r="C388" s="22" t="s">
        <v>76</v>
      </c>
      <c r="D388" s="22" t="s">
        <v>500</v>
      </c>
      <c r="E388" s="22" t="s">
        <v>143</v>
      </c>
      <c r="F388" s="72"/>
      <c r="G388" s="41"/>
      <c r="H388" s="103"/>
      <c r="N388" s="103"/>
      <c r="O388" s="103">
        <v>8000</v>
      </c>
      <c r="P388" s="103">
        <f t="shared" si="30"/>
        <v>8000</v>
      </c>
      <c r="Q388" s="103"/>
      <c r="R388" s="103">
        <f t="shared" si="30"/>
        <v>8000</v>
      </c>
      <c r="S388" s="103"/>
      <c r="T388" s="93">
        <v>8000</v>
      </c>
      <c r="U388" s="103">
        <f>S388+T388</f>
        <v>8000</v>
      </c>
      <c r="V388" s="103"/>
      <c r="W388" s="103">
        <f>U388+V388</f>
        <v>8000</v>
      </c>
    </row>
    <row r="389" spans="1:23" ht="36" customHeight="1">
      <c r="A389" s="53" t="s">
        <v>336</v>
      </c>
      <c r="B389" s="22" t="s">
        <v>115</v>
      </c>
      <c r="C389" s="22" t="s">
        <v>76</v>
      </c>
      <c r="D389" s="22" t="s">
        <v>335</v>
      </c>
      <c r="E389" s="22"/>
      <c r="F389" s="72" t="e">
        <f>F390+#REF!+#REF!+#REF!+#REF!+#REF!+#REF!</f>
        <v>#REF!</v>
      </c>
      <c r="G389" s="22" t="s">
        <v>159</v>
      </c>
      <c r="H389" s="103">
        <f>H390</f>
        <v>400000</v>
      </c>
      <c r="N389" s="103">
        <f>N390</f>
        <v>400000</v>
      </c>
      <c r="O389" s="103"/>
      <c r="P389" s="103">
        <f>P390</f>
        <v>400000</v>
      </c>
      <c r="Q389" s="103"/>
      <c r="R389" s="103">
        <f>R390</f>
        <v>400000</v>
      </c>
      <c r="S389" s="103">
        <f>S390</f>
        <v>400000</v>
      </c>
      <c r="T389" s="93"/>
      <c r="U389" s="103">
        <f>U390</f>
        <v>400000</v>
      </c>
      <c r="V389" s="103"/>
      <c r="W389" s="103">
        <f>W390</f>
        <v>400000</v>
      </c>
    </row>
    <row r="390" spans="1:23" ht="21" customHeight="1">
      <c r="A390" s="35" t="s">
        <v>137</v>
      </c>
      <c r="B390" s="28" t="s">
        <v>115</v>
      </c>
      <c r="C390" s="28" t="s">
        <v>76</v>
      </c>
      <c r="D390" s="28" t="s">
        <v>335</v>
      </c>
      <c r="E390" s="28" t="s">
        <v>138</v>
      </c>
      <c r="F390" s="129" t="e">
        <f>#REF!</f>
        <v>#REF!</v>
      </c>
      <c r="G390" s="18"/>
      <c r="H390" s="103">
        <v>400000</v>
      </c>
      <c r="N390" s="103">
        <v>400000</v>
      </c>
      <c r="O390" s="103"/>
      <c r="P390" s="103">
        <f t="shared" si="30"/>
        <v>400000</v>
      </c>
      <c r="Q390" s="103"/>
      <c r="R390" s="103">
        <f t="shared" si="30"/>
        <v>400000</v>
      </c>
      <c r="S390" s="103">
        <v>400000</v>
      </c>
      <c r="T390" s="93"/>
      <c r="U390" s="103">
        <f>S390+T390</f>
        <v>400000</v>
      </c>
      <c r="V390" s="103"/>
      <c r="W390" s="103">
        <f>U390+V390</f>
        <v>400000</v>
      </c>
    </row>
    <row r="391" spans="1:23" ht="34.5" customHeight="1">
      <c r="A391" s="75" t="s">
        <v>420</v>
      </c>
      <c r="B391" s="28"/>
      <c r="C391" s="28" t="s">
        <v>72</v>
      </c>
      <c r="D391" s="28"/>
      <c r="E391" s="28"/>
      <c r="F391" s="129"/>
      <c r="G391" s="18"/>
      <c r="H391" s="103" t="e">
        <f>H392</f>
        <v>#REF!</v>
      </c>
      <c r="N391" s="103">
        <f>N392</f>
        <v>9101000</v>
      </c>
      <c r="O391" s="103"/>
      <c r="P391" s="103">
        <f>P392</f>
        <v>8601000</v>
      </c>
      <c r="Q391" s="103"/>
      <c r="R391" s="103">
        <f>R392</f>
        <v>8601000</v>
      </c>
      <c r="S391" s="103">
        <f>S392</f>
        <v>9101000</v>
      </c>
      <c r="T391" s="93"/>
      <c r="U391" s="103">
        <f>U392</f>
        <v>8601000</v>
      </c>
      <c r="V391" s="103"/>
      <c r="W391" s="103">
        <f>W392</f>
        <v>8601000</v>
      </c>
    </row>
    <row r="392" spans="1:23" ht="54" customHeight="1">
      <c r="A392" s="50" t="s">
        <v>417</v>
      </c>
      <c r="B392" s="28"/>
      <c r="C392" s="28" t="s">
        <v>72</v>
      </c>
      <c r="D392" s="22" t="s">
        <v>188</v>
      </c>
      <c r="E392" s="22"/>
      <c r="F392" s="72" t="e">
        <f>#REF!</f>
        <v>#REF!</v>
      </c>
      <c r="G392" s="22"/>
      <c r="H392" s="103" t="e">
        <f>H393+#REF!</f>
        <v>#REF!</v>
      </c>
      <c r="N392" s="103">
        <f>N393</f>
        <v>9101000</v>
      </c>
      <c r="O392" s="103"/>
      <c r="P392" s="103">
        <f>P393</f>
        <v>8601000</v>
      </c>
      <c r="Q392" s="103"/>
      <c r="R392" s="103">
        <f>R393</f>
        <v>8601000</v>
      </c>
      <c r="S392" s="103">
        <f>S393</f>
        <v>9101000</v>
      </c>
      <c r="T392" s="93"/>
      <c r="U392" s="103">
        <f>U393</f>
        <v>8601000</v>
      </c>
      <c r="V392" s="103"/>
      <c r="W392" s="103">
        <f>W393</f>
        <v>8601000</v>
      </c>
    </row>
    <row r="393" spans="1:23" ht="49.5" customHeight="1">
      <c r="A393" s="35" t="s">
        <v>418</v>
      </c>
      <c r="B393" s="28"/>
      <c r="C393" s="28" t="s">
        <v>72</v>
      </c>
      <c r="D393" s="22" t="s">
        <v>421</v>
      </c>
      <c r="E393" s="22"/>
      <c r="F393" s="72"/>
      <c r="G393" s="22"/>
      <c r="H393" s="103">
        <f>H394+H396</f>
        <v>9101000</v>
      </c>
      <c r="N393" s="103">
        <f>N394+N396</f>
        <v>9101000</v>
      </c>
      <c r="O393" s="103"/>
      <c r="P393" s="103">
        <f>P394+P396</f>
        <v>8601000</v>
      </c>
      <c r="Q393" s="103"/>
      <c r="R393" s="103">
        <f>R394+R396</f>
        <v>8601000</v>
      </c>
      <c r="S393" s="103">
        <f>S394+S396</f>
        <v>9101000</v>
      </c>
      <c r="T393" s="93"/>
      <c r="U393" s="103">
        <f>U394+U396</f>
        <v>8601000</v>
      </c>
      <c r="V393" s="103"/>
      <c r="W393" s="103">
        <f>W394+W396</f>
        <v>8601000</v>
      </c>
    </row>
    <row r="394" spans="1:23" ht="65.25" customHeight="1">
      <c r="A394" s="57" t="s">
        <v>521</v>
      </c>
      <c r="B394" s="28"/>
      <c r="C394" s="28" t="s">
        <v>72</v>
      </c>
      <c r="D394" s="22" t="s">
        <v>422</v>
      </c>
      <c r="E394" s="22" t="s">
        <v>141</v>
      </c>
      <c r="F394" s="72">
        <v>0</v>
      </c>
      <c r="G394" s="22" t="s">
        <v>423</v>
      </c>
      <c r="H394" s="103">
        <v>8601000</v>
      </c>
      <c r="N394" s="103">
        <v>8601000</v>
      </c>
      <c r="O394" s="103"/>
      <c r="P394" s="103">
        <f>N394+O394</f>
        <v>8601000</v>
      </c>
      <c r="Q394" s="103"/>
      <c r="R394" s="103">
        <f>P394+Q394</f>
        <v>8601000</v>
      </c>
      <c r="S394" s="103">
        <v>8601000</v>
      </c>
      <c r="T394" s="93"/>
      <c r="U394" s="103">
        <f>S394+T394</f>
        <v>8601000</v>
      </c>
      <c r="V394" s="103"/>
      <c r="W394" s="103">
        <f>U394+V394</f>
        <v>8601000</v>
      </c>
    </row>
    <row r="395" spans="1:23" ht="31.5" customHeight="1">
      <c r="A395" s="57" t="s">
        <v>419</v>
      </c>
      <c r="B395" s="28"/>
      <c r="C395" s="28" t="s">
        <v>72</v>
      </c>
      <c r="D395" s="22" t="s">
        <v>424</v>
      </c>
      <c r="E395" s="22"/>
      <c r="F395" s="72">
        <v>0</v>
      </c>
      <c r="G395" s="22"/>
      <c r="H395" s="103">
        <f>H396</f>
        <v>500000</v>
      </c>
      <c r="N395" s="103">
        <f>N396</f>
        <v>500000</v>
      </c>
      <c r="O395" s="103"/>
      <c r="P395" s="103">
        <f>P396</f>
        <v>0</v>
      </c>
      <c r="Q395" s="103"/>
      <c r="R395" s="103">
        <f>R396</f>
        <v>0</v>
      </c>
      <c r="S395" s="103">
        <f>S396</f>
        <v>500000</v>
      </c>
      <c r="T395" s="93"/>
      <c r="U395" s="103">
        <f>U396</f>
        <v>0</v>
      </c>
      <c r="V395" s="103"/>
      <c r="W395" s="103">
        <f>W396</f>
        <v>0</v>
      </c>
    </row>
    <row r="396" spans="1:23" ht="35.25" customHeight="1">
      <c r="A396" s="57" t="s">
        <v>156</v>
      </c>
      <c r="B396" s="28"/>
      <c r="C396" s="28" t="s">
        <v>72</v>
      </c>
      <c r="D396" s="22" t="s">
        <v>424</v>
      </c>
      <c r="E396" s="22" t="s">
        <v>134</v>
      </c>
      <c r="F396" s="72">
        <v>0</v>
      </c>
      <c r="G396" s="22" t="s">
        <v>425</v>
      </c>
      <c r="H396" s="103">
        <v>500000</v>
      </c>
      <c r="N396" s="103">
        <v>500000</v>
      </c>
      <c r="O396" s="103">
        <v>-500000</v>
      </c>
      <c r="P396" s="103">
        <f>N396+O396</f>
        <v>0</v>
      </c>
      <c r="Q396" s="103"/>
      <c r="R396" s="103">
        <f>P396+Q396</f>
        <v>0</v>
      </c>
      <c r="S396" s="103">
        <v>500000</v>
      </c>
      <c r="T396" s="93">
        <v>-500000</v>
      </c>
      <c r="U396" s="103">
        <f>S396+T396</f>
        <v>0</v>
      </c>
      <c r="V396" s="103"/>
      <c r="W396" s="103">
        <f>U396+V396</f>
        <v>0</v>
      </c>
    </row>
    <row r="397" spans="1:23" ht="15" customHeight="1">
      <c r="A397" s="54" t="s">
        <v>114</v>
      </c>
      <c r="B397" s="26" t="s">
        <v>77</v>
      </c>
      <c r="C397" s="27" t="s">
        <v>77</v>
      </c>
      <c r="D397" s="26"/>
      <c r="E397" s="26"/>
      <c r="F397" s="33" t="e">
        <f>#REF!+F423</f>
        <v>#REF!</v>
      </c>
      <c r="G397" s="25"/>
      <c r="H397" s="102" t="e">
        <f>H398</f>
        <v>#REF!</v>
      </c>
      <c r="I397" s="102">
        <f aca="true" t="shared" si="33" ref="I397:W397">I398</f>
        <v>0</v>
      </c>
      <c r="J397" s="102">
        <f t="shared" si="33"/>
        <v>0</v>
      </c>
      <c r="K397" s="102">
        <f t="shared" si="33"/>
        <v>0</v>
      </c>
      <c r="L397" s="102">
        <f t="shared" si="33"/>
        <v>0</v>
      </c>
      <c r="M397" s="102">
        <f t="shared" si="33"/>
        <v>0</v>
      </c>
      <c r="N397" s="102">
        <f t="shared" si="33"/>
        <v>117885600</v>
      </c>
      <c r="O397" s="102"/>
      <c r="P397" s="102">
        <f t="shared" si="33"/>
        <v>117885600</v>
      </c>
      <c r="Q397" s="102"/>
      <c r="R397" s="102">
        <f t="shared" si="33"/>
        <v>117885600</v>
      </c>
      <c r="S397" s="102">
        <f t="shared" si="33"/>
        <v>123779880</v>
      </c>
      <c r="T397" s="93"/>
      <c r="U397" s="102">
        <f t="shared" si="33"/>
        <v>123779880</v>
      </c>
      <c r="V397" s="102"/>
      <c r="W397" s="102">
        <f t="shared" si="33"/>
        <v>123779880</v>
      </c>
    </row>
    <row r="398" spans="1:23" ht="47.25">
      <c r="A398" s="54" t="s">
        <v>185</v>
      </c>
      <c r="B398" s="26"/>
      <c r="C398" s="28" t="s">
        <v>77</v>
      </c>
      <c r="D398" s="28" t="s">
        <v>188</v>
      </c>
      <c r="E398" s="26"/>
      <c r="F398" s="33"/>
      <c r="G398" s="25"/>
      <c r="H398" s="102" t="e">
        <f aca="true" t="shared" si="34" ref="H398:M398">H399+H420+H422+H423</f>
        <v>#REF!</v>
      </c>
      <c r="I398" s="102">
        <f t="shared" si="34"/>
        <v>0</v>
      </c>
      <c r="J398" s="102">
        <f t="shared" si="34"/>
        <v>0</v>
      </c>
      <c r="K398" s="102">
        <f t="shared" si="34"/>
        <v>0</v>
      </c>
      <c r="L398" s="102">
        <f t="shared" si="34"/>
        <v>0</v>
      </c>
      <c r="M398" s="102">
        <f t="shared" si="34"/>
        <v>0</v>
      </c>
      <c r="N398" s="102">
        <f>N399+N417</f>
        <v>117885600</v>
      </c>
      <c r="O398" s="102"/>
      <c r="P398" s="102">
        <f>P399+P417</f>
        <v>117885600</v>
      </c>
      <c r="Q398" s="102"/>
      <c r="R398" s="102">
        <f>R399+R417</f>
        <v>117885600</v>
      </c>
      <c r="S398" s="102">
        <f>S399+S417</f>
        <v>123779880</v>
      </c>
      <c r="T398" s="93"/>
      <c r="U398" s="102">
        <f>U399+U417</f>
        <v>123779880</v>
      </c>
      <c r="V398" s="102"/>
      <c r="W398" s="102">
        <f>W399+W417</f>
        <v>123779880</v>
      </c>
    </row>
    <row r="399" spans="1:23" ht="31.5">
      <c r="A399" s="55" t="s">
        <v>186</v>
      </c>
      <c r="B399" s="26"/>
      <c r="C399" s="28" t="s">
        <v>78</v>
      </c>
      <c r="D399" s="28" t="s">
        <v>480</v>
      </c>
      <c r="E399" s="26"/>
      <c r="F399" s="33"/>
      <c r="G399" s="25"/>
      <c r="H399" s="102" t="e">
        <f>H400+H406+H408+H414</f>
        <v>#REF!</v>
      </c>
      <c r="N399" s="102">
        <f>N400+N406+N408+N414</f>
        <v>104936820</v>
      </c>
      <c r="O399" s="102"/>
      <c r="P399" s="102">
        <f>P400+P406+P408+P414</f>
        <v>104936820</v>
      </c>
      <c r="Q399" s="102"/>
      <c r="R399" s="102">
        <f>R400+R406+R408+R414</f>
        <v>104936820</v>
      </c>
      <c r="S399" s="102">
        <f>S400+S406+S408+S414</f>
        <v>111936820</v>
      </c>
      <c r="T399" s="93"/>
      <c r="U399" s="102">
        <f>U400+U406+U408+U414</f>
        <v>111936820</v>
      </c>
      <c r="V399" s="102"/>
      <c r="W399" s="102">
        <f>W400+W406+W408+W414</f>
        <v>111936820</v>
      </c>
    </row>
    <row r="400" spans="1:23" ht="39" customHeight="1">
      <c r="A400" s="55" t="s">
        <v>187</v>
      </c>
      <c r="B400" s="26"/>
      <c r="C400" s="26" t="s">
        <v>78</v>
      </c>
      <c r="D400" s="28" t="s">
        <v>184</v>
      </c>
      <c r="E400" s="26"/>
      <c r="F400" s="33" t="e">
        <f>#REF!+F406+#REF!</f>
        <v>#REF!</v>
      </c>
      <c r="G400" s="25"/>
      <c r="H400" s="102">
        <f>H401+H402+H403+H404+H405</f>
        <v>67542540</v>
      </c>
      <c r="N400" s="102">
        <f>N401+N402+N403+N404+N405</f>
        <v>75536360</v>
      </c>
      <c r="O400" s="102"/>
      <c r="P400" s="102">
        <f>P401+P402+P403+P404+P405</f>
        <v>75536360</v>
      </c>
      <c r="Q400" s="102"/>
      <c r="R400" s="102">
        <f>R401+R402+R403+R404+R405</f>
        <v>75536360</v>
      </c>
      <c r="S400" s="102">
        <f>S401+S402+S403+S404+S405</f>
        <v>79536360</v>
      </c>
      <c r="T400" s="93"/>
      <c r="U400" s="102">
        <f>U401+U402+U403+U404+U405</f>
        <v>79536360</v>
      </c>
      <c r="V400" s="102"/>
      <c r="W400" s="102">
        <f>W401+W402+W403+W404+W405</f>
        <v>79536360</v>
      </c>
    </row>
    <row r="401" spans="1:23" ht="17.25" customHeight="1">
      <c r="A401" s="35" t="s">
        <v>128</v>
      </c>
      <c r="B401" s="26"/>
      <c r="C401" s="26" t="s">
        <v>78</v>
      </c>
      <c r="D401" s="28" t="s">
        <v>184</v>
      </c>
      <c r="E401" s="26" t="s">
        <v>131</v>
      </c>
      <c r="F401" s="33">
        <v>0</v>
      </c>
      <c r="G401" s="25">
        <v>24738305</v>
      </c>
      <c r="H401" s="102">
        <v>51449207</v>
      </c>
      <c r="N401" s="102">
        <v>59449207</v>
      </c>
      <c r="O401" s="102"/>
      <c r="P401" s="103">
        <f>N401+O401</f>
        <v>59449207</v>
      </c>
      <c r="Q401" s="103"/>
      <c r="R401" s="103">
        <f>P401+Q401</f>
        <v>59449207</v>
      </c>
      <c r="S401" s="102">
        <v>63449207</v>
      </c>
      <c r="T401" s="93"/>
      <c r="U401" s="103">
        <f>S401+T401</f>
        <v>63449207</v>
      </c>
      <c r="V401" s="103"/>
      <c r="W401" s="103">
        <f>U401+V401</f>
        <v>63449207</v>
      </c>
    </row>
    <row r="402" spans="1:23" ht="34.5" customHeight="1">
      <c r="A402" s="35" t="s">
        <v>129</v>
      </c>
      <c r="B402" s="26"/>
      <c r="C402" s="26" t="s">
        <v>78</v>
      </c>
      <c r="D402" s="28" t="s">
        <v>184</v>
      </c>
      <c r="E402" s="26" t="s">
        <v>132</v>
      </c>
      <c r="F402" s="33">
        <v>0</v>
      </c>
      <c r="G402" s="25">
        <v>6180</v>
      </c>
      <c r="H402" s="102">
        <f>F402+G402</f>
        <v>6180</v>
      </c>
      <c r="N402" s="102">
        <f>L402+M402</f>
        <v>0</v>
      </c>
      <c r="O402" s="102"/>
      <c r="P402" s="103">
        <f>N402+O402</f>
        <v>0</v>
      </c>
      <c r="Q402" s="103"/>
      <c r="R402" s="103">
        <f>P402+Q402</f>
        <v>0</v>
      </c>
      <c r="S402" s="102">
        <f>M402+N402</f>
        <v>0</v>
      </c>
      <c r="T402" s="93"/>
      <c r="U402" s="103">
        <f>S402+T402</f>
        <v>0</v>
      </c>
      <c r="V402" s="103"/>
      <c r="W402" s="103">
        <f>U402+V402</f>
        <v>0</v>
      </c>
    </row>
    <row r="403" spans="1:23" ht="35.25" customHeight="1">
      <c r="A403" s="35" t="s">
        <v>130</v>
      </c>
      <c r="B403" s="26"/>
      <c r="C403" s="26" t="s">
        <v>78</v>
      </c>
      <c r="D403" s="28" t="s">
        <v>184</v>
      </c>
      <c r="E403" s="26" t="s">
        <v>133</v>
      </c>
      <c r="F403" s="33">
        <v>0</v>
      </c>
      <c r="G403" s="25">
        <v>257583</v>
      </c>
      <c r="H403" s="102">
        <v>239024</v>
      </c>
      <c r="N403" s="102">
        <v>239024</v>
      </c>
      <c r="O403" s="102"/>
      <c r="P403" s="103">
        <f>N403+O403</f>
        <v>239024</v>
      </c>
      <c r="Q403" s="103"/>
      <c r="R403" s="103">
        <f>P403+Q403</f>
        <v>239024</v>
      </c>
      <c r="S403" s="102">
        <v>239024</v>
      </c>
      <c r="T403" s="93"/>
      <c r="U403" s="103">
        <f>S403+T403</f>
        <v>239024</v>
      </c>
      <c r="V403" s="103"/>
      <c r="W403" s="103">
        <f>U403+V403</f>
        <v>239024</v>
      </c>
    </row>
    <row r="404" spans="1:23" ht="35.25" customHeight="1">
      <c r="A404" s="35" t="s">
        <v>156</v>
      </c>
      <c r="B404" s="26"/>
      <c r="C404" s="26" t="s">
        <v>78</v>
      </c>
      <c r="D404" s="28" t="s">
        <v>184</v>
      </c>
      <c r="E404" s="26" t="s">
        <v>134</v>
      </c>
      <c r="F404" s="33">
        <v>0</v>
      </c>
      <c r="G404" s="25">
        <v>14588551</v>
      </c>
      <c r="H404" s="102">
        <v>15348129</v>
      </c>
      <c r="N404" s="102">
        <v>15348129</v>
      </c>
      <c r="O404" s="102"/>
      <c r="P404" s="103">
        <f>N404+O404</f>
        <v>15348129</v>
      </c>
      <c r="Q404" s="103"/>
      <c r="R404" s="103">
        <f>P404+Q404</f>
        <v>15348129</v>
      </c>
      <c r="S404" s="102">
        <v>15348129</v>
      </c>
      <c r="T404" s="93"/>
      <c r="U404" s="103">
        <f>S404+T404</f>
        <v>15348129</v>
      </c>
      <c r="V404" s="103"/>
      <c r="W404" s="103">
        <f>U404+V404</f>
        <v>15348129</v>
      </c>
    </row>
    <row r="405" spans="1:23" ht="26.25" customHeight="1">
      <c r="A405" s="35" t="s">
        <v>137</v>
      </c>
      <c r="B405" s="26"/>
      <c r="C405" s="26" t="s">
        <v>78</v>
      </c>
      <c r="D405" s="28" t="s">
        <v>184</v>
      </c>
      <c r="E405" s="26" t="s">
        <v>138</v>
      </c>
      <c r="F405" s="33">
        <v>0</v>
      </c>
      <c r="G405" s="25">
        <v>150000</v>
      </c>
      <c r="H405" s="102">
        <v>500000</v>
      </c>
      <c r="N405" s="102">
        <v>500000</v>
      </c>
      <c r="O405" s="102"/>
      <c r="P405" s="103">
        <f>N405+O405</f>
        <v>500000</v>
      </c>
      <c r="Q405" s="103"/>
      <c r="R405" s="103">
        <f>P405+Q405</f>
        <v>500000</v>
      </c>
      <c r="S405" s="102">
        <v>500000</v>
      </c>
      <c r="T405" s="93"/>
      <c r="U405" s="103">
        <f>S405+T405</f>
        <v>500000</v>
      </c>
      <c r="V405" s="103"/>
      <c r="W405" s="103">
        <f>U405+V405</f>
        <v>500000</v>
      </c>
    </row>
    <row r="406" spans="1:23" ht="45" customHeight="1">
      <c r="A406" s="90" t="s">
        <v>189</v>
      </c>
      <c r="B406" s="26"/>
      <c r="C406" s="26" t="s">
        <v>78</v>
      </c>
      <c r="D406" s="28" t="s">
        <v>192</v>
      </c>
      <c r="E406" s="26"/>
      <c r="F406" s="33" t="e">
        <f>#REF!+F407+#REF!+#REF!+#REF!</f>
        <v>#REF!</v>
      </c>
      <c r="G406" s="25"/>
      <c r="H406" s="102" t="e">
        <f>#REF!+H407+#REF!+#REF!</f>
        <v>#REF!</v>
      </c>
      <c r="I406" s="102" t="e">
        <f>#REF!+I407+#REF!+#REF!</f>
        <v>#REF!</v>
      </c>
      <c r="J406" s="102" t="e">
        <f>#REF!+J407+#REF!+#REF!</f>
        <v>#REF!</v>
      </c>
      <c r="K406" s="102" t="e">
        <f>#REF!+K407+#REF!+#REF!</f>
        <v>#REF!</v>
      </c>
      <c r="L406" s="102" t="e">
        <f>#REF!+L407+#REF!+#REF!</f>
        <v>#REF!</v>
      </c>
      <c r="M406" s="102" t="e">
        <f>#REF!+M407+#REF!+#REF!</f>
        <v>#REF!</v>
      </c>
      <c r="N406" s="102">
        <f>N407</f>
        <v>900000</v>
      </c>
      <c r="O406" s="102"/>
      <c r="P406" s="102">
        <f>P407</f>
        <v>900000</v>
      </c>
      <c r="Q406" s="102"/>
      <c r="R406" s="102">
        <f>R407</f>
        <v>900000</v>
      </c>
      <c r="S406" s="102">
        <f>S407</f>
        <v>900000</v>
      </c>
      <c r="T406" s="93"/>
      <c r="U406" s="102">
        <f>U407</f>
        <v>900000</v>
      </c>
      <c r="V406" s="102"/>
      <c r="W406" s="102">
        <f>W407</f>
        <v>900000</v>
      </c>
    </row>
    <row r="407" spans="1:23" ht="35.25" customHeight="1">
      <c r="A407" s="35" t="s">
        <v>156</v>
      </c>
      <c r="B407" s="26"/>
      <c r="C407" s="26" t="s">
        <v>78</v>
      </c>
      <c r="D407" s="28" t="s">
        <v>192</v>
      </c>
      <c r="E407" s="26" t="s">
        <v>134</v>
      </c>
      <c r="F407" s="33">
        <v>0</v>
      </c>
      <c r="G407" s="25">
        <v>685000</v>
      </c>
      <c r="H407" s="102">
        <v>900000</v>
      </c>
      <c r="N407" s="102">
        <v>900000</v>
      </c>
      <c r="O407" s="102"/>
      <c r="P407" s="103">
        <f>N407+O407</f>
        <v>900000</v>
      </c>
      <c r="Q407" s="103"/>
      <c r="R407" s="103">
        <f>P407+Q407</f>
        <v>900000</v>
      </c>
      <c r="S407" s="102">
        <v>900000</v>
      </c>
      <c r="T407" s="93"/>
      <c r="U407" s="103">
        <f>S407+T407</f>
        <v>900000</v>
      </c>
      <c r="V407" s="103"/>
      <c r="W407" s="103">
        <f>U407+V407</f>
        <v>900000</v>
      </c>
    </row>
    <row r="408" spans="1:23" ht="30" customHeight="1">
      <c r="A408" s="90" t="s">
        <v>190</v>
      </c>
      <c r="B408" s="26"/>
      <c r="C408" s="26" t="s">
        <v>78</v>
      </c>
      <c r="D408" s="28" t="s">
        <v>193</v>
      </c>
      <c r="E408" s="26"/>
      <c r="F408" s="33" t="e">
        <f>#REF!</f>
        <v>#REF!</v>
      </c>
      <c r="G408" s="25"/>
      <c r="H408" s="102">
        <f>H409+H411+H412+H413</f>
        <v>18902000</v>
      </c>
      <c r="I408" s="102">
        <f aca="true" t="shared" si="35" ref="I408:P408">I409+I411+I412+I413</f>
        <v>0</v>
      </c>
      <c r="J408" s="102">
        <f t="shared" si="35"/>
        <v>0</v>
      </c>
      <c r="K408" s="102">
        <f t="shared" si="35"/>
        <v>0</v>
      </c>
      <c r="L408" s="102">
        <f t="shared" si="35"/>
        <v>0</v>
      </c>
      <c r="M408" s="102">
        <f t="shared" si="35"/>
        <v>0</v>
      </c>
      <c r="N408" s="102">
        <f t="shared" si="35"/>
        <v>25902000</v>
      </c>
      <c r="O408" s="102"/>
      <c r="P408" s="102">
        <f t="shared" si="35"/>
        <v>25902000</v>
      </c>
      <c r="Q408" s="102"/>
      <c r="R408" s="102">
        <f>R409+R411+R412+R413</f>
        <v>25902000</v>
      </c>
      <c r="S408" s="102">
        <f>S409+S411+S412+S413</f>
        <v>28902000</v>
      </c>
      <c r="T408" s="93"/>
      <c r="U408" s="102">
        <f>U409+U411+U412+U413</f>
        <v>28902000</v>
      </c>
      <c r="V408" s="102"/>
      <c r="W408" s="102">
        <f>W409+W411+W412+W413</f>
        <v>28902000</v>
      </c>
    </row>
    <row r="409" spans="1:23" ht="25.5" customHeight="1">
      <c r="A409" s="35" t="s">
        <v>128</v>
      </c>
      <c r="B409" s="26"/>
      <c r="C409" s="26" t="s">
        <v>78</v>
      </c>
      <c r="D409" s="28" t="s">
        <v>193</v>
      </c>
      <c r="E409" s="26" t="s">
        <v>131</v>
      </c>
      <c r="F409" s="33">
        <v>0</v>
      </c>
      <c r="G409" s="25">
        <v>8880042</v>
      </c>
      <c r="H409" s="102">
        <v>16096139</v>
      </c>
      <c r="N409" s="102">
        <v>23096139</v>
      </c>
      <c r="O409" s="102"/>
      <c r="P409" s="103">
        <f>N409+O409</f>
        <v>23096139</v>
      </c>
      <c r="Q409" s="103"/>
      <c r="R409" s="103">
        <f>P409+Q409</f>
        <v>23096139</v>
      </c>
      <c r="S409" s="102">
        <v>26096139</v>
      </c>
      <c r="T409" s="93"/>
      <c r="U409" s="103">
        <f>S409+T409</f>
        <v>26096139</v>
      </c>
      <c r="V409" s="103"/>
      <c r="W409" s="103">
        <f>U409+V409</f>
        <v>26096139</v>
      </c>
    </row>
    <row r="410" spans="1:23" ht="18" customHeight="1">
      <c r="A410" s="35" t="s">
        <v>129</v>
      </c>
      <c r="B410" s="26"/>
      <c r="C410" s="26" t="s">
        <v>78</v>
      </c>
      <c r="D410" s="28" t="s">
        <v>193</v>
      </c>
      <c r="E410" s="26" t="s">
        <v>52</v>
      </c>
      <c r="F410" s="33" t="e">
        <f>#REF!+#REF!</f>
        <v>#REF!</v>
      </c>
      <c r="G410" s="25"/>
      <c r="H410" s="102">
        <v>0</v>
      </c>
      <c r="N410" s="102">
        <f>L410+M410</f>
        <v>0</v>
      </c>
      <c r="O410" s="102"/>
      <c r="P410" s="103">
        <f>N410+O410</f>
        <v>0</v>
      </c>
      <c r="Q410" s="103"/>
      <c r="R410" s="103">
        <f>P410+Q410</f>
        <v>0</v>
      </c>
      <c r="S410" s="102">
        <f>M410+N410</f>
        <v>0</v>
      </c>
      <c r="T410" s="93"/>
      <c r="U410" s="103">
        <f>S410+T410</f>
        <v>0</v>
      </c>
      <c r="V410" s="103"/>
      <c r="W410" s="103">
        <f>U410+V410</f>
        <v>0</v>
      </c>
    </row>
    <row r="411" spans="1:23" ht="31.5">
      <c r="A411" s="35" t="s">
        <v>129</v>
      </c>
      <c r="B411" s="26"/>
      <c r="C411" s="26" t="s">
        <v>78</v>
      </c>
      <c r="D411" s="28" t="s">
        <v>193</v>
      </c>
      <c r="E411" s="26" t="s">
        <v>132</v>
      </c>
      <c r="F411" s="33">
        <v>0</v>
      </c>
      <c r="G411" s="25">
        <v>13327</v>
      </c>
      <c r="H411" s="102">
        <v>20000</v>
      </c>
      <c r="N411" s="102">
        <v>20000</v>
      </c>
      <c r="O411" s="102"/>
      <c r="P411" s="103">
        <f>N411+O411</f>
        <v>20000</v>
      </c>
      <c r="Q411" s="103"/>
      <c r="R411" s="103">
        <f>P411+Q411</f>
        <v>20000</v>
      </c>
      <c r="S411" s="102">
        <v>20000</v>
      </c>
      <c r="T411" s="93"/>
      <c r="U411" s="103">
        <f>S411+T411</f>
        <v>20000</v>
      </c>
      <c r="V411" s="103"/>
      <c r="W411" s="103">
        <f>U411+V411</f>
        <v>20000</v>
      </c>
    </row>
    <row r="412" spans="1:23" ht="47.25">
      <c r="A412" s="35" t="s">
        <v>130</v>
      </c>
      <c r="B412" s="26"/>
      <c r="C412" s="26" t="s">
        <v>78</v>
      </c>
      <c r="D412" s="28" t="s">
        <v>193</v>
      </c>
      <c r="E412" s="26" t="s">
        <v>133</v>
      </c>
      <c r="F412" s="33">
        <v>0</v>
      </c>
      <c r="G412" s="25">
        <v>246100</v>
      </c>
      <c r="H412" s="102">
        <v>672655</v>
      </c>
      <c r="N412" s="102">
        <v>672655</v>
      </c>
      <c r="O412" s="102"/>
      <c r="P412" s="103">
        <f>N412+O412</f>
        <v>672655</v>
      </c>
      <c r="Q412" s="103"/>
      <c r="R412" s="103">
        <f>P412+Q412</f>
        <v>672655</v>
      </c>
      <c r="S412" s="102">
        <v>672655</v>
      </c>
      <c r="T412" s="93"/>
      <c r="U412" s="103">
        <f>S412+T412</f>
        <v>672655</v>
      </c>
      <c r="V412" s="103"/>
      <c r="W412" s="103">
        <f>U412+V412</f>
        <v>672655</v>
      </c>
    </row>
    <row r="413" spans="1:23" ht="31.5">
      <c r="A413" s="35" t="s">
        <v>156</v>
      </c>
      <c r="B413" s="26"/>
      <c r="C413" s="26" t="s">
        <v>78</v>
      </c>
      <c r="D413" s="28" t="s">
        <v>193</v>
      </c>
      <c r="E413" s="26" t="s">
        <v>134</v>
      </c>
      <c r="F413" s="33">
        <v>0</v>
      </c>
      <c r="G413" s="25">
        <v>1792922</v>
      </c>
      <c r="H413" s="102">
        <v>2113206</v>
      </c>
      <c r="N413" s="102">
        <v>2113206</v>
      </c>
      <c r="O413" s="102"/>
      <c r="P413" s="103">
        <f>N413+O413</f>
        <v>2113206</v>
      </c>
      <c r="Q413" s="103"/>
      <c r="R413" s="103">
        <f>P413+Q413</f>
        <v>2113206</v>
      </c>
      <c r="S413" s="102">
        <v>2113206</v>
      </c>
      <c r="T413" s="93"/>
      <c r="U413" s="103">
        <f>S413+T413</f>
        <v>2113206</v>
      </c>
      <c r="V413" s="103"/>
      <c r="W413" s="103">
        <f>U413+V413</f>
        <v>2113206</v>
      </c>
    </row>
    <row r="414" spans="1:23" ht="33.75" customHeight="1">
      <c r="A414" s="90" t="s">
        <v>191</v>
      </c>
      <c r="B414" s="26"/>
      <c r="C414" s="26" t="s">
        <v>78</v>
      </c>
      <c r="D414" s="28" t="s">
        <v>194</v>
      </c>
      <c r="E414" s="26"/>
      <c r="F414" s="33" t="e">
        <f>F415+F416+#REF!</f>
        <v>#REF!</v>
      </c>
      <c r="G414" s="25"/>
      <c r="H414" s="102" t="e">
        <f>H415+H416+#REF!</f>
        <v>#REF!</v>
      </c>
      <c r="N414" s="102">
        <f>N415+N416</f>
        <v>2598460</v>
      </c>
      <c r="O414" s="102"/>
      <c r="P414" s="102">
        <f>P415+P416</f>
        <v>2598460</v>
      </c>
      <c r="Q414" s="102"/>
      <c r="R414" s="102">
        <f>R415+R416</f>
        <v>2598460</v>
      </c>
      <c r="S414" s="102">
        <f>S415+S416</f>
        <v>2598460</v>
      </c>
      <c r="T414" s="93"/>
      <c r="U414" s="102">
        <f>U415+U416</f>
        <v>2598460</v>
      </c>
      <c r="V414" s="102"/>
      <c r="W414" s="102">
        <f>W415+W416</f>
        <v>2598460</v>
      </c>
    </row>
    <row r="415" spans="1:23" ht="19.5" customHeight="1">
      <c r="A415" s="35" t="s">
        <v>128</v>
      </c>
      <c r="B415" s="26"/>
      <c r="C415" s="26" t="s">
        <v>78</v>
      </c>
      <c r="D415" s="28" t="s">
        <v>194</v>
      </c>
      <c r="E415" s="26" t="s">
        <v>131</v>
      </c>
      <c r="F415" s="33">
        <v>0</v>
      </c>
      <c r="G415" s="25">
        <v>1552790</v>
      </c>
      <c r="H415" s="102">
        <v>2572460</v>
      </c>
      <c r="N415" s="102">
        <v>2572460</v>
      </c>
      <c r="O415" s="102"/>
      <c r="P415" s="103">
        <f>N415+O415</f>
        <v>2572460</v>
      </c>
      <c r="Q415" s="103"/>
      <c r="R415" s="103">
        <f>P415+Q415</f>
        <v>2572460</v>
      </c>
      <c r="S415" s="102">
        <v>2572460</v>
      </c>
      <c r="T415" s="93"/>
      <c r="U415" s="103">
        <f>S415+T415</f>
        <v>2572460</v>
      </c>
      <c r="V415" s="103"/>
      <c r="W415" s="103">
        <f>U415+V415</f>
        <v>2572460</v>
      </c>
    </row>
    <row r="416" spans="1:23" ht="33" customHeight="1">
      <c r="A416" s="35" t="s">
        <v>129</v>
      </c>
      <c r="B416" s="26"/>
      <c r="C416" s="26" t="s">
        <v>78</v>
      </c>
      <c r="D416" s="28" t="s">
        <v>194</v>
      </c>
      <c r="E416" s="26" t="s">
        <v>132</v>
      </c>
      <c r="F416" s="33">
        <v>0</v>
      </c>
      <c r="G416" s="25">
        <v>20000</v>
      </c>
      <c r="H416" s="102">
        <v>26000</v>
      </c>
      <c r="N416" s="102">
        <v>26000</v>
      </c>
      <c r="O416" s="102"/>
      <c r="P416" s="103">
        <f>N416+O416</f>
        <v>26000</v>
      </c>
      <c r="Q416" s="103"/>
      <c r="R416" s="103">
        <f>P416+Q416</f>
        <v>26000</v>
      </c>
      <c r="S416" s="102">
        <v>26000</v>
      </c>
      <c r="T416" s="93"/>
      <c r="U416" s="103">
        <f>S416+T416</f>
        <v>26000</v>
      </c>
      <c r="V416" s="103"/>
      <c r="W416" s="103">
        <f>U416+V416</f>
        <v>26000</v>
      </c>
    </row>
    <row r="417" spans="1:23" ht="33" customHeight="1">
      <c r="A417" s="54" t="s">
        <v>185</v>
      </c>
      <c r="B417" s="26"/>
      <c r="C417" s="28" t="s">
        <v>113</v>
      </c>
      <c r="D417" s="28" t="s">
        <v>188</v>
      </c>
      <c r="E417" s="26"/>
      <c r="F417" s="33"/>
      <c r="G417" s="25"/>
      <c r="H417" s="102"/>
      <c r="N417" s="102">
        <f>N418+N423</f>
        <v>12948780</v>
      </c>
      <c r="O417" s="102"/>
      <c r="P417" s="102">
        <f>P418+P423</f>
        <v>12948780</v>
      </c>
      <c r="Q417" s="102"/>
      <c r="R417" s="102">
        <f>R418+R423</f>
        <v>12948780</v>
      </c>
      <c r="S417" s="102">
        <f>S418+S423</f>
        <v>11843060</v>
      </c>
      <c r="T417" s="93"/>
      <c r="U417" s="102">
        <f>U418+U423</f>
        <v>11843060</v>
      </c>
      <c r="V417" s="102"/>
      <c r="W417" s="102">
        <f>W418+W423</f>
        <v>11843060</v>
      </c>
    </row>
    <row r="418" spans="1:23" ht="33" customHeight="1">
      <c r="A418" s="55" t="s">
        <v>186</v>
      </c>
      <c r="B418" s="26"/>
      <c r="C418" s="28" t="s">
        <v>113</v>
      </c>
      <c r="D418" s="28" t="s">
        <v>480</v>
      </c>
      <c r="E418" s="26"/>
      <c r="F418" s="33"/>
      <c r="G418" s="25"/>
      <c r="H418" s="102"/>
      <c r="N418" s="102">
        <f>N419+N421</f>
        <v>12480780</v>
      </c>
      <c r="O418" s="102"/>
      <c r="P418" s="102">
        <f>P419+P421</f>
        <v>12480780</v>
      </c>
      <c r="Q418" s="102"/>
      <c r="R418" s="102">
        <f>R419+R421</f>
        <v>12480780</v>
      </c>
      <c r="S418" s="102">
        <f>S420+S422</f>
        <v>11375060</v>
      </c>
      <c r="T418" s="93"/>
      <c r="U418" s="102">
        <f>U419+U421</f>
        <v>11375060</v>
      </c>
      <c r="V418" s="102"/>
      <c r="W418" s="102">
        <f>W419+W421</f>
        <v>11375060</v>
      </c>
    </row>
    <row r="419" spans="1:23" ht="75" customHeight="1">
      <c r="A419" s="35" t="s">
        <v>197</v>
      </c>
      <c r="B419" s="26"/>
      <c r="C419" s="22" t="s">
        <v>113</v>
      </c>
      <c r="D419" s="28" t="s">
        <v>198</v>
      </c>
      <c r="E419" s="26"/>
      <c r="F419" s="33"/>
      <c r="G419" s="25"/>
      <c r="H419" s="102"/>
      <c r="N419" s="102">
        <f>N420</f>
        <v>11880780</v>
      </c>
      <c r="O419" s="102"/>
      <c r="P419" s="102">
        <f>P420</f>
        <v>11880780</v>
      </c>
      <c r="Q419" s="102"/>
      <c r="R419" s="102">
        <f>R420</f>
        <v>11880780</v>
      </c>
      <c r="S419" s="102"/>
      <c r="T419" s="93"/>
      <c r="U419" s="102">
        <f>U420</f>
        <v>10775060</v>
      </c>
      <c r="V419" s="102"/>
      <c r="W419" s="102">
        <f>W420</f>
        <v>10775060</v>
      </c>
    </row>
    <row r="420" spans="1:23" ht="48" customHeight="1">
      <c r="A420" s="113" t="s">
        <v>300</v>
      </c>
      <c r="B420" s="17"/>
      <c r="C420" s="22" t="s">
        <v>113</v>
      </c>
      <c r="D420" s="28" t="s">
        <v>198</v>
      </c>
      <c r="E420" s="22" t="s">
        <v>136</v>
      </c>
      <c r="F420" s="33"/>
      <c r="G420" s="25"/>
      <c r="H420" s="102">
        <v>10450000</v>
      </c>
      <c r="N420" s="102">
        <v>11880780</v>
      </c>
      <c r="O420" s="102"/>
      <c r="P420" s="103">
        <f>N420+O420</f>
        <v>11880780</v>
      </c>
      <c r="Q420" s="103"/>
      <c r="R420" s="103">
        <f>P420+Q420</f>
        <v>11880780</v>
      </c>
      <c r="S420" s="102">
        <v>10775060</v>
      </c>
      <c r="T420" s="93"/>
      <c r="U420" s="103">
        <f>S420+T420</f>
        <v>10775060</v>
      </c>
      <c r="V420" s="103"/>
      <c r="W420" s="103">
        <f>U420+V420</f>
        <v>10775060</v>
      </c>
    </row>
    <row r="421" spans="1:23" ht="37.5" customHeight="1">
      <c r="A421" s="29" t="s">
        <v>195</v>
      </c>
      <c r="B421" s="17"/>
      <c r="C421" s="22" t="s">
        <v>113</v>
      </c>
      <c r="D421" s="28" t="s">
        <v>196</v>
      </c>
      <c r="E421" s="22"/>
      <c r="F421" s="33"/>
      <c r="G421" s="25"/>
      <c r="H421" s="102"/>
      <c r="N421" s="102">
        <f>N422</f>
        <v>600000</v>
      </c>
      <c r="O421" s="102"/>
      <c r="P421" s="103">
        <f>P422</f>
        <v>600000</v>
      </c>
      <c r="Q421" s="103"/>
      <c r="R421" s="103">
        <f>R422</f>
        <v>600000</v>
      </c>
      <c r="S421" s="102"/>
      <c r="T421" s="93"/>
      <c r="U421" s="103">
        <f>U422</f>
        <v>600000</v>
      </c>
      <c r="V421" s="103"/>
      <c r="W421" s="103">
        <f>W422</f>
        <v>600000</v>
      </c>
    </row>
    <row r="422" spans="1:23" ht="37.5" customHeight="1">
      <c r="A422" s="35" t="s">
        <v>156</v>
      </c>
      <c r="B422" s="17" t="s">
        <v>166</v>
      </c>
      <c r="C422" s="22" t="s">
        <v>113</v>
      </c>
      <c r="D422" s="28" t="s">
        <v>196</v>
      </c>
      <c r="E422" s="22" t="s">
        <v>134</v>
      </c>
      <c r="F422" s="33">
        <v>0</v>
      </c>
      <c r="G422" s="25">
        <v>0</v>
      </c>
      <c r="H422" s="102">
        <v>600000</v>
      </c>
      <c r="N422" s="102">
        <v>600000</v>
      </c>
      <c r="O422" s="102"/>
      <c r="P422" s="103">
        <f>N422+O422</f>
        <v>600000</v>
      </c>
      <c r="Q422" s="103"/>
      <c r="R422" s="103">
        <f>P422+Q422</f>
        <v>600000</v>
      </c>
      <c r="S422" s="102">
        <v>600000</v>
      </c>
      <c r="T422" s="93"/>
      <c r="U422" s="103">
        <f>S422+T422</f>
        <v>600000</v>
      </c>
      <c r="V422" s="103"/>
      <c r="W422" s="103">
        <f>U422+V422</f>
        <v>600000</v>
      </c>
    </row>
    <row r="423" spans="1:23" ht="63">
      <c r="A423" s="29" t="s">
        <v>199</v>
      </c>
      <c r="B423" s="12"/>
      <c r="C423" s="26" t="s">
        <v>113</v>
      </c>
      <c r="D423" s="28" t="s">
        <v>201</v>
      </c>
      <c r="E423" s="26"/>
      <c r="F423" s="33" t="e">
        <f>F424+#REF!+#REF!</f>
        <v>#REF!</v>
      </c>
      <c r="G423" s="25"/>
      <c r="H423" s="102">
        <f>H424</f>
        <v>468000</v>
      </c>
      <c r="N423" s="102">
        <f>N424</f>
        <v>468000</v>
      </c>
      <c r="O423" s="102"/>
      <c r="P423" s="102">
        <f>P424</f>
        <v>468000</v>
      </c>
      <c r="Q423" s="102"/>
      <c r="R423" s="102">
        <f>R424</f>
        <v>468000</v>
      </c>
      <c r="S423" s="102">
        <f>S424</f>
        <v>468000</v>
      </c>
      <c r="T423" s="93"/>
      <c r="U423" s="102">
        <f>U424</f>
        <v>468000</v>
      </c>
      <c r="V423" s="102"/>
      <c r="W423" s="102">
        <f>W424</f>
        <v>468000</v>
      </c>
    </row>
    <row r="424" spans="1:23" ht="31.5">
      <c r="A424" s="49" t="s">
        <v>200</v>
      </c>
      <c r="B424" s="12"/>
      <c r="C424" s="26" t="s">
        <v>113</v>
      </c>
      <c r="D424" s="28" t="s">
        <v>415</v>
      </c>
      <c r="E424" s="26"/>
      <c r="F424" s="33">
        <f>F425+F426+F428</f>
        <v>0</v>
      </c>
      <c r="G424" s="25"/>
      <c r="H424" s="102">
        <f>H425+H426+H428+H427</f>
        <v>468000</v>
      </c>
      <c r="N424" s="102">
        <f>N425+N426+N428+N427</f>
        <v>468000</v>
      </c>
      <c r="O424" s="102"/>
      <c r="P424" s="102">
        <f>P425+P426+P428+P427</f>
        <v>468000</v>
      </c>
      <c r="Q424" s="102"/>
      <c r="R424" s="102">
        <f>R425+R426+R428+R427</f>
        <v>468000</v>
      </c>
      <c r="S424" s="102">
        <f>S425+S426+S428+S427</f>
        <v>468000</v>
      </c>
      <c r="T424" s="93"/>
      <c r="U424" s="102">
        <f>U425+U426+U428+U427</f>
        <v>468000</v>
      </c>
      <c r="V424" s="102"/>
      <c r="W424" s="102">
        <f>W425+W426+W428+W427</f>
        <v>468000</v>
      </c>
    </row>
    <row r="425" spans="1:23" ht="15.75">
      <c r="A425" s="35" t="s">
        <v>128</v>
      </c>
      <c r="B425" s="12"/>
      <c r="C425" s="26" t="s">
        <v>113</v>
      </c>
      <c r="D425" s="28" t="s">
        <v>415</v>
      </c>
      <c r="E425" s="26" t="s">
        <v>142</v>
      </c>
      <c r="F425" s="33">
        <v>0</v>
      </c>
      <c r="G425" s="25">
        <v>426546</v>
      </c>
      <c r="H425" s="102">
        <v>462526</v>
      </c>
      <c r="N425" s="102">
        <v>462526</v>
      </c>
      <c r="O425" s="102"/>
      <c r="P425" s="103">
        <f>N425+O425</f>
        <v>462526</v>
      </c>
      <c r="Q425" s="103"/>
      <c r="R425" s="103">
        <f>P425+Q425</f>
        <v>462526</v>
      </c>
      <c r="S425" s="102">
        <v>462526</v>
      </c>
      <c r="T425" s="93"/>
      <c r="U425" s="103">
        <f>S425+T425</f>
        <v>462526</v>
      </c>
      <c r="V425" s="103"/>
      <c r="W425" s="103">
        <f>U425+V425</f>
        <v>462526</v>
      </c>
    </row>
    <row r="426" spans="1:23" ht="33" customHeight="1">
      <c r="A426" s="35" t="s">
        <v>129</v>
      </c>
      <c r="B426" s="12"/>
      <c r="C426" s="26" t="s">
        <v>113</v>
      </c>
      <c r="D426" s="28" t="s">
        <v>415</v>
      </c>
      <c r="E426" s="26" t="s">
        <v>143</v>
      </c>
      <c r="F426" s="33">
        <v>0</v>
      </c>
      <c r="G426" s="25">
        <v>4800</v>
      </c>
      <c r="H426" s="102">
        <v>5000</v>
      </c>
      <c r="N426" s="102">
        <v>5000</v>
      </c>
      <c r="O426" s="102"/>
      <c r="P426" s="103">
        <f>N426+O426</f>
        <v>5000</v>
      </c>
      <c r="Q426" s="103"/>
      <c r="R426" s="103">
        <f>P426+Q426</f>
        <v>5000</v>
      </c>
      <c r="S426" s="102">
        <v>5000</v>
      </c>
      <c r="T426" s="93"/>
      <c r="U426" s="103">
        <f>S426+T426</f>
        <v>5000</v>
      </c>
      <c r="V426" s="103"/>
      <c r="W426" s="103">
        <f>U426+V426</f>
        <v>5000</v>
      </c>
    </row>
    <row r="427" spans="1:23" ht="40.5" customHeight="1">
      <c r="A427" s="35" t="s">
        <v>130</v>
      </c>
      <c r="B427" s="12"/>
      <c r="C427" s="28" t="s">
        <v>113</v>
      </c>
      <c r="D427" s="28" t="s">
        <v>415</v>
      </c>
      <c r="E427" s="28" t="s">
        <v>133</v>
      </c>
      <c r="F427" s="33"/>
      <c r="G427" s="25">
        <v>7660</v>
      </c>
      <c r="H427" s="102"/>
      <c r="N427" s="107"/>
      <c r="O427" s="107"/>
      <c r="P427" s="103">
        <f>N427+O427</f>
        <v>0</v>
      </c>
      <c r="Q427" s="103"/>
      <c r="R427" s="103">
        <f>P427+Q427</f>
        <v>0</v>
      </c>
      <c r="S427" s="107"/>
      <c r="T427" s="93"/>
      <c r="U427" s="103">
        <f>S427+T427</f>
        <v>0</v>
      </c>
      <c r="V427" s="103"/>
      <c r="W427" s="103">
        <f>U427+V427</f>
        <v>0</v>
      </c>
    </row>
    <row r="428" spans="1:23" ht="32.25" customHeight="1">
      <c r="A428" s="35" t="s">
        <v>156</v>
      </c>
      <c r="B428" s="12"/>
      <c r="C428" s="26" t="s">
        <v>113</v>
      </c>
      <c r="D428" s="28" t="s">
        <v>415</v>
      </c>
      <c r="E428" s="26" t="s">
        <v>134</v>
      </c>
      <c r="F428" s="33">
        <v>0</v>
      </c>
      <c r="G428" s="25">
        <v>894</v>
      </c>
      <c r="H428" s="102">
        <v>474</v>
      </c>
      <c r="N428" s="107">
        <v>474</v>
      </c>
      <c r="O428" s="107"/>
      <c r="P428" s="103">
        <f>N428+O428</f>
        <v>474</v>
      </c>
      <c r="Q428" s="103"/>
      <c r="R428" s="103">
        <f>P428+Q428</f>
        <v>474</v>
      </c>
      <c r="S428" s="107">
        <v>474</v>
      </c>
      <c r="T428" s="93"/>
      <c r="U428" s="103">
        <f>S428+T428</f>
        <v>474</v>
      </c>
      <c r="V428" s="103"/>
      <c r="W428" s="103">
        <f>U428+V428</f>
        <v>474</v>
      </c>
    </row>
    <row r="429" spans="1:23" ht="15.75">
      <c r="A429" s="54" t="s">
        <v>79</v>
      </c>
      <c r="B429" s="26">
        <v>1000</v>
      </c>
      <c r="C429" s="27" t="s">
        <v>102</v>
      </c>
      <c r="D429" s="26"/>
      <c r="E429" s="26"/>
      <c r="F429" s="33" t="e">
        <f>F431+#REF!+#REF!+#REF!</f>
        <v>#REF!</v>
      </c>
      <c r="G429" s="25"/>
      <c r="H429" s="102">
        <f>H431+H433+H444</f>
        <v>90724800</v>
      </c>
      <c r="N429" s="107">
        <f>N430+N433+N444</f>
        <v>87757000</v>
      </c>
      <c r="O429" s="107"/>
      <c r="P429" s="107">
        <f>P430+P433+P444</f>
        <v>87757000</v>
      </c>
      <c r="Q429" s="107"/>
      <c r="R429" s="107">
        <f>R430+R433+R444</f>
        <v>87757000</v>
      </c>
      <c r="S429" s="107">
        <f>S430+S433+S444</f>
        <v>99657000</v>
      </c>
      <c r="T429" s="93"/>
      <c r="U429" s="107">
        <f>U430+U433+U444</f>
        <v>99657000</v>
      </c>
      <c r="V429" s="107"/>
      <c r="W429" s="107">
        <f>W430+W433+W444</f>
        <v>99657000</v>
      </c>
    </row>
    <row r="430" spans="1:23" ht="15.75">
      <c r="A430" s="54" t="s">
        <v>409</v>
      </c>
      <c r="B430" s="26"/>
      <c r="C430" s="27" t="s">
        <v>83</v>
      </c>
      <c r="D430" s="28" t="s">
        <v>175</v>
      </c>
      <c r="E430" s="26"/>
      <c r="F430" s="33"/>
      <c r="G430" s="25"/>
      <c r="H430" s="102">
        <f>H431</f>
        <v>5600800</v>
      </c>
      <c r="N430" s="102">
        <f>N431</f>
        <v>219000</v>
      </c>
      <c r="O430" s="102"/>
      <c r="P430" s="102">
        <f>P431</f>
        <v>219000</v>
      </c>
      <c r="Q430" s="102"/>
      <c r="R430" s="102">
        <f>R431</f>
        <v>219000</v>
      </c>
      <c r="S430" s="102">
        <f>S431</f>
        <v>230000</v>
      </c>
      <c r="T430" s="93"/>
      <c r="U430" s="102">
        <f>U431</f>
        <v>230000</v>
      </c>
      <c r="V430" s="102"/>
      <c r="W430" s="102">
        <f>W431</f>
        <v>230000</v>
      </c>
    </row>
    <row r="431" spans="1:23" ht="15.75">
      <c r="A431" s="55" t="s">
        <v>82</v>
      </c>
      <c r="B431" s="26"/>
      <c r="C431" s="26" t="s">
        <v>83</v>
      </c>
      <c r="D431" s="28" t="s">
        <v>410</v>
      </c>
      <c r="E431" s="26"/>
      <c r="F431" s="33" t="e">
        <f>#REF!</f>
        <v>#REF!</v>
      </c>
      <c r="G431" s="25"/>
      <c r="H431" s="102">
        <f>H432</f>
        <v>5600800</v>
      </c>
      <c r="N431" s="102">
        <f>N432</f>
        <v>219000</v>
      </c>
      <c r="O431" s="102"/>
      <c r="P431" s="102">
        <f>P432</f>
        <v>219000</v>
      </c>
      <c r="Q431" s="102"/>
      <c r="R431" s="102">
        <f>R432</f>
        <v>219000</v>
      </c>
      <c r="S431" s="102">
        <f>S432</f>
        <v>230000</v>
      </c>
      <c r="T431" s="93"/>
      <c r="U431" s="102">
        <f>U432</f>
        <v>230000</v>
      </c>
      <c r="V431" s="102"/>
      <c r="W431" s="102">
        <f>W432</f>
        <v>230000</v>
      </c>
    </row>
    <row r="432" spans="1:23" ht="20.25" customHeight="1">
      <c r="A432" s="55" t="s">
        <v>515</v>
      </c>
      <c r="B432" s="26" t="s">
        <v>115</v>
      </c>
      <c r="C432" s="26" t="s">
        <v>83</v>
      </c>
      <c r="D432" s="28" t="s">
        <v>337</v>
      </c>
      <c r="E432" s="26" t="s">
        <v>150</v>
      </c>
      <c r="F432" s="33">
        <v>0</v>
      </c>
      <c r="G432" s="25">
        <v>4747900</v>
      </c>
      <c r="H432" s="102">
        <v>5600800</v>
      </c>
      <c r="N432" s="102">
        <v>219000</v>
      </c>
      <c r="O432" s="102"/>
      <c r="P432" s="103">
        <f>N432+O432</f>
        <v>219000</v>
      </c>
      <c r="Q432" s="103"/>
      <c r="R432" s="103">
        <f>P432+Q432</f>
        <v>219000</v>
      </c>
      <c r="S432" s="102">
        <v>230000</v>
      </c>
      <c r="T432" s="93"/>
      <c r="U432" s="103">
        <f>S432+T432</f>
        <v>230000</v>
      </c>
      <c r="V432" s="103"/>
      <c r="W432" s="103">
        <f>U432+V432</f>
        <v>230000</v>
      </c>
    </row>
    <row r="433" spans="1:23" ht="23.25" customHeight="1">
      <c r="A433" s="57" t="s">
        <v>80</v>
      </c>
      <c r="B433" s="22" t="s">
        <v>109</v>
      </c>
      <c r="C433" s="22">
        <v>1003</v>
      </c>
      <c r="D433" s="22"/>
      <c r="E433" s="22"/>
      <c r="F433" s="72" t="e">
        <f>F434+#REF!+#REF!+#REF!+#REF!+#REF!+#REF!+#REF!+#REF!+#REF!</f>
        <v>#REF!</v>
      </c>
      <c r="G433" s="22"/>
      <c r="H433" s="103">
        <f>H434</f>
        <v>81889611</v>
      </c>
      <c r="I433" s="111"/>
      <c r="J433" s="111"/>
      <c r="K433" s="111"/>
      <c r="L433" s="111"/>
      <c r="M433" s="111"/>
      <c r="N433" s="112">
        <f>N434</f>
        <v>84908985</v>
      </c>
      <c r="O433" s="112"/>
      <c r="P433" s="112">
        <f>P434</f>
        <v>84908985</v>
      </c>
      <c r="Q433" s="112"/>
      <c r="R433" s="112">
        <f>R434</f>
        <v>84908985</v>
      </c>
      <c r="S433" s="112">
        <f>S434</f>
        <v>96666264</v>
      </c>
      <c r="T433" s="141"/>
      <c r="U433" s="112">
        <f>U434</f>
        <v>96666264</v>
      </c>
      <c r="V433" s="112"/>
      <c r="W433" s="112">
        <f>W434</f>
        <v>96666264</v>
      </c>
    </row>
    <row r="434" spans="1:23" ht="95.25" customHeight="1">
      <c r="A434" s="147" t="s">
        <v>213</v>
      </c>
      <c r="B434" s="22" t="s">
        <v>109</v>
      </c>
      <c r="C434" s="22">
        <v>1003</v>
      </c>
      <c r="D434" s="22" t="s">
        <v>39</v>
      </c>
      <c r="E434" s="22"/>
      <c r="F434" s="72">
        <f>F435+F438</f>
        <v>0</v>
      </c>
      <c r="G434" s="22"/>
      <c r="H434" s="103">
        <f>H435</f>
        <v>81889611</v>
      </c>
      <c r="I434" s="111"/>
      <c r="J434" s="111"/>
      <c r="K434" s="111"/>
      <c r="L434" s="111"/>
      <c r="M434" s="111"/>
      <c r="N434" s="112">
        <f>N435</f>
        <v>84908985</v>
      </c>
      <c r="O434" s="112"/>
      <c r="P434" s="112">
        <f>P435</f>
        <v>84908985</v>
      </c>
      <c r="Q434" s="112"/>
      <c r="R434" s="112">
        <f>R435</f>
        <v>84908985</v>
      </c>
      <c r="S434" s="112">
        <f>S435</f>
        <v>96666264</v>
      </c>
      <c r="T434" s="141"/>
      <c r="U434" s="112">
        <f>U435</f>
        <v>96666264</v>
      </c>
      <c r="V434" s="112"/>
      <c r="W434" s="112">
        <f>W435</f>
        <v>96666264</v>
      </c>
    </row>
    <row r="435" spans="1:23" ht="83.25" customHeight="1">
      <c r="A435" s="58" t="s">
        <v>267</v>
      </c>
      <c r="B435" s="22" t="s">
        <v>109</v>
      </c>
      <c r="C435" s="22" t="s">
        <v>81</v>
      </c>
      <c r="D435" s="22" t="s">
        <v>268</v>
      </c>
      <c r="E435" s="22"/>
      <c r="F435" s="72">
        <f>F436</f>
        <v>0</v>
      </c>
      <c r="G435" s="22"/>
      <c r="H435" s="103">
        <f>H436+H438+H441</f>
        <v>81889611</v>
      </c>
      <c r="I435" s="111"/>
      <c r="J435" s="111"/>
      <c r="K435" s="111"/>
      <c r="L435" s="111"/>
      <c r="M435" s="111"/>
      <c r="N435" s="112">
        <f>N436+N438+N441</f>
        <v>84908985</v>
      </c>
      <c r="O435" s="112"/>
      <c r="P435" s="112">
        <f>P436+P438+P441</f>
        <v>84908985</v>
      </c>
      <c r="Q435" s="112"/>
      <c r="R435" s="112">
        <f>R436+R438+R441</f>
        <v>84908985</v>
      </c>
      <c r="S435" s="112">
        <f>S436+S438+S441</f>
        <v>96666264</v>
      </c>
      <c r="T435" s="141"/>
      <c r="U435" s="112">
        <f>U436+U438+U441</f>
        <v>96666264</v>
      </c>
      <c r="V435" s="112"/>
      <c r="W435" s="112">
        <f>W436+W438+W441</f>
        <v>96666264</v>
      </c>
    </row>
    <row r="436" spans="1:23" ht="192" customHeight="1">
      <c r="A436" s="58" t="s">
        <v>339</v>
      </c>
      <c r="B436" s="22" t="s">
        <v>109</v>
      </c>
      <c r="C436" s="22" t="s">
        <v>81</v>
      </c>
      <c r="D436" s="22" t="s">
        <v>340</v>
      </c>
      <c r="E436" s="22"/>
      <c r="F436" s="72">
        <v>0</v>
      </c>
      <c r="G436" s="22" t="s">
        <v>341</v>
      </c>
      <c r="H436" s="103">
        <f>H437</f>
        <v>7450539</v>
      </c>
      <c r="I436" s="111"/>
      <c r="J436" s="111"/>
      <c r="K436" s="111"/>
      <c r="L436" s="111"/>
      <c r="M436" s="111"/>
      <c r="N436" s="112">
        <f>N437</f>
        <v>7640267</v>
      </c>
      <c r="O436" s="112"/>
      <c r="P436" s="112">
        <f>P437</f>
        <v>7640267</v>
      </c>
      <c r="Q436" s="112"/>
      <c r="R436" s="112">
        <f>R437</f>
        <v>7640267</v>
      </c>
      <c r="S436" s="112">
        <f>S437</f>
        <v>8825360</v>
      </c>
      <c r="T436" s="141"/>
      <c r="U436" s="112">
        <f>U437</f>
        <v>8825360</v>
      </c>
      <c r="V436" s="112"/>
      <c r="W436" s="112">
        <f>W437</f>
        <v>8825360</v>
      </c>
    </row>
    <row r="437" spans="1:23" ht="50.25" customHeight="1">
      <c r="A437" s="59" t="s">
        <v>516</v>
      </c>
      <c r="B437" s="22" t="s">
        <v>109</v>
      </c>
      <c r="C437" s="22" t="s">
        <v>81</v>
      </c>
      <c r="D437" s="22" t="s">
        <v>340</v>
      </c>
      <c r="E437" s="22" t="s">
        <v>151</v>
      </c>
      <c r="F437" s="72"/>
      <c r="G437" s="22"/>
      <c r="H437" s="103">
        <v>7450539</v>
      </c>
      <c r="I437" s="111"/>
      <c r="J437" s="111"/>
      <c r="K437" s="111"/>
      <c r="L437" s="111"/>
      <c r="M437" s="111"/>
      <c r="N437" s="112">
        <v>7640267</v>
      </c>
      <c r="O437" s="112"/>
      <c r="P437" s="103">
        <f>N437+O437</f>
        <v>7640267</v>
      </c>
      <c r="Q437" s="103"/>
      <c r="R437" s="103">
        <f>P437+Q437</f>
        <v>7640267</v>
      </c>
      <c r="S437" s="112">
        <v>8825360</v>
      </c>
      <c r="T437" s="141"/>
      <c r="U437" s="103">
        <f>S437+T437</f>
        <v>8825360</v>
      </c>
      <c r="V437" s="103"/>
      <c r="W437" s="103">
        <f>U437+V437</f>
        <v>8825360</v>
      </c>
    </row>
    <row r="438" spans="1:23" ht="204.75" customHeight="1">
      <c r="A438" s="60" t="s">
        <v>342</v>
      </c>
      <c r="B438" s="22" t="s">
        <v>109</v>
      </c>
      <c r="C438" s="22">
        <v>1003</v>
      </c>
      <c r="D438" s="22" t="s">
        <v>343</v>
      </c>
      <c r="E438" s="22"/>
      <c r="F438" s="72">
        <f>F441</f>
        <v>0</v>
      </c>
      <c r="G438" s="22"/>
      <c r="H438" s="103">
        <f>H440</f>
        <v>64545072</v>
      </c>
      <c r="I438" s="111"/>
      <c r="J438" s="111"/>
      <c r="K438" s="111"/>
      <c r="L438" s="111"/>
      <c r="M438" s="111"/>
      <c r="N438" s="112">
        <f>N440</f>
        <v>67004718</v>
      </c>
      <c r="O438" s="112"/>
      <c r="P438" s="112">
        <f>P440</f>
        <v>67004718</v>
      </c>
      <c r="Q438" s="112"/>
      <c r="R438" s="112">
        <f>R440+R439</f>
        <v>67004718</v>
      </c>
      <c r="S438" s="112">
        <f>S440</f>
        <v>77478904</v>
      </c>
      <c r="T438" s="141"/>
      <c r="U438" s="112">
        <f>U440</f>
        <v>77478904</v>
      </c>
      <c r="V438" s="112"/>
      <c r="W438" s="112">
        <f>W440+W439</f>
        <v>77478904</v>
      </c>
    </row>
    <row r="439" spans="1:23" ht="40.5" customHeight="1">
      <c r="A439" s="35" t="s">
        <v>156</v>
      </c>
      <c r="B439" s="22"/>
      <c r="C439" s="22" t="s">
        <v>81</v>
      </c>
      <c r="D439" s="22" t="s">
        <v>343</v>
      </c>
      <c r="E439" s="22" t="s">
        <v>134</v>
      </c>
      <c r="F439" s="72"/>
      <c r="G439" s="22"/>
      <c r="H439" s="103"/>
      <c r="I439" s="111"/>
      <c r="J439" s="111"/>
      <c r="K439" s="111"/>
      <c r="L439" s="111"/>
      <c r="M439" s="111"/>
      <c r="N439" s="112"/>
      <c r="O439" s="112"/>
      <c r="P439" s="112"/>
      <c r="Q439" s="112">
        <v>990221</v>
      </c>
      <c r="R439" s="112">
        <f>Q439+P439</f>
        <v>990221</v>
      </c>
      <c r="S439" s="112"/>
      <c r="T439" s="141"/>
      <c r="U439" s="112"/>
      <c r="V439" s="112">
        <v>1145008</v>
      </c>
      <c r="W439" s="112">
        <f>U439+V439</f>
        <v>1145008</v>
      </c>
    </row>
    <row r="440" spans="1:23" ht="49.5" customHeight="1">
      <c r="A440" s="59" t="s">
        <v>516</v>
      </c>
      <c r="B440" s="22" t="s">
        <v>109</v>
      </c>
      <c r="C440" s="22" t="s">
        <v>81</v>
      </c>
      <c r="D440" s="22" t="s">
        <v>343</v>
      </c>
      <c r="E440" s="22" t="s">
        <v>151</v>
      </c>
      <c r="F440" s="72"/>
      <c r="G440" s="22"/>
      <c r="H440" s="103">
        <v>64545072</v>
      </c>
      <c r="I440" s="111"/>
      <c r="J440" s="111"/>
      <c r="K440" s="111"/>
      <c r="L440" s="111"/>
      <c r="M440" s="111"/>
      <c r="N440" s="112">
        <v>67004718</v>
      </c>
      <c r="O440" s="112"/>
      <c r="P440" s="103">
        <f>N440+O440</f>
        <v>67004718</v>
      </c>
      <c r="Q440" s="103">
        <f>-990221</f>
        <v>-990221</v>
      </c>
      <c r="R440" s="103">
        <f>P440+Q440</f>
        <v>66014497</v>
      </c>
      <c r="S440" s="112">
        <v>77478904</v>
      </c>
      <c r="T440" s="141"/>
      <c r="U440" s="103">
        <f>S440+T440</f>
        <v>77478904</v>
      </c>
      <c r="V440" s="103">
        <f>-1145008</f>
        <v>-1145008</v>
      </c>
      <c r="W440" s="103">
        <f>U440+V440</f>
        <v>76333896</v>
      </c>
    </row>
    <row r="441" spans="1:23" ht="208.5" customHeight="1">
      <c r="A441" s="60" t="s">
        <v>344</v>
      </c>
      <c r="B441" s="22" t="s">
        <v>109</v>
      </c>
      <c r="C441" s="22" t="s">
        <v>81</v>
      </c>
      <c r="D441" s="22" t="s">
        <v>345</v>
      </c>
      <c r="E441" s="22"/>
      <c r="F441" s="72">
        <v>0</v>
      </c>
      <c r="G441" s="22" t="s">
        <v>346</v>
      </c>
      <c r="H441" s="103">
        <f>H443</f>
        <v>9894000</v>
      </c>
      <c r="I441" s="111"/>
      <c r="J441" s="111"/>
      <c r="K441" s="111"/>
      <c r="L441" s="111"/>
      <c r="M441" s="111"/>
      <c r="N441" s="112">
        <f>N443</f>
        <v>10264000</v>
      </c>
      <c r="O441" s="112"/>
      <c r="P441" s="112">
        <f>P443</f>
        <v>10264000</v>
      </c>
      <c r="Q441" s="112"/>
      <c r="R441" s="112">
        <f>R443+R442</f>
        <v>10264000</v>
      </c>
      <c r="S441" s="112">
        <f>S443</f>
        <v>10362000</v>
      </c>
      <c r="T441" s="141"/>
      <c r="U441" s="112">
        <f>U443</f>
        <v>10362000</v>
      </c>
      <c r="V441" s="112"/>
      <c r="W441" s="112">
        <f>W443+W442</f>
        <v>10362000</v>
      </c>
    </row>
    <row r="442" spans="1:23" ht="55.5" customHeight="1">
      <c r="A442" s="59" t="s">
        <v>516</v>
      </c>
      <c r="B442" s="22"/>
      <c r="C442" s="22" t="s">
        <v>109</v>
      </c>
      <c r="D442" s="22" t="s">
        <v>345</v>
      </c>
      <c r="E442" s="22" t="s">
        <v>151</v>
      </c>
      <c r="F442" s="72"/>
      <c r="G442" s="22"/>
      <c r="H442" s="103"/>
      <c r="I442" s="111"/>
      <c r="J442" s="111"/>
      <c r="K442" s="111"/>
      <c r="L442" s="111"/>
      <c r="M442" s="111"/>
      <c r="N442" s="112"/>
      <c r="O442" s="112"/>
      <c r="P442" s="112"/>
      <c r="Q442" s="112">
        <v>10264000</v>
      </c>
      <c r="R442" s="112">
        <f>P442+Q442</f>
        <v>10264000</v>
      </c>
      <c r="S442" s="112"/>
      <c r="T442" s="141"/>
      <c r="U442" s="112">
        <v>10362000</v>
      </c>
      <c r="V442" s="112"/>
      <c r="W442" s="112">
        <f>U442+V442</f>
        <v>10362000</v>
      </c>
    </row>
    <row r="443" spans="1:23" s="61" customFormat="1" ht="49.5" customHeight="1">
      <c r="A443" s="57" t="s">
        <v>139</v>
      </c>
      <c r="B443" s="28" t="s">
        <v>109</v>
      </c>
      <c r="C443" s="28" t="s">
        <v>81</v>
      </c>
      <c r="D443" s="28" t="s">
        <v>345</v>
      </c>
      <c r="E443" s="28" t="s">
        <v>140</v>
      </c>
      <c r="F443" s="135"/>
      <c r="G443" s="28"/>
      <c r="H443" s="95">
        <v>9894000</v>
      </c>
      <c r="I443" s="96"/>
      <c r="J443" s="96"/>
      <c r="K443" s="96"/>
      <c r="L443" s="96"/>
      <c r="M443" s="96"/>
      <c r="N443" s="97">
        <v>10264000</v>
      </c>
      <c r="O443" s="97"/>
      <c r="P443" s="103">
        <f>N443+O443</f>
        <v>10264000</v>
      </c>
      <c r="Q443" s="103">
        <f>-10264000</f>
        <v>-10264000</v>
      </c>
      <c r="R443" s="103">
        <f>P443+Q443</f>
        <v>0</v>
      </c>
      <c r="S443" s="97">
        <v>10362000</v>
      </c>
      <c r="T443" s="70"/>
      <c r="U443" s="103">
        <f>S443+T443</f>
        <v>10362000</v>
      </c>
      <c r="V443" s="103">
        <f>-10362000</f>
        <v>-10362000</v>
      </c>
      <c r="W443" s="103">
        <f>U443+V443</f>
        <v>0</v>
      </c>
    </row>
    <row r="444" spans="1:23" s="61" customFormat="1" ht="21" customHeight="1">
      <c r="A444" s="57" t="s">
        <v>347</v>
      </c>
      <c r="B444" s="28" t="s">
        <v>109</v>
      </c>
      <c r="C444" s="28" t="s">
        <v>122</v>
      </c>
      <c r="D444" s="28"/>
      <c r="E444" s="28"/>
      <c r="F444" s="135"/>
      <c r="G444" s="28"/>
      <c r="H444" s="95">
        <f>H448+H445</f>
        <v>3234389</v>
      </c>
      <c r="I444" s="96"/>
      <c r="J444" s="96"/>
      <c r="K444" s="96"/>
      <c r="L444" s="96"/>
      <c r="M444" s="96"/>
      <c r="N444" s="97">
        <f>N445+N448</f>
        <v>2629015</v>
      </c>
      <c r="O444" s="97"/>
      <c r="P444" s="97">
        <f>P445+P448</f>
        <v>2629015</v>
      </c>
      <c r="Q444" s="97"/>
      <c r="R444" s="97">
        <f>R445+R448</f>
        <v>2629015</v>
      </c>
      <c r="S444" s="97">
        <f>S445+S448</f>
        <v>2760736</v>
      </c>
      <c r="T444" s="70"/>
      <c r="U444" s="97">
        <f>U445+U448</f>
        <v>2760736</v>
      </c>
      <c r="V444" s="97"/>
      <c r="W444" s="97">
        <f>W445+W448</f>
        <v>2760736</v>
      </c>
    </row>
    <row r="445" spans="1:23" s="61" customFormat="1" ht="116.25" customHeight="1">
      <c r="A445" s="51" t="s">
        <v>364</v>
      </c>
      <c r="B445" s="28"/>
      <c r="C445" s="28" t="s">
        <v>122</v>
      </c>
      <c r="D445" s="28" t="s">
        <v>367</v>
      </c>
      <c r="E445" s="28"/>
      <c r="F445" s="135"/>
      <c r="G445" s="28"/>
      <c r="H445" s="95">
        <f>H446</f>
        <v>209000</v>
      </c>
      <c r="I445" s="96"/>
      <c r="J445" s="96"/>
      <c r="K445" s="96"/>
      <c r="L445" s="96"/>
      <c r="M445" s="96"/>
      <c r="N445" s="95">
        <f>N446</f>
        <v>0</v>
      </c>
      <c r="O445" s="95"/>
      <c r="P445" s="95">
        <f>P446</f>
        <v>0</v>
      </c>
      <c r="Q445" s="95"/>
      <c r="R445" s="95">
        <f>R446</f>
        <v>0</v>
      </c>
      <c r="S445" s="95">
        <f>S446</f>
        <v>0</v>
      </c>
      <c r="T445" s="70"/>
      <c r="U445" s="95">
        <f>U446</f>
        <v>0</v>
      </c>
      <c r="V445" s="95"/>
      <c r="W445" s="95">
        <f>W446</f>
        <v>0</v>
      </c>
    </row>
    <row r="446" spans="1:23" s="61" customFormat="1" ht="54.75" customHeight="1">
      <c r="A446" s="32" t="s">
        <v>483</v>
      </c>
      <c r="B446" s="28"/>
      <c r="C446" s="28" t="s">
        <v>122</v>
      </c>
      <c r="D446" s="28" t="s">
        <v>365</v>
      </c>
      <c r="E446" s="28"/>
      <c r="F446" s="135"/>
      <c r="G446" s="28"/>
      <c r="H446" s="95">
        <f>H447</f>
        <v>209000</v>
      </c>
      <c r="I446" s="96"/>
      <c r="J446" s="96"/>
      <c r="K446" s="96"/>
      <c r="L446" s="96"/>
      <c r="M446" s="96"/>
      <c r="N446" s="95">
        <f>N447</f>
        <v>0</v>
      </c>
      <c r="O446" s="95"/>
      <c r="P446" s="95">
        <f>P447</f>
        <v>0</v>
      </c>
      <c r="Q446" s="95"/>
      <c r="R446" s="95">
        <f>R447</f>
        <v>0</v>
      </c>
      <c r="S446" s="95">
        <f>S447</f>
        <v>0</v>
      </c>
      <c r="T446" s="70"/>
      <c r="U446" s="95">
        <f>U447</f>
        <v>0</v>
      </c>
      <c r="V446" s="95"/>
      <c r="W446" s="95">
        <f>W447</f>
        <v>0</v>
      </c>
    </row>
    <row r="447" spans="1:23" s="61" customFormat="1" ht="30" customHeight="1">
      <c r="A447" s="35" t="s">
        <v>137</v>
      </c>
      <c r="B447" s="28"/>
      <c r="C447" s="28" t="s">
        <v>122</v>
      </c>
      <c r="D447" s="28" t="s">
        <v>368</v>
      </c>
      <c r="E447" s="28" t="s">
        <v>138</v>
      </c>
      <c r="F447" s="135"/>
      <c r="G447" s="28"/>
      <c r="H447" s="95">
        <v>209000</v>
      </c>
      <c r="I447" s="96"/>
      <c r="J447" s="96"/>
      <c r="K447" s="96"/>
      <c r="L447" s="96"/>
      <c r="M447" s="96"/>
      <c r="N447" s="95">
        <v>0</v>
      </c>
      <c r="O447" s="95"/>
      <c r="P447" s="103">
        <f>N447+O447</f>
        <v>0</v>
      </c>
      <c r="Q447" s="103"/>
      <c r="R447" s="103">
        <f>P447+Q447</f>
        <v>0</v>
      </c>
      <c r="S447" s="95">
        <v>0</v>
      </c>
      <c r="T447" s="70"/>
      <c r="U447" s="103">
        <f>S447+T447</f>
        <v>0</v>
      </c>
      <c r="V447" s="103"/>
      <c r="W447" s="103">
        <f>U447+V447</f>
        <v>0</v>
      </c>
    </row>
    <row r="448" spans="1:23" s="61" customFormat="1" ht="33" customHeight="1">
      <c r="A448" s="58" t="s">
        <v>348</v>
      </c>
      <c r="B448" s="28" t="s">
        <v>109</v>
      </c>
      <c r="C448" s="28" t="s">
        <v>122</v>
      </c>
      <c r="D448" s="28" t="s">
        <v>216</v>
      </c>
      <c r="E448" s="28"/>
      <c r="F448" s="135"/>
      <c r="G448" s="28"/>
      <c r="H448" s="95">
        <f>H449+H453</f>
        <v>3025389</v>
      </c>
      <c r="I448" s="96"/>
      <c r="J448" s="96"/>
      <c r="K448" s="96"/>
      <c r="L448" s="96"/>
      <c r="M448" s="96"/>
      <c r="N448" s="97">
        <f>N449+N453</f>
        <v>2629015</v>
      </c>
      <c r="O448" s="97"/>
      <c r="P448" s="97">
        <f>P449+P453</f>
        <v>2629015</v>
      </c>
      <c r="Q448" s="97"/>
      <c r="R448" s="97">
        <f>R449+R453</f>
        <v>2629015</v>
      </c>
      <c r="S448" s="97">
        <f>S449+S453</f>
        <v>2760736</v>
      </c>
      <c r="T448" s="70"/>
      <c r="U448" s="97">
        <f>U449+U453</f>
        <v>2760736</v>
      </c>
      <c r="V448" s="97"/>
      <c r="W448" s="97">
        <f>W449+W453</f>
        <v>2760736</v>
      </c>
    </row>
    <row r="449" spans="1:23" s="61" customFormat="1" ht="21" customHeight="1">
      <c r="A449" s="62" t="s">
        <v>349</v>
      </c>
      <c r="B449" s="28" t="s">
        <v>109</v>
      </c>
      <c r="C449" s="28" t="s">
        <v>122</v>
      </c>
      <c r="D449" s="28" t="s">
        <v>350</v>
      </c>
      <c r="E449" s="28"/>
      <c r="F449" s="135"/>
      <c r="G449" s="28"/>
      <c r="H449" s="95">
        <f>H450+H451+H452</f>
        <v>346461</v>
      </c>
      <c r="I449" s="96"/>
      <c r="J449" s="96"/>
      <c r="K449" s="96"/>
      <c r="L449" s="96"/>
      <c r="M449" s="96"/>
      <c r="N449" s="97">
        <f>N450+N451+N452</f>
        <v>390733</v>
      </c>
      <c r="O449" s="97"/>
      <c r="P449" s="97">
        <f>P450+P451+P452</f>
        <v>390733</v>
      </c>
      <c r="Q449" s="97"/>
      <c r="R449" s="97">
        <f>R450+R451+R452</f>
        <v>390733</v>
      </c>
      <c r="S449" s="97">
        <f>S450+S451+S452</f>
        <v>410640</v>
      </c>
      <c r="T449" s="70"/>
      <c r="U449" s="97">
        <f>U450+U451+U452</f>
        <v>410640</v>
      </c>
      <c r="V449" s="97"/>
      <c r="W449" s="97">
        <f>W450+W451+W452</f>
        <v>410640</v>
      </c>
    </row>
    <row r="450" spans="1:23" s="61" customFormat="1" ht="34.5" customHeight="1">
      <c r="A450" s="57" t="s">
        <v>129</v>
      </c>
      <c r="B450" s="28" t="s">
        <v>109</v>
      </c>
      <c r="C450" s="28" t="s">
        <v>122</v>
      </c>
      <c r="D450" s="28" t="s">
        <v>350</v>
      </c>
      <c r="E450" s="28" t="s">
        <v>132</v>
      </c>
      <c r="F450" s="135"/>
      <c r="G450" s="28"/>
      <c r="H450" s="95">
        <v>600</v>
      </c>
      <c r="I450" s="96"/>
      <c r="J450" s="96"/>
      <c r="K450" s="96"/>
      <c r="L450" s="96"/>
      <c r="M450" s="96"/>
      <c r="N450" s="97">
        <v>600</v>
      </c>
      <c r="O450" s="97"/>
      <c r="P450" s="103">
        <f aca="true" t="shared" si="36" ref="P450:R457">N450+O450</f>
        <v>600</v>
      </c>
      <c r="Q450" s="103"/>
      <c r="R450" s="103">
        <f t="shared" si="36"/>
        <v>600</v>
      </c>
      <c r="S450" s="97">
        <v>600</v>
      </c>
      <c r="T450" s="70"/>
      <c r="U450" s="103">
        <f>S450+T450</f>
        <v>600</v>
      </c>
      <c r="V450" s="103"/>
      <c r="W450" s="103">
        <f>U450+V450</f>
        <v>600</v>
      </c>
    </row>
    <row r="451" spans="1:23" s="61" customFormat="1" ht="39" customHeight="1">
      <c r="A451" s="63" t="s">
        <v>130</v>
      </c>
      <c r="B451" s="28" t="s">
        <v>109</v>
      </c>
      <c r="C451" s="28" t="s">
        <v>122</v>
      </c>
      <c r="D451" s="28" t="s">
        <v>350</v>
      </c>
      <c r="E451" s="28" t="s">
        <v>133</v>
      </c>
      <c r="F451" s="135"/>
      <c r="G451" s="28"/>
      <c r="H451" s="95">
        <v>94796</v>
      </c>
      <c r="I451" s="96"/>
      <c r="J451" s="96"/>
      <c r="K451" s="96"/>
      <c r="L451" s="96"/>
      <c r="M451" s="96"/>
      <c r="N451" s="97">
        <v>97680</v>
      </c>
      <c r="O451" s="97"/>
      <c r="P451" s="103">
        <f t="shared" si="36"/>
        <v>97680</v>
      </c>
      <c r="Q451" s="103"/>
      <c r="R451" s="103">
        <f t="shared" si="36"/>
        <v>97680</v>
      </c>
      <c r="S451" s="97">
        <v>102660</v>
      </c>
      <c r="T451" s="70"/>
      <c r="U451" s="103">
        <f>S451+T451</f>
        <v>102660</v>
      </c>
      <c r="V451" s="103"/>
      <c r="W451" s="103">
        <f>U451+V451</f>
        <v>102660</v>
      </c>
    </row>
    <row r="452" spans="1:23" s="61" customFormat="1" ht="36.75" customHeight="1">
      <c r="A452" s="63" t="s">
        <v>156</v>
      </c>
      <c r="B452" s="28" t="s">
        <v>109</v>
      </c>
      <c r="C452" s="28" t="s">
        <v>122</v>
      </c>
      <c r="D452" s="28" t="s">
        <v>350</v>
      </c>
      <c r="E452" s="28" t="s">
        <v>134</v>
      </c>
      <c r="F452" s="135"/>
      <c r="G452" s="28"/>
      <c r="H452" s="95">
        <v>251065</v>
      </c>
      <c r="I452" s="96"/>
      <c r="J452" s="96"/>
      <c r="K452" s="96"/>
      <c r="L452" s="96"/>
      <c r="M452" s="96"/>
      <c r="N452" s="97">
        <v>292453</v>
      </c>
      <c r="O452" s="97"/>
      <c r="P452" s="103">
        <f t="shared" si="36"/>
        <v>292453</v>
      </c>
      <c r="Q452" s="103"/>
      <c r="R452" s="103">
        <f t="shared" si="36"/>
        <v>292453</v>
      </c>
      <c r="S452" s="97">
        <v>307380</v>
      </c>
      <c r="T452" s="70"/>
      <c r="U452" s="103">
        <f>S452+T452</f>
        <v>307380</v>
      </c>
      <c r="V452" s="103"/>
      <c r="W452" s="103">
        <f>U452+V452</f>
        <v>307380</v>
      </c>
    </row>
    <row r="453" spans="1:23" s="61" customFormat="1" ht="21" customHeight="1">
      <c r="A453" s="62" t="s">
        <v>351</v>
      </c>
      <c r="B453" s="28" t="s">
        <v>109</v>
      </c>
      <c r="C453" s="28" t="s">
        <v>122</v>
      </c>
      <c r="D453" s="28" t="s">
        <v>352</v>
      </c>
      <c r="E453" s="28"/>
      <c r="F453" s="135"/>
      <c r="G453" s="28"/>
      <c r="H453" s="95">
        <f>H454+H455+H456+H457</f>
        <v>2678928</v>
      </c>
      <c r="I453" s="96"/>
      <c r="J453" s="96"/>
      <c r="K453" s="96"/>
      <c r="L453" s="96"/>
      <c r="M453" s="96"/>
      <c r="N453" s="97">
        <f>N454+N455+N456+N457</f>
        <v>2238282</v>
      </c>
      <c r="O453" s="97"/>
      <c r="P453" s="97">
        <f>P454+P455+P456+P457</f>
        <v>2238282</v>
      </c>
      <c r="Q453" s="97"/>
      <c r="R453" s="97">
        <f>R454+R455+R456+R457</f>
        <v>2238282</v>
      </c>
      <c r="S453" s="97">
        <f>S454+S455+S456+S457</f>
        <v>2350096</v>
      </c>
      <c r="T453" s="70"/>
      <c r="U453" s="97">
        <f>U454+U455+U456+U457</f>
        <v>2350096</v>
      </c>
      <c r="V453" s="97"/>
      <c r="W453" s="97">
        <f>W454+W455+W456+W457</f>
        <v>2350096</v>
      </c>
    </row>
    <row r="454" spans="1:23" s="61" customFormat="1" ht="23.25" customHeight="1">
      <c r="A454" s="57" t="s">
        <v>128</v>
      </c>
      <c r="B454" s="28" t="s">
        <v>109</v>
      </c>
      <c r="C454" s="28" t="s">
        <v>122</v>
      </c>
      <c r="D454" s="28" t="s">
        <v>352</v>
      </c>
      <c r="E454" s="28" t="s">
        <v>131</v>
      </c>
      <c r="F454" s="135"/>
      <c r="G454" s="28"/>
      <c r="H454" s="95">
        <v>217695</v>
      </c>
      <c r="I454" s="96"/>
      <c r="J454" s="96"/>
      <c r="K454" s="96"/>
      <c r="L454" s="96"/>
      <c r="M454" s="96"/>
      <c r="N454" s="97">
        <v>179060</v>
      </c>
      <c r="O454" s="97"/>
      <c r="P454" s="103">
        <f t="shared" si="36"/>
        <v>179060</v>
      </c>
      <c r="Q454" s="103"/>
      <c r="R454" s="103">
        <f t="shared" si="36"/>
        <v>179060</v>
      </c>
      <c r="S454" s="97">
        <v>290874</v>
      </c>
      <c r="T454" s="70"/>
      <c r="U454" s="103">
        <f>S454+T454</f>
        <v>290874</v>
      </c>
      <c r="V454" s="103"/>
      <c r="W454" s="103">
        <f>U454+V454</f>
        <v>290874</v>
      </c>
    </row>
    <row r="455" spans="1:23" s="61" customFormat="1" ht="33" customHeight="1">
      <c r="A455" s="57" t="s">
        <v>129</v>
      </c>
      <c r="B455" s="28" t="s">
        <v>109</v>
      </c>
      <c r="C455" s="28" t="s">
        <v>122</v>
      </c>
      <c r="D455" s="28" t="s">
        <v>352</v>
      </c>
      <c r="E455" s="28" t="s">
        <v>132</v>
      </c>
      <c r="F455" s="135"/>
      <c r="G455" s="28"/>
      <c r="H455" s="95">
        <v>2000</v>
      </c>
      <c r="I455" s="96"/>
      <c r="J455" s="96"/>
      <c r="K455" s="96"/>
      <c r="L455" s="96"/>
      <c r="M455" s="96"/>
      <c r="N455" s="97">
        <v>2000</v>
      </c>
      <c r="O455" s="97"/>
      <c r="P455" s="103">
        <f t="shared" si="36"/>
        <v>2000</v>
      </c>
      <c r="Q455" s="103"/>
      <c r="R455" s="103">
        <f t="shared" si="36"/>
        <v>2000</v>
      </c>
      <c r="S455" s="97">
        <v>2000</v>
      </c>
      <c r="T455" s="70"/>
      <c r="U455" s="103">
        <f>S455+T455</f>
        <v>2000</v>
      </c>
      <c r="V455" s="103"/>
      <c r="W455" s="103">
        <f>U455+V455</f>
        <v>2000</v>
      </c>
    </row>
    <row r="456" spans="1:23" s="61" customFormat="1" ht="50.25" customHeight="1">
      <c r="A456" s="63" t="s">
        <v>130</v>
      </c>
      <c r="B456" s="28" t="s">
        <v>109</v>
      </c>
      <c r="C456" s="28" t="s">
        <v>122</v>
      </c>
      <c r="D456" s="28" t="s">
        <v>352</v>
      </c>
      <c r="E456" s="28" t="s">
        <v>133</v>
      </c>
      <c r="F456" s="135"/>
      <c r="G456" s="28"/>
      <c r="H456" s="95">
        <v>438443</v>
      </c>
      <c r="I456" s="96"/>
      <c r="J456" s="96"/>
      <c r="K456" s="96"/>
      <c r="L456" s="96"/>
      <c r="M456" s="96"/>
      <c r="N456" s="97">
        <v>356132</v>
      </c>
      <c r="O456" s="97"/>
      <c r="P456" s="103">
        <f t="shared" si="36"/>
        <v>356132</v>
      </c>
      <c r="Q456" s="103"/>
      <c r="R456" s="103">
        <f t="shared" si="36"/>
        <v>356132</v>
      </c>
      <c r="S456" s="97">
        <v>356132</v>
      </c>
      <c r="T456" s="70"/>
      <c r="U456" s="103">
        <f>S456+T456</f>
        <v>356132</v>
      </c>
      <c r="V456" s="103"/>
      <c r="W456" s="103">
        <f>U456+V456</f>
        <v>356132</v>
      </c>
    </row>
    <row r="457" spans="1:23" s="61" customFormat="1" ht="36.75" customHeight="1">
      <c r="A457" s="63" t="s">
        <v>156</v>
      </c>
      <c r="B457" s="28" t="s">
        <v>109</v>
      </c>
      <c r="C457" s="28" t="s">
        <v>122</v>
      </c>
      <c r="D457" s="28" t="s">
        <v>352</v>
      </c>
      <c r="E457" s="28" t="s">
        <v>134</v>
      </c>
      <c r="F457" s="135"/>
      <c r="G457" s="28"/>
      <c r="H457" s="95">
        <v>2020790</v>
      </c>
      <c r="I457" s="96"/>
      <c r="J457" s="96"/>
      <c r="K457" s="96"/>
      <c r="L457" s="96"/>
      <c r="M457" s="96"/>
      <c r="N457" s="97">
        <v>1701090</v>
      </c>
      <c r="O457" s="97"/>
      <c r="P457" s="103">
        <f t="shared" si="36"/>
        <v>1701090</v>
      </c>
      <c r="Q457" s="103"/>
      <c r="R457" s="103">
        <f t="shared" si="36"/>
        <v>1701090</v>
      </c>
      <c r="S457" s="97">
        <v>1701090</v>
      </c>
      <c r="T457" s="70"/>
      <c r="U457" s="103">
        <f>S457+T457</f>
        <v>1701090</v>
      </c>
      <c r="V457" s="103"/>
      <c r="W457" s="103">
        <f>U457+V457</f>
        <v>1701090</v>
      </c>
    </row>
    <row r="458" spans="1:23" ht="15.75">
      <c r="A458" s="44" t="s">
        <v>120</v>
      </c>
      <c r="B458" s="21"/>
      <c r="C458" s="24" t="s">
        <v>121</v>
      </c>
      <c r="D458" s="21"/>
      <c r="E458" s="21"/>
      <c r="F458" s="33" t="e">
        <f>F459+#REF!</f>
        <v>#REF!</v>
      </c>
      <c r="G458" s="25"/>
      <c r="H458" s="102">
        <f>H459</f>
        <v>1465000</v>
      </c>
      <c r="N458" s="107">
        <f>N459</f>
        <v>1707000</v>
      </c>
      <c r="O458" s="107"/>
      <c r="P458" s="107">
        <f>P459</f>
        <v>1707000</v>
      </c>
      <c r="Q458" s="107"/>
      <c r="R458" s="107">
        <f>R459</f>
        <v>1707000</v>
      </c>
      <c r="S458" s="107">
        <f>S459</f>
        <v>1793000</v>
      </c>
      <c r="T458" s="93"/>
      <c r="U458" s="107">
        <f>U459</f>
        <v>1793000</v>
      </c>
      <c r="V458" s="107"/>
      <c r="W458" s="107">
        <f>W459</f>
        <v>1793000</v>
      </c>
    </row>
    <row r="459" spans="1:23" ht="81.75" customHeight="1">
      <c r="A459" s="142" t="s">
        <v>211</v>
      </c>
      <c r="B459" s="26"/>
      <c r="C459" s="26" t="s">
        <v>121</v>
      </c>
      <c r="D459" s="28" t="s">
        <v>209</v>
      </c>
      <c r="E459" s="26"/>
      <c r="F459" s="33" t="e">
        <f>F460</f>
        <v>#REF!</v>
      </c>
      <c r="G459" s="25"/>
      <c r="H459" s="102">
        <f>H460</f>
        <v>1465000</v>
      </c>
      <c r="N459" s="102">
        <f>N460</f>
        <v>1707000</v>
      </c>
      <c r="O459" s="102"/>
      <c r="P459" s="102">
        <f>P460</f>
        <v>1707000</v>
      </c>
      <c r="Q459" s="102"/>
      <c r="R459" s="102">
        <f>R460</f>
        <v>1707000</v>
      </c>
      <c r="S459" s="102">
        <f>S460</f>
        <v>1793000</v>
      </c>
      <c r="T459" s="93"/>
      <c r="U459" s="102">
        <f>U460</f>
        <v>1793000</v>
      </c>
      <c r="V459" s="102"/>
      <c r="W459" s="102">
        <f>W460</f>
        <v>1793000</v>
      </c>
    </row>
    <row r="460" spans="1:23" ht="66" customHeight="1">
      <c r="A460" s="32" t="s">
        <v>210</v>
      </c>
      <c r="B460" s="26"/>
      <c r="C460" s="26" t="s">
        <v>121</v>
      </c>
      <c r="D460" s="34" t="s">
        <v>481</v>
      </c>
      <c r="E460" s="26"/>
      <c r="F460" s="33" t="e">
        <f>#REF!+#REF!+F461</f>
        <v>#REF!</v>
      </c>
      <c r="G460" s="25"/>
      <c r="H460" s="102">
        <f>H461+H462</f>
        <v>1465000</v>
      </c>
      <c r="N460" s="102">
        <f>N461+N462</f>
        <v>1707000</v>
      </c>
      <c r="O460" s="102"/>
      <c r="P460" s="102">
        <f>P461+P462</f>
        <v>1707000</v>
      </c>
      <c r="Q460" s="102"/>
      <c r="R460" s="102">
        <f>R461+R462</f>
        <v>1707000</v>
      </c>
      <c r="S460" s="102">
        <f>S461+S462</f>
        <v>1793000</v>
      </c>
      <c r="T460" s="93"/>
      <c r="U460" s="102">
        <f>U461+U462</f>
        <v>1793000</v>
      </c>
      <c r="V460" s="102"/>
      <c r="W460" s="102">
        <f>W461+W462</f>
        <v>1793000</v>
      </c>
    </row>
    <row r="461" spans="1:23" ht="30.75" customHeight="1">
      <c r="A461" s="35" t="s">
        <v>156</v>
      </c>
      <c r="B461" s="26"/>
      <c r="C461" s="26" t="s">
        <v>121</v>
      </c>
      <c r="D461" s="34" t="s">
        <v>212</v>
      </c>
      <c r="E461" s="28" t="s">
        <v>134</v>
      </c>
      <c r="F461" s="33">
        <v>0</v>
      </c>
      <c r="G461" s="25">
        <v>722000</v>
      </c>
      <c r="H461" s="108">
        <v>38674</v>
      </c>
      <c r="N461" s="108">
        <v>38674</v>
      </c>
      <c r="O461" s="108"/>
      <c r="P461" s="103">
        <f>N461+O461</f>
        <v>38674</v>
      </c>
      <c r="Q461" s="109"/>
      <c r="R461" s="103">
        <f>P461+Q461</f>
        <v>38674</v>
      </c>
      <c r="S461" s="108">
        <v>38674</v>
      </c>
      <c r="T461" s="93"/>
      <c r="U461" s="103">
        <f>S461+T461</f>
        <v>38674</v>
      </c>
      <c r="V461" s="103"/>
      <c r="W461" s="103">
        <f>U461+V461</f>
        <v>38674</v>
      </c>
    </row>
    <row r="462" spans="1:23" ht="21" customHeight="1">
      <c r="A462" s="35" t="s">
        <v>137</v>
      </c>
      <c r="B462" s="26" t="s">
        <v>109</v>
      </c>
      <c r="C462" s="26" t="s">
        <v>121</v>
      </c>
      <c r="D462" s="34" t="s">
        <v>212</v>
      </c>
      <c r="E462" s="26" t="s">
        <v>138</v>
      </c>
      <c r="F462" s="33">
        <v>0</v>
      </c>
      <c r="G462" s="25">
        <v>730000</v>
      </c>
      <c r="H462" s="108">
        <v>1426326</v>
      </c>
      <c r="N462" s="108">
        <v>1668326</v>
      </c>
      <c r="O462" s="108"/>
      <c r="P462" s="103">
        <f>N462+O462</f>
        <v>1668326</v>
      </c>
      <c r="Q462" s="109"/>
      <c r="R462" s="103">
        <f>P462+Q462</f>
        <v>1668326</v>
      </c>
      <c r="S462" s="108">
        <v>1754326</v>
      </c>
      <c r="T462" s="93"/>
      <c r="U462" s="103">
        <f>S462+T462</f>
        <v>1754326</v>
      </c>
      <c r="V462" s="103"/>
      <c r="W462" s="103">
        <f>U462+V462</f>
        <v>1754326</v>
      </c>
    </row>
    <row r="463" spans="1:23" ht="75.75" customHeight="1">
      <c r="A463" s="50" t="s">
        <v>402</v>
      </c>
      <c r="B463" s="26" t="s">
        <v>109</v>
      </c>
      <c r="C463" s="27" t="s">
        <v>118</v>
      </c>
      <c r="D463" s="28" t="s">
        <v>176</v>
      </c>
      <c r="E463" s="26"/>
      <c r="F463" s="72" t="e">
        <f>#REF!</f>
        <v>#REF!</v>
      </c>
      <c r="G463" s="70"/>
      <c r="H463" s="109">
        <f>H464</f>
        <v>1517300</v>
      </c>
      <c r="N463" s="109">
        <f>N464</f>
        <v>78110</v>
      </c>
      <c r="O463" s="109"/>
      <c r="P463" s="109">
        <f>P464</f>
        <v>78110</v>
      </c>
      <c r="Q463" s="109"/>
      <c r="R463" s="109">
        <f>R464</f>
        <v>78110</v>
      </c>
      <c r="S463" s="109">
        <f>S464</f>
        <v>2000</v>
      </c>
      <c r="T463" s="93"/>
      <c r="U463" s="109">
        <f>U464</f>
        <v>2000</v>
      </c>
      <c r="V463" s="103"/>
      <c r="W463" s="109">
        <f>W464</f>
        <v>2000</v>
      </c>
    </row>
    <row r="464" spans="1:23" ht="38.25" customHeight="1">
      <c r="A464" s="29" t="s">
        <v>180</v>
      </c>
      <c r="B464" s="26"/>
      <c r="C464" s="28" t="s">
        <v>119</v>
      </c>
      <c r="D464" s="28" t="s">
        <v>411</v>
      </c>
      <c r="E464" s="26"/>
      <c r="F464" s="72"/>
      <c r="G464" s="70"/>
      <c r="H464" s="109">
        <f>H465</f>
        <v>1517300</v>
      </c>
      <c r="N464" s="109">
        <f>N465</f>
        <v>78110</v>
      </c>
      <c r="O464" s="109"/>
      <c r="P464" s="109">
        <f>P465</f>
        <v>78110</v>
      </c>
      <c r="Q464" s="109"/>
      <c r="R464" s="109">
        <f>R465</f>
        <v>78110</v>
      </c>
      <c r="S464" s="109">
        <f>S465</f>
        <v>2000</v>
      </c>
      <c r="T464" s="93"/>
      <c r="U464" s="109">
        <f>U465</f>
        <v>2000</v>
      </c>
      <c r="V464" s="103"/>
      <c r="W464" s="109">
        <f>W465</f>
        <v>2000</v>
      </c>
    </row>
    <row r="465" spans="1:23" ht="27" customHeight="1">
      <c r="A465" s="35" t="s">
        <v>123</v>
      </c>
      <c r="B465" s="26" t="s">
        <v>109</v>
      </c>
      <c r="C465" s="26" t="s">
        <v>119</v>
      </c>
      <c r="D465" s="28" t="s">
        <v>412</v>
      </c>
      <c r="E465" s="26" t="s">
        <v>148</v>
      </c>
      <c r="F465" s="72">
        <v>0</v>
      </c>
      <c r="G465" s="70">
        <v>2987900</v>
      </c>
      <c r="H465" s="109">
        <v>1517300</v>
      </c>
      <c r="N465" s="109">
        <v>78110</v>
      </c>
      <c r="O465" s="109"/>
      <c r="P465" s="103">
        <f>N465+O465</f>
        <v>78110</v>
      </c>
      <c r="Q465" s="109"/>
      <c r="R465" s="103">
        <f>P465+Q465</f>
        <v>78110</v>
      </c>
      <c r="S465" s="109">
        <v>2000</v>
      </c>
      <c r="T465" s="93"/>
      <c r="U465" s="103">
        <f>S465+T465</f>
        <v>2000</v>
      </c>
      <c r="V465" s="103"/>
      <c r="W465" s="103">
        <f>U465+V465</f>
        <v>2000</v>
      </c>
    </row>
    <row r="466" spans="1:23" ht="18.75" customHeight="1">
      <c r="A466" s="148" t="s">
        <v>103</v>
      </c>
      <c r="B466" s="149"/>
      <c r="C466" s="149"/>
      <c r="D466" s="149"/>
      <c r="E466" s="149"/>
      <c r="F466" s="150" t="e">
        <f>F7+#REF!+F129+F161+F206+F259+#REF!+F397+F429+F463+F458</f>
        <v>#REF!</v>
      </c>
      <c r="G466" s="151"/>
      <c r="H466" s="152" t="e">
        <f>H7+H122+H129+H161+H206+H259+H270+H397+H429+H463+H458</f>
        <v>#REF!</v>
      </c>
      <c r="I466" s="153"/>
      <c r="J466" s="153"/>
      <c r="K466" s="153"/>
      <c r="L466" s="153"/>
      <c r="M466" s="153"/>
      <c r="N466" s="152" t="e">
        <f>N7+N122+N129+N161+N206+N259+N270+N397+N429+N458+N463</f>
        <v>#REF!</v>
      </c>
      <c r="O466" s="152"/>
      <c r="P466" s="171">
        <f>P7+P122+P129+P161+P206+P259+P270+P397+P429+P458+P463</f>
        <v>914629339</v>
      </c>
      <c r="Q466" s="171"/>
      <c r="R466" s="171">
        <f>R7+R122+R129+R161+R206+R259+R270+R397+R429+R458+R463</f>
        <v>914629339</v>
      </c>
      <c r="S466" s="171">
        <f>S7+S122+S129+S161+S206+S259+S270+S397+S429+S458+S463</f>
        <v>971140721</v>
      </c>
      <c r="T466" s="172"/>
      <c r="U466" s="171">
        <f>U7+U122+U129+U161+U206+U259+U270+U397+U429+U458+U463</f>
        <v>970640721</v>
      </c>
      <c r="V466" s="171"/>
      <c r="W466" s="171">
        <f>W7+W122+W129+W161+W206+W259+W270+W397+W429+W458+W463</f>
        <v>970640721</v>
      </c>
    </row>
    <row r="467" spans="1:23" ht="18.75" customHeight="1">
      <c r="A467" s="233" t="s">
        <v>473</v>
      </c>
      <c r="B467" s="234"/>
      <c r="C467" s="234"/>
      <c r="D467" s="234"/>
      <c r="E467" s="235"/>
      <c r="F467" s="206" t="s">
        <v>101</v>
      </c>
      <c r="G467" s="19"/>
      <c r="H467" s="228" t="s">
        <v>101</v>
      </c>
      <c r="N467" s="231" t="s">
        <v>502</v>
      </c>
      <c r="O467" s="232"/>
      <c r="P467" s="232"/>
      <c r="Q467" s="232"/>
      <c r="R467" s="232"/>
      <c r="S467" s="232"/>
      <c r="T467" s="174"/>
      <c r="U467" s="209" t="s">
        <v>503</v>
      </c>
      <c r="V467" s="210"/>
      <c r="W467" s="211"/>
    </row>
    <row r="468" spans="1:23" ht="18.75" customHeight="1">
      <c r="A468" s="236"/>
      <c r="B468" s="237"/>
      <c r="C468" s="237"/>
      <c r="D468" s="237"/>
      <c r="E468" s="238"/>
      <c r="F468" s="207"/>
      <c r="G468" s="19"/>
      <c r="H468" s="207"/>
      <c r="N468" s="232"/>
      <c r="O468" s="232"/>
      <c r="P468" s="232"/>
      <c r="Q468" s="232"/>
      <c r="R468" s="232"/>
      <c r="S468" s="232"/>
      <c r="T468" s="174"/>
      <c r="U468" s="212"/>
      <c r="V468" s="213"/>
      <c r="W468" s="214"/>
    </row>
    <row r="469" spans="1:23" ht="21.75" customHeight="1">
      <c r="A469" s="236"/>
      <c r="B469" s="237"/>
      <c r="C469" s="237"/>
      <c r="D469" s="237"/>
      <c r="E469" s="238"/>
      <c r="F469" s="207"/>
      <c r="G469" s="19"/>
      <c r="H469" s="207"/>
      <c r="N469" s="232"/>
      <c r="O469" s="232"/>
      <c r="P469" s="232"/>
      <c r="Q469" s="232"/>
      <c r="R469" s="232"/>
      <c r="S469" s="232"/>
      <c r="T469" s="174"/>
      <c r="U469" s="212"/>
      <c r="V469" s="213"/>
      <c r="W469" s="214"/>
    </row>
    <row r="470" spans="1:23" ht="0.75" customHeight="1">
      <c r="A470" s="239"/>
      <c r="B470" s="240"/>
      <c r="C470" s="240"/>
      <c r="D470" s="240"/>
      <c r="E470" s="241"/>
      <c r="F470" s="208"/>
      <c r="G470" s="19"/>
      <c r="H470" s="208"/>
      <c r="N470" s="232"/>
      <c r="O470" s="232"/>
      <c r="P470" s="232"/>
      <c r="Q470" s="232"/>
      <c r="R470" s="232"/>
      <c r="S470" s="232"/>
      <c r="T470" s="174"/>
      <c r="U470" s="215"/>
      <c r="V470" s="216"/>
      <c r="W470" s="217"/>
    </row>
    <row r="471" spans="1:23" ht="15.75" customHeight="1">
      <c r="A471" s="56" t="s">
        <v>31</v>
      </c>
      <c r="B471" s="21" t="s">
        <v>32</v>
      </c>
      <c r="C471" s="24" t="s">
        <v>32</v>
      </c>
      <c r="D471" s="21"/>
      <c r="E471" s="21"/>
      <c r="F471" s="125" t="e">
        <f>SUM(F472+F477+F485+#REF!+#REF!+F530+#REF!+#REF!+F527)</f>
        <v>#REF!</v>
      </c>
      <c r="G471" s="91"/>
      <c r="H471" s="101">
        <f>H472+H477+H485+H508+H530+H527</f>
        <v>93971100</v>
      </c>
      <c r="N471" s="101">
        <f>SUM(N472+N477+N485+N508+N530+N527)</f>
        <v>71241029</v>
      </c>
      <c r="O471" s="101"/>
      <c r="P471" s="101">
        <f>SUM(P472+P477+P485+P508+P530+P527)</f>
        <v>71241029</v>
      </c>
      <c r="Q471" s="101"/>
      <c r="R471" s="101">
        <f>SUM(R472+R477+R485+R508+R530+R527)</f>
        <v>71241029</v>
      </c>
      <c r="S471" s="101">
        <f>S472+S477+S485+S508+S527+S530</f>
        <v>73216961</v>
      </c>
      <c r="T471" s="173"/>
      <c r="U471" s="101">
        <f>SUM(U472+U477+U485+U508+U530+U527)</f>
        <v>73216961</v>
      </c>
      <c r="V471" s="102"/>
      <c r="W471" s="101">
        <f>SUM(W472+W477+W485+W508+W530+W527)</f>
        <v>73216961</v>
      </c>
    </row>
    <row r="472" spans="1:23" ht="15.75">
      <c r="A472" s="44" t="s">
        <v>416</v>
      </c>
      <c r="B472" s="24"/>
      <c r="C472" s="21" t="s">
        <v>33</v>
      </c>
      <c r="D472" s="22" t="s">
        <v>175</v>
      </c>
      <c r="E472" s="24"/>
      <c r="F472" s="33">
        <f>F473</f>
        <v>0</v>
      </c>
      <c r="G472" s="25"/>
      <c r="H472" s="102">
        <f>H473</f>
        <v>1219356</v>
      </c>
      <c r="N472" s="102">
        <f>N473</f>
        <v>1219356</v>
      </c>
      <c r="O472" s="102"/>
      <c r="P472" s="102">
        <f>P473</f>
        <v>1219356</v>
      </c>
      <c r="Q472" s="102"/>
      <c r="R472" s="102">
        <f>R473</f>
        <v>1219356</v>
      </c>
      <c r="S472" s="102">
        <f>S473</f>
        <v>1219356</v>
      </c>
      <c r="T472" s="93"/>
      <c r="U472" s="102">
        <f>U473</f>
        <v>1219356</v>
      </c>
      <c r="V472" s="102"/>
      <c r="W472" s="102">
        <f>W473</f>
        <v>1219356</v>
      </c>
    </row>
    <row r="473" spans="1:23" ht="32.25" customHeight="1">
      <c r="A473" s="44" t="s">
        <v>86</v>
      </c>
      <c r="B473" s="21"/>
      <c r="C473" s="21" t="s">
        <v>33</v>
      </c>
      <c r="D473" s="22" t="s">
        <v>183</v>
      </c>
      <c r="E473" s="21"/>
      <c r="F473" s="33">
        <f>F474</f>
        <v>0</v>
      </c>
      <c r="G473" s="25"/>
      <c r="H473" s="102">
        <f>H474</f>
        <v>1219356</v>
      </c>
      <c r="N473" s="102">
        <f>N474</f>
        <v>1219356</v>
      </c>
      <c r="O473" s="102"/>
      <c r="P473" s="102">
        <f>P474</f>
        <v>1219356</v>
      </c>
      <c r="Q473" s="102"/>
      <c r="R473" s="102">
        <f>R474</f>
        <v>1219356</v>
      </c>
      <c r="S473" s="102">
        <f>S474</f>
        <v>1219356</v>
      </c>
      <c r="T473" s="93"/>
      <c r="U473" s="102">
        <f>U474</f>
        <v>1219356</v>
      </c>
      <c r="V473" s="102"/>
      <c r="W473" s="102">
        <f>W474</f>
        <v>1219356</v>
      </c>
    </row>
    <row r="474" spans="1:23" ht="21" customHeight="1">
      <c r="A474" s="44" t="s">
        <v>88</v>
      </c>
      <c r="B474" s="21"/>
      <c r="C474" s="21" t="s">
        <v>33</v>
      </c>
      <c r="D474" s="22" t="s">
        <v>183</v>
      </c>
      <c r="E474" s="21"/>
      <c r="F474" s="33">
        <f>F475+F476</f>
        <v>0</v>
      </c>
      <c r="G474" s="25"/>
      <c r="H474" s="102">
        <f>H475+H476</f>
        <v>1219356</v>
      </c>
      <c r="N474" s="102">
        <f>N475+N476</f>
        <v>1219356</v>
      </c>
      <c r="O474" s="102"/>
      <c r="P474" s="102">
        <f>P475+P476</f>
        <v>1219356</v>
      </c>
      <c r="Q474" s="102"/>
      <c r="R474" s="102">
        <f>R475+R476</f>
        <v>1219356</v>
      </c>
      <c r="S474" s="102">
        <f>S475+S476</f>
        <v>1219356</v>
      </c>
      <c r="T474" s="93"/>
      <c r="U474" s="102">
        <f>U475+U476</f>
        <v>1219356</v>
      </c>
      <c r="V474" s="102"/>
      <c r="W474" s="102">
        <f>W475+W476</f>
        <v>1219356</v>
      </c>
    </row>
    <row r="475" spans="1:23" ht="23.25" customHeight="1">
      <c r="A475" s="35" t="s">
        <v>128</v>
      </c>
      <c r="B475" s="21"/>
      <c r="C475" s="21" t="s">
        <v>33</v>
      </c>
      <c r="D475" s="22" t="s">
        <v>183</v>
      </c>
      <c r="E475" s="21" t="s">
        <v>142</v>
      </c>
      <c r="F475" s="72">
        <v>0</v>
      </c>
      <c r="G475" s="25">
        <v>1169925</v>
      </c>
      <c r="H475" s="103">
        <v>1178356</v>
      </c>
      <c r="N475" s="103">
        <v>1178356</v>
      </c>
      <c r="O475" s="103"/>
      <c r="P475" s="103">
        <f>N475+O475</f>
        <v>1178356</v>
      </c>
      <c r="Q475" s="103"/>
      <c r="R475" s="103">
        <f>P475+Q475</f>
        <v>1178356</v>
      </c>
      <c r="S475" s="103">
        <v>1178356</v>
      </c>
      <c r="T475" s="93"/>
      <c r="U475" s="103">
        <f>S475+T475</f>
        <v>1178356</v>
      </c>
      <c r="V475" s="103"/>
      <c r="W475" s="103">
        <f>U475+V475</f>
        <v>1178356</v>
      </c>
    </row>
    <row r="476" spans="1:23" ht="20.25" customHeight="1">
      <c r="A476" s="35" t="s">
        <v>129</v>
      </c>
      <c r="B476" s="21"/>
      <c r="C476" s="21" t="s">
        <v>33</v>
      </c>
      <c r="D476" s="22" t="s">
        <v>183</v>
      </c>
      <c r="E476" s="21" t="s">
        <v>143</v>
      </c>
      <c r="F476" s="72">
        <v>0</v>
      </c>
      <c r="G476" s="25">
        <v>41100</v>
      </c>
      <c r="H476" s="103">
        <v>41000</v>
      </c>
      <c r="N476" s="103">
        <v>41000</v>
      </c>
      <c r="O476" s="103"/>
      <c r="P476" s="103">
        <f>N476+O476</f>
        <v>41000</v>
      </c>
      <c r="Q476" s="103"/>
      <c r="R476" s="103">
        <f>P476+Q476</f>
        <v>41000</v>
      </c>
      <c r="S476" s="103">
        <v>41000</v>
      </c>
      <c r="T476" s="93"/>
      <c r="U476" s="103">
        <f>S476+T476</f>
        <v>41000</v>
      </c>
      <c r="V476" s="103"/>
      <c r="W476" s="103">
        <f>U476+V476</f>
        <v>41000</v>
      </c>
    </row>
    <row r="477" spans="1:23" ht="63">
      <c r="A477" s="44" t="s">
        <v>89</v>
      </c>
      <c r="B477" s="24"/>
      <c r="C477" s="21" t="s">
        <v>34</v>
      </c>
      <c r="D477" s="22" t="s">
        <v>175</v>
      </c>
      <c r="E477" s="24"/>
      <c r="F477" s="33" t="e">
        <f>F478+#REF!</f>
        <v>#REF!</v>
      </c>
      <c r="G477" s="25">
        <v>0</v>
      </c>
      <c r="H477" s="102">
        <f>H478</f>
        <v>1146644</v>
      </c>
      <c r="N477" s="102">
        <f>N478</f>
        <v>1146644</v>
      </c>
      <c r="O477" s="102"/>
      <c r="P477" s="102">
        <f>P478</f>
        <v>1146644</v>
      </c>
      <c r="Q477" s="102"/>
      <c r="R477" s="102">
        <f>R478</f>
        <v>1146644</v>
      </c>
      <c r="S477" s="102">
        <f>S478</f>
        <v>1146644</v>
      </c>
      <c r="T477" s="93"/>
      <c r="U477" s="102">
        <f>U478</f>
        <v>1146644</v>
      </c>
      <c r="V477" s="102"/>
      <c r="W477" s="102">
        <f>W478</f>
        <v>1146644</v>
      </c>
    </row>
    <row r="478" spans="1:23" ht="51" customHeight="1">
      <c r="A478" s="44" t="s">
        <v>87</v>
      </c>
      <c r="B478" s="21"/>
      <c r="C478" s="21" t="s">
        <v>34</v>
      </c>
      <c r="D478" s="22" t="s">
        <v>172</v>
      </c>
      <c r="E478" s="21"/>
      <c r="F478" s="33" t="e">
        <f>F479</f>
        <v>#REF!</v>
      </c>
      <c r="G478" s="25"/>
      <c r="H478" s="102">
        <f>H479</f>
        <v>1146644</v>
      </c>
      <c r="N478" s="102">
        <f>N479</f>
        <v>1146644</v>
      </c>
      <c r="O478" s="102"/>
      <c r="P478" s="102">
        <f>P479</f>
        <v>1146644</v>
      </c>
      <c r="Q478" s="102"/>
      <c r="R478" s="102">
        <f>R479</f>
        <v>1146644</v>
      </c>
      <c r="S478" s="102">
        <f>S479</f>
        <v>1146644</v>
      </c>
      <c r="T478" s="93"/>
      <c r="U478" s="102">
        <f>U479</f>
        <v>1146644</v>
      </c>
      <c r="V478" s="102"/>
      <c r="W478" s="102">
        <f>W479</f>
        <v>1146644</v>
      </c>
    </row>
    <row r="479" spans="1:23" ht="15.75">
      <c r="A479" s="44" t="s">
        <v>35</v>
      </c>
      <c r="B479" s="21"/>
      <c r="C479" s="21" t="s">
        <v>34</v>
      </c>
      <c r="D479" s="22" t="s">
        <v>172</v>
      </c>
      <c r="E479" s="21"/>
      <c r="F479" s="33" t="e">
        <f>F481+F482+F483+F484+F480+#REF!</f>
        <v>#REF!</v>
      </c>
      <c r="G479" s="25">
        <v>0</v>
      </c>
      <c r="H479" s="102">
        <f>H481+H482+H483+H484+H480</f>
        <v>1146644</v>
      </c>
      <c r="N479" s="102">
        <f>N481+N482+N483+N484+N480</f>
        <v>1146644</v>
      </c>
      <c r="O479" s="102"/>
      <c r="P479" s="102">
        <f>P481+P482+P483+P484+P480</f>
        <v>1146644</v>
      </c>
      <c r="Q479" s="102"/>
      <c r="R479" s="102">
        <f>R481+R482+R483+R484+R480</f>
        <v>1146644</v>
      </c>
      <c r="S479" s="102">
        <f>S481+S482+S483+S484+S480</f>
        <v>1146644</v>
      </c>
      <c r="T479" s="93"/>
      <c r="U479" s="102">
        <f>U481+U482+U483+U484+U480</f>
        <v>1146644</v>
      </c>
      <c r="V479" s="102"/>
      <c r="W479" s="102">
        <f>W481+W482+W483+W484+W480</f>
        <v>1146644</v>
      </c>
    </row>
    <row r="480" spans="1:23" ht="21.75" customHeight="1">
      <c r="A480" s="35" t="s">
        <v>128</v>
      </c>
      <c r="B480" s="21" t="s">
        <v>154</v>
      </c>
      <c r="C480" s="21" t="s">
        <v>34</v>
      </c>
      <c r="D480" s="22" t="s">
        <v>172</v>
      </c>
      <c r="E480" s="21" t="s">
        <v>131</v>
      </c>
      <c r="F480" s="72">
        <v>0</v>
      </c>
      <c r="G480" s="25">
        <v>141879</v>
      </c>
      <c r="H480" s="103">
        <v>147480</v>
      </c>
      <c r="N480" s="103">
        <v>147480</v>
      </c>
      <c r="O480" s="103"/>
      <c r="P480" s="103">
        <f>N480+O480</f>
        <v>147480</v>
      </c>
      <c r="Q480" s="103"/>
      <c r="R480" s="103">
        <f>P480+Q480</f>
        <v>147480</v>
      </c>
      <c r="S480" s="103">
        <v>147480</v>
      </c>
      <c r="T480" s="93"/>
      <c r="U480" s="103">
        <f>S480+T480</f>
        <v>147480</v>
      </c>
      <c r="V480" s="103"/>
      <c r="W480" s="103">
        <f>U480+V480</f>
        <v>147480</v>
      </c>
    </row>
    <row r="481" spans="1:23" ht="15.75">
      <c r="A481" s="35" t="s">
        <v>128</v>
      </c>
      <c r="B481" s="21"/>
      <c r="C481" s="21" t="s">
        <v>34</v>
      </c>
      <c r="D481" s="22" t="s">
        <v>172</v>
      </c>
      <c r="E481" s="21" t="s">
        <v>142</v>
      </c>
      <c r="F481" s="72">
        <v>0</v>
      </c>
      <c r="G481" s="25">
        <v>1329958</v>
      </c>
      <c r="H481" s="103">
        <v>974442</v>
      </c>
      <c r="N481" s="103">
        <v>974442</v>
      </c>
      <c r="O481" s="103"/>
      <c r="P481" s="103">
        <f>N481+O481</f>
        <v>974442</v>
      </c>
      <c r="Q481" s="103"/>
      <c r="R481" s="103">
        <f>P481+Q481</f>
        <v>974442</v>
      </c>
      <c r="S481" s="103">
        <v>974442</v>
      </c>
      <c r="T481" s="93"/>
      <c r="U481" s="103">
        <f>S481+T481</f>
        <v>974442</v>
      </c>
      <c r="V481" s="103"/>
      <c r="W481" s="103">
        <f>U481+V481</f>
        <v>974442</v>
      </c>
    </row>
    <row r="482" spans="1:23" ht="33" customHeight="1">
      <c r="A482" s="35" t="s">
        <v>129</v>
      </c>
      <c r="B482" s="21"/>
      <c r="C482" s="21" t="s">
        <v>34</v>
      </c>
      <c r="D482" s="22" t="s">
        <v>172</v>
      </c>
      <c r="E482" s="21" t="s">
        <v>143</v>
      </c>
      <c r="F482" s="72">
        <v>0</v>
      </c>
      <c r="G482" s="25">
        <v>10000</v>
      </c>
      <c r="H482" s="103">
        <v>8000</v>
      </c>
      <c r="N482" s="103">
        <v>8000</v>
      </c>
      <c r="O482" s="103"/>
      <c r="P482" s="103">
        <f>N482+O482</f>
        <v>8000</v>
      </c>
      <c r="Q482" s="103"/>
      <c r="R482" s="103">
        <f>P482+Q482</f>
        <v>8000</v>
      </c>
      <c r="S482" s="103">
        <v>8000</v>
      </c>
      <c r="T482" s="93"/>
      <c r="U482" s="103">
        <f>S482+T482</f>
        <v>8000</v>
      </c>
      <c r="V482" s="103"/>
      <c r="W482" s="103">
        <f>U482+V482</f>
        <v>8000</v>
      </c>
    </row>
    <row r="483" spans="1:23" ht="36.75" customHeight="1">
      <c r="A483" s="35" t="s">
        <v>130</v>
      </c>
      <c r="B483" s="21"/>
      <c r="C483" s="21" t="s">
        <v>34</v>
      </c>
      <c r="D483" s="22" t="s">
        <v>172</v>
      </c>
      <c r="E483" s="21" t="s">
        <v>133</v>
      </c>
      <c r="F483" s="33">
        <v>0</v>
      </c>
      <c r="G483" s="25">
        <v>69823</v>
      </c>
      <c r="H483" s="102">
        <v>6722</v>
      </c>
      <c r="N483" s="102">
        <v>6722</v>
      </c>
      <c r="O483" s="102"/>
      <c r="P483" s="103">
        <f>N483+O483</f>
        <v>6722</v>
      </c>
      <c r="Q483" s="103"/>
      <c r="R483" s="103">
        <f>P483+Q483</f>
        <v>6722</v>
      </c>
      <c r="S483" s="102">
        <v>6722</v>
      </c>
      <c r="T483" s="93"/>
      <c r="U483" s="103">
        <f>S483+T483</f>
        <v>6722</v>
      </c>
      <c r="V483" s="103"/>
      <c r="W483" s="103">
        <f>U483+V483</f>
        <v>6722</v>
      </c>
    </row>
    <row r="484" spans="1:23" ht="33.75" customHeight="1">
      <c r="A484" s="35" t="s">
        <v>156</v>
      </c>
      <c r="B484" s="21"/>
      <c r="C484" s="21" t="s">
        <v>34</v>
      </c>
      <c r="D484" s="22" t="s">
        <v>172</v>
      </c>
      <c r="E484" s="21" t="s">
        <v>134</v>
      </c>
      <c r="F484" s="33">
        <v>0</v>
      </c>
      <c r="G484" s="25">
        <v>67000</v>
      </c>
      <c r="H484" s="102">
        <v>10000</v>
      </c>
      <c r="N484" s="102">
        <v>10000</v>
      </c>
      <c r="O484" s="102"/>
      <c r="P484" s="103">
        <f>N484+O484</f>
        <v>10000</v>
      </c>
      <c r="Q484" s="103"/>
      <c r="R484" s="103">
        <f>P484+Q484</f>
        <v>10000</v>
      </c>
      <c r="S484" s="102">
        <v>10000</v>
      </c>
      <c r="T484" s="93"/>
      <c r="U484" s="103">
        <f>S484+T484</f>
        <v>10000</v>
      </c>
      <c r="V484" s="103"/>
      <c r="W484" s="103">
        <f>U484+V484</f>
        <v>10000</v>
      </c>
    </row>
    <row r="485" spans="1:23" ht="69" customHeight="1">
      <c r="A485" s="51" t="s">
        <v>372</v>
      </c>
      <c r="B485" s="15"/>
      <c r="C485" s="21" t="s">
        <v>36</v>
      </c>
      <c r="D485" s="22" t="s">
        <v>374</v>
      </c>
      <c r="E485" s="21"/>
      <c r="F485" s="33" t="e">
        <f>#REF!+#REF!+#REF!</f>
        <v>#REF!</v>
      </c>
      <c r="G485" s="25"/>
      <c r="H485" s="102">
        <f>H486+H504</f>
        <v>35231000</v>
      </c>
      <c r="N485" s="102">
        <f>N486+N504</f>
        <v>35231000</v>
      </c>
      <c r="O485" s="102"/>
      <c r="P485" s="102">
        <f>P486+P504</f>
        <v>35231000</v>
      </c>
      <c r="Q485" s="102"/>
      <c r="R485" s="102">
        <f>R486+R504</f>
        <v>35231000</v>
      </c>
      <c r="S485" s="102">
        <f>S486+S504</f>
        <v>35231000</v>
      </c>
      <c r="T485" s="93"/>
      <c r="U485" s="102">
        <f>U486+U504</f>
        <v>35231000</v>
      </c>
      <c r="V485" s="102"/>
      <c r="W485" s="102">
        <f>W486+W504</f>
        <v>35231000</v>
      </c>
    </row>
    <row r="486" spans="1:23" ht="70.5" customHeight="1">
      <c r="A486" s="35" t="s">
        <v>373</v>
      </c>
      <c r="B486" s="21"/>
      <c r="C486" s="21" t="s">
        <v>36</v>
      </c>
      <c r="D486" s="22" t="s">
        <v>375</v>
      </c>
      <c r="E486" s="21"/>
      <c r="F486" s="33" t="e">
        <f>F488+F489+F490+F491+F492+F493+#REF!+F494</f>
        <v>#REF!</v>
      </c>
      <c r="G486" s="25"/>
      <c r="H486" s="102">
        <f>H487+H495+H498</f>
        <v>35218500</v>
      </c>
      <c r="N486" s="102">
        <f>N487+N495+N498</f>
        <v>35218500</v>
      </c>
      <c r="O486" s="102"/>
      <c r="P486" s="102">
        <f>P487+P495+P498</f>
        <v>35218500</v>
      </c>
      <c r="Q486" s="102"/>
      <c r="R486" s="102">
        <f>R487+R495+R498</f>
        <v>35218500</v>
      </c>
      <c r="S486" s="102">
        <f>S487+S495+S498</f>
        <v>35218500</v>
      </c>
      <c r="T486" s="93"/>
      <c r="U486" s="102">
        <f>U487+U495+U498</f>
        <v>35218500</v>
      </c>
      <c r="V486" s="102"/>
      <c r="W486" s="102">
        <f>W487+W495+W498</f>
        <v>35218500</v>
      </c>
    </row>
    <row r="487" spans="1:23" ht="37.5" customHeight="1">
      <c r="A487" s="65" t="s">
        <v>200</v>
      </c>
      <c r="B487" s="21"/>
      <c r="C487" s="22" t="s">
        <v>36</v>
      </c>
      <c r="D487" s="22" t="s">
        <v>377</v>
      </c>
      <c r="E487" s="21"/>
      <c r="F487" s="33"/>
      <c r="G487" s="25"/>
      <c r="H487" s="102">
        <f>H488+H489+H490+H491+H492+H493+H494</f>
        <v>14049980</v>
      </c>
      <c r="N487" s="102">
        <f>N488+N489+N490+N491+N492+N493+N494</f>
        <v>14049980</v>
      </c>
      <c r="O487" s="102"/>
      <c r="P487" s="102">
        <f>P488+P489+P490+P491+P492+P493+P494</f>
        <v>14049980</v>
      </c>
      <c r="Q487" s="102"/>
      <c r="R487" s="102">
        <f>R488+R489+R490+R491+R492+R493+R494</f>
        <v>14049980</v>
      </c>
      <c r="S487" s="102">
        <f>S488+S489+S490+S491+S492+S493+S494</f>
        <v>14049980</v>
      </c>
      <c r="T487" s="93"/>
      <c r="U487" s="102">
        <f>U488+U489+U490+U491+U492+U493+U494</f>
        <v>14049980</v>
      </c>
      <c r="V487" s="102"/>
      <c r="W487" s="102">
        <f>W488+W489+W490+W491+W492+W493+W494</f>
        <v>14049980</v>
      </c>
    </row>
    <row r="488" spans="1:23" ht="19.5" customHeight="1">
      <c r="A488" s="35" t="s">
        <v>128</v>
      </c>
      <c r="B488" s="21"/>
      <c r="C488" s="21" t="s">
        <v>36</v>
      </c>
      <c r="D488" s="22" t="s">
        <v>377</v>
      </c>
      <c r="E488" s="21" t="s">
        <v>131</v>
      </c>
      <c r="F488" s="33">
        <v>0</v>
      </c>
      <c r="G488" s="25">
        <v>2233793</v>
      </c>
      <c r="H488" s="102">
        <v>2848840</v>
      </c>
      <c r="N488" s="102">
        <v>2848840</v>
      </c>
      <c r="O488" s="102"/>
      <c r="P488" s="103">
        <f aca="true" t="shared" si="37" ref="P488:R503">N488+O488</f>
        <v>2848840</v>
      </c>
      <c r="Q488" s="103"/>
      <c r="R488" s="103">
        <f t="shared" si="37"/>
        <v>2848840</v>
      </c>
      <c r="S488" s="102">
        <v>2848840</v>
      </c>
      <c r="T488" s="93"/>
      <c r="U488" s="103">
        <f aca="true" t="shared" si="38" ref="U488:U494">S488+T488</f>
        <v>2848840</v>
      </c>
      <c r="V488" s="103"/>
      <c r="W488" s="103">
        <f aca="true" t="shared" si="39" ref="W488:W494">U488+V488</f>
        <v>2848840</v>
      </c>
    </row>
    <row r="489" spans="1:23" ht="32.25" customHeight="1">
      <c r="A489" s="35" t="s">
        <v>129</v>
      </c>
      <c r="B489" s="21"/>
      <c r="C489" s="21" t="s">
        <v>36</v>
      </c>
      <c r="D489" s="22" t="s">
        <v>377</v>
      </c>
      <c r="E489" s="21" t="s">
        <v>132</v>
      </c>
      <c r="F489" s="33">
        <v>0</v>
      </c>
      <c r="G489" s="25">
        <v>1450</v>
      </c>
      <c r="H489" s="102">
        <v>633</v>
      </c>
      <c r="N489" s="102">
        <v>633</v>
      </c>
      <c r="O489" s="102"/>
      <c r="P489" s="103">
        <f t="shared" si="37"/>
        <v>633</v>
      </c>
      <c r="Q489" s="103"/>
      <c r="R489" s="103">
        <f t="shared" si="37"/>
        <v>633</v>
      </c>
      <c r="S489" s="102">
        <v>633</v>
      </c>
      <c r="T489" s="93"/>
      <c r="U489" s="103">
        <f t="shared" si="38"/>
        <v>633</v>
      </c>
      <c r="V489" s="103"/>
      <c r="W489" s="103">
        <f t="shared" si="39"/>
        <v>633</v>
      </c>
    </row>
    <row r="490" spans="1:23" ht="18.75" customHeight="1">
      <c r="A490" s="35" t="s">
        <v>128</v>
      </c>
      <c r="B490" s="21"/>
      <c r="C490" s="21" t="s">
        <v>36</v>
      </c>
      <c r="D490" s="22" t="s">
        <v>377</v>
      </c>
      <c r="E490" s="21" t="s">
        <v>142</v>
      </c>
      <c r="F490" s="33">
        <v>0</v>
      </c>
      <c r="G490" s="25">
        <v>9071385</v>
      </c>
      <c r="H490" s="102">
        <v>8976035</v>
      </c>
      <c r="N490" s="102">
        <v>8976035</v>
      </c>
      <c r="O490" s="102"/>
      <c r="P490" s="103">
        <f t="shared" si="37"/>
        <v>8976035</v>
      </c>
      <c r="Q490" s="103"/>
      <c r="R490" s="103">
        <f t="shared" si="37"/>
        <v>8976035</v>
      </c>
      <c r="S490" s="102">
        <v>8976035</v>
      </c>
      <c r="T490" s="93"/>
      <c r="U490" s="103">
        <f t="shared" si="38"/>
        <v>8976035</v>
      </c>
      <c r="V490" s="103"/>
      <c r="W490" s="103">
        <f t="shared" si="39"/>
        <v>8976035</v>
      </c>
    </row>
    <row r="491" spans="1:23" ht="36.75" customHeight="1">
      <c r="A491" s="35" t="s">
        <v>129</v>
      </c>
      <c r="B491" s="21"/>
      <c r="C491" s="21" t="s">
        <v>36</v>
      </c>
      <c r="D491" s="22" t="s">
        <v>377</v>
      </c>
      <c r="E491" s="21" t="s">
        <v>143</v>
      </c>
      <c r="F491" s="33">
        <v>0</v>
      </c>
      <c r="G491" s="25">
        <v>90000</v>
      </c>
      <c r="H491" s="102">
        <v>65000</v>
      </c>
      <c r="N491" s="102">
        <v>65000</v>
      </c>
      <c r="O491" s="102"/>
      <c r="P491" s="103">
        <f t="shared" si="37"/>
        <v>65000</v>
      </c>
      <c r="Q491" s="103"/>
      <c r="R491" s="103">
        <f t="shared" si="37"/>
        <v>65000</v>
      </c>
      <c r="S491" s="102">
        <v>65000</v>
      </c>
      <c r="T491" s="93"/>
      <c r="U491" s="103">
        <f t="shared" si="38"/>
        <v>65000</v>
      </c>
      <c r="V491" s="103"/>
      <c r="W491" s="103">
        <f t="shared" si="39"/>
        <v>65000</v>
      </c>
    </row>
    <row r="492" spans="1:23" ht="30.75" customHeight="1">
      <c r="A492" s="35" t="s">
        <v>130</v>
      </c>
      <c r="B492" s="21"/>
      <c r="C492" s="21" t="s">
        <v>36</v>
      </c>
      <c r="D492" s="22" t="s">
        <v>377</v>
      </c>
      <c r="E492" s="21" t="s">
        <v>133</v>
      </c>
      <c r="F492" s="33">
        <v>0</v>
      </c>
      <c r="G492" s="25">
        <v>652206</v>
      </c>
      <c r="H492" s="102">
        <v>432050</v>
      </c>
      <c r="N492" s="102">
        <v>432050</v>
      </c>
      <c r="O492" s="102"/>
      <c r="P492" s="103">
        <f t="shared" si="37"/>
        <v>432050</v>
      </c>
      <c r="Q492" s="103"/>
      <c r="R492" s="103">
        <f t="shared" si="37"/>
        <v>432050</v>
      </c>
      <c r="S492" s="102">
        <v>432050</v>
      </c>
      <c r="T492" s="93"/>
      <c r="U492" s="103">
        <f t="shared" si="38"/>
        <v>432050</v>
      </c>
      <c r="V492" s="103"/>
      <c r="W492" s="103">
        <f t="shared" si="39"/>
        <v>432050</v>
      </c>
    </row>
    <row r="493" spans="1:23" ht="31.5">
      <c r="A493" s="35" t="s">
        <v>156</v>
      </c>
      <c r="B493" s="21"/>
      <c r="C493" s="21" t="s">
        <v>36</v>
      </c>
      <c r="D493" s="22" t="s">
        <v>377</v>
      </c>
      <c r="E493" s="21" t="s">
        <v>134</v>
      </c>
      <c r="F493" s="33">
        <v>0</v>
      </c>
      <c r="G493" s="25">
        <v>3992666</v>
      </c>
      <c r="H493" s="102">
        <v>1719972</v>
      </c>
      <c r="N493" s="102">
        <v>1719972</v>
      </c>
      <c r="O493" s="102"/>
      <c r="P493" s="103">
        <f t="shared" si="37"/>
        <v>1719972</v>
      </c>
      <c r="Q493" s="103"/>
      <c r="R493" s="103">
        <f t="shared" si="37"/>
        <v>1719972</v>
      </c>
      <c r="S493" s="102">
        <v>1719972</v>
      </c>
      <c r="T493" s="93"/>
      <c r="U493" s="103">
        <f t="shared" si="38"/>
        <v>1719972</v>
      </c>
      <c r="V493" s="103"/>
      <c r="W493" s="103">
        <f t="shared" si="39"/>
        <v>1719972</v>
      </c>
    </row>
    <row r="494" spans="1:23" ht="18" customHeight="1">
      <c r="A494" s="35" t="s">
        <v>137</v>
      </c>
      <c r="B494" s="21"/>
      <c r="C494" s="21" t="s">
        <v>36</v>
      </c>
      <c r="D494" s="22" t="s">
        <v>377</v>
      </c>
      <c r="E494" s="21" t="s">
        <v>138</v>
      </c>
      <c r="F494" s="33">
        <v>0</v>
      </c>
      <c r="G494" s="25">
        <v>7096</v>
      </c>
      <c r="H494" s="102">
        <v>7450</v>
      </c>
      <c r="N494" s="102">
        <v>7450</v>
      </c>
      <c r="O494" s="102"/>
      <c r="P494" s="103">
        <f t="shared" si="37"/>
        <v>7450</v>
      </c>
      <c r="Q494" s="103"/>
      <c r="R494" s="103">
        <f t="shared" si="37"/>
        <v>7450</v>
      </c>
      <c r="S494" s="102">
        <v>7450</v>
      </c>
      <c r="T494" s="93"/>
      <c r="U494" s="103">
        <f t="shared" si="38"/>
        <v>7450</v>
      </c>
      <c r="V494" s="103"/>
      <c r="W494" s="103">
        <f t="shared" si="39"/>
        <v>7450</v>
      </c>
    </row>
    <row r="495" spans="1:23" ht="18.75" customHeight="1">
      <c r="A495" s="67" t="s">
        <v>380</v>
      </c>
      <c r="B495" s="21"/>
      <c r="C495" s="21" t="s">
        <v>36</v>
      </c>
      <c r="D495" s="22" t="s">
        <v>376</v>
      </c>
      <c r="E495" s="21"/>
      <c r="F495" s="33">
        <f>F496+F497</f>
        <v>0</v>
      </c>
      <c r="G495" s="25"/>
      <c r="H495" s="102">
        <f>H496+H497</f>
        <v>948667</v>
      </c>
      <c r="N495" s="102">
        <f>N496+N497</f>
        <v>948667</v>
      </c>
      <c r="O495" s="102"/>
      <c r="P495" s="102">
        <f>P496+P497</f>
        <v>948667</v>
      </c>
      <c r="Q495" s="102"/>
      <c r="R495" s="102">
        <f>R496+R497</f>
        <v>948667</v>
      </c>
      <c r="S495" s="102">
        <f>S496+S497</f>
        <v>948667</v>
      </c>
      <c r="T495" s="93"/>
      <c r="U495" s="102">
        <f>U496+U497</f>
        <v>948667</v>
      </c>
      <c r="V495" s="102"/>
      <c r="W495" s="102">
        <f>W496+W497</f>
        <v>948667</v>
      </c>
    </row>
    <row r="496" spans="1:23" ht="17.25" customHeight="1">
      <c r="A496" s="35" t="s">
        <v>128</v>
      </c>
      <c r="B496" s="21" t="s">
        <v>109</v>
      </c>
      <c r="C496" s="21" t="s">
        <v>36</v>
      </c>
      <c r="D496" s="22" t="s">
        <v>376</v>
      </c>
      <c r="E496" s="21" t="s">
        <v>142</v>
      </c>
      <c r="F496" s="33">
        <v>0</v>
      </c>
      <c r="G496" s="25">
        <v>919763</v>
      </c>
      <c r="H496" s="102">
        <v>928667</v>
      </c>
      <c r="N496" s="102">
        <v>928667</v>
      </c>
      <c r="O496" s="102"/>
      <c r="P496" s="103">
        <f t="shared" si="37"/>
        <v>928667</v>
      </c>
      <c r="Q496" s="103"/>
      <c r="R496" s="103">
        <f t="shared" si="37"/>
        <v>928667</v>
      </c>
      <c r="S496" s="102">
        <v>928667</v>
      </c>
      <c r="T496" s="93"/>
      <c r="U496" s="103">
        <f>S496+T496</f>
        <v>928667</v>
      </c>
      <c r="V496" s="103"/>
      <c r="W496" s="103">
        <f>U496+V496</f>
        <v>928667</v>
      </c>
    </row>
    <row r="497" spans="1:23" ht="36.75" customHeight="1">
      <c r="A497" s="35" t="s">
        <v>129</v>
      </c>
      <c r="B497" s="21" t="s">
        <v>109</v>
      </c>
      <c r="C497" s="21" t="s">
        <v>36</v>
      </c>
      <c r="D497" s="22" t="s">
        <v>376</v>
      </c>
      <c r="E497" s="21" t="s">
        <v>143</v>
      </c>
      <c r="F497" s="33">
        <v>0</v>
      </c>
      <c r="G497" s="25">
        <v>50000</v>
      </c>
      <c r="H497" s="102">
        <v>20000</v>
      </c>
      <c r="N497" s="102">
        <v>20000</v>
      </c>
      <c r="O497" s="102"/>
      <c r="P497" s="103">
        <f t="shared" si="37"/>
        <v>20000</v>
      </c>
      <c r="Q497" s="103"/>
      <c r="R497" s="103">
        <f t="shared" si="37"/>
        <v>20000</v>
      </c>
      <c r="S497" s="102">
        <v>20000</v>
      </c>
      <c r="T497" s="93"/>
      <c r="U497" s="103">
        <f>S497+T497</f>
        <v>20000</v>
      </c>
      <c r="V497" s="103"/>
      <c r="W497" s="103">
        <f>U497+V497</f>
        <v>20000</v>
      </c>
    </row>
    <row r="498" spans="1:23" ht="31.5">
      <c r="A498" s="66" t="s">
        <v>379</v>
      </c>
      <c r="B498" s="21"/>
      <c r="C498" s="21" t="s">
        <v>36</v>
      </c>
      <c r="D498" s="22" t="s">
        <v>378</v>
      </c>
      <c r="E498" s="21"/>
      <c r="F498" s="33" t="e">
        <f>#REF!+F499+F501+#REF!+F502+F503+#REF!+#REF!</f>
        <v>#REF!</v>
      </c>
      <c r="G498" s="25"/>
      <c r="H498" s="102">
        <f>H499+H501+H502+H503+H500</f>
        <v>20219853</v>
      </c>
      <c r="I498" s="102">
        <f aca="true" t="shared" si="40" ref="I498:S498">I499+I501+I502+I503+I500</f>
        <v>0</v>
      </c>
      <c r="J498" s="102">
        <f t="shared" si="40"/>
        <v>0</v>
      </c>
      <c r="K498" s="102">
        <f t="shared" si="40"/>
        <v>0</v>
      </c>
      <c r="L498" s="102">
        <f t="shared" si="40"/>
        <v>0</v>
      </c>
      <c r="M498" s="102">
        <f t="shared" si="40"/>
        <v>0</v>
      </c>
      <c r="N498" s="102">
        <f t="shared" si="40"/>
        <v>20219853</v>
      </c>
      <c r="O498" s="102"/>
      <c r="P498" s="102">
        <f t="shared" si="40"/>
        <v>20219853</v>
      </c>
      <c r="Q498" s="102"/>
      <c r="R498" s="102">
        <f>R499+R501+R502+R503+R500</f>
        <v>20219853</v>
      </c>
      <c r="S498" s="102">
        <f t="shared" si="40"/>
        <v>20219853</v>
      </c>
      <c r="T498" s="93"/>
      <c r="U498" s="102">
        <f>U499+U501+U502+U503+U500</f>
        <v>20219853</v>
      </c>
      <c r="V498" s="102"/>
      <c r="W498" s="102">
        <f>W499+W501+W502+W503+W500</f>
        <v>20219853</v>
      </c>
    </row>
    <row r="499" spans="1:23" ht="22.5" customHeight="1">
      <c r="A499" s="35" t="s">
        <v>128</v>
      </c>
      <c r="B499" s="21"/>
      <c r="C499" s="21" t="s">
        <v>36</v>
      </c>
      <c r="D499" s="22" t="s">
        <v>378</v>
      </c>
      <c r="E499" s="21" t="s">
        <v>131</v>
      </c>
      <c r="F499" s="33">
        <v>0</v>
      </c>
      <c r="G499" s="25">
        <v>1591415</v>
      </c>
      <c r="H499" s="102">
        <v>1573962</v>
      </c>
      <c r="N499" s="102">
        <v>1573962</v>
      </c>
      <c r="O499" s="102"/>
      <c r="P499" s="103">
        <f t="shared" si="37"/>
        <v>1573962</v>
      </c>
      <c r="Q499" s="103"/>
      <c r="R499" s="103">
        <f t="shared" si="37"/>
        <v>1573962</v>
      </c>
      <c r="S499" s="102">
        <v>1573962</v>
      </c>
      <c r="T499" s="93"/>
      <c r="U499" s="103">
        <f>S499+T499</f>
        <v>1573962</v>
      </c>
      <c r="V499" s="103"/>
      <c r="W499" s="103">
        <f>U499+V499</f>
        <v>1573962</v>
      </c>
    </row>
    <row r="500" spans="1:23" ht="30.75" customHeight="1">
      <c r="A500" s="35" t="s">
        <v>129</v>
      </c>
      <c r="B500" s="21"/>
      <c r="C500" s="21" t="s">
        <v>36</v>
      </c>
      <c r="D500" s="22" t="s">
        <v>378</v>
      </c>
      <c r="E500" s="22" t="s">
        <v>132</v>
      </c>
      <c r="F500" s="33"/>
      <c r="G500" s="25"/>
      <c r="H500" s="102">
        <v>288</v>
      </c>
      <c r="N500" s="102">
        <v>288</v>
      </c>
      <c r="O500" s="102"/>
      <c r="P500" s="103">
        <f t="shared" si="37"/>
        <v>288</v>
      </c>
      <c r="Q500" s="103"/>
      <c r="R500" s="103">
        <f t="shared" si="37"/>
        <v>288</v>
      </c>
      <c r="S500" s="102">
        <v>288</v>
      </c>
      <c r="T500" s="93"/>
      <c r="U500" s="103">
        <f>S500+T500</f>
        <v>288</v>
      </c>
      <c r="V500" s="103"/>
      <c r="W500" s="103">
        <f>U500+V500</f>
        <v>288</v>
      </c>
    </row>
    <row r="501" spans="1:23" ht="19.5" customHeight="1">
      <c r="A501" s="35" t="s">
        <v>128</v>
      </c>
      <c r="B501" s="21"/>
      <c r="C501" s="21" t="s">
        <v>36</v>
      </c>
      <c r="D501" s="22" t="s">
        <v>378</v>
      </c>
      <c r="E501" s="21" t="s">
        <v>142</v>
      </c>
      <c r="F501" s="33">
        <v>0</v>
      </c>
      <c r="G501" s="25">
        <v>11874980</v>
      </c>
      <c r="H501" s="102">
        <v>12323382</v>
      </c>
      <c r="N501" s="102">
        <v>12323382</v>
      </c>
      <c r="O501" s="102"/>
      <c r="P501" s="103">
        <f t="shared" si="37"/>
        <v>12323382</v>
      </c>
      <c r="Q501" s="103"/>
      <c r="R501" s="103">
        <f t="shared" si="37"/>
        <v>12323382</v>
      </c>
      <c r="S501" s="102">
        <v>12323382</v>
      </c>
      <c r="T501" s="93"/>
      <c r="U501" s="103">
        <f>S501+T501</f>
        <v>12323382</v>
      </c>
      <c r="V501" s="103"/>
      <c r="W501" s="103">
        <f>U501+V501</f>
        <v>12323382</v>
      </c>
    </row>
    <row r="502" spans="1:23" ht="15" customHeight="1">
      <c r="A502" s="35" t="s">
        <v>130</v>
      </c>
      <c r="B502" s="21"/>
      <c r="C502" s="21" t="s">
        <v>36</v>
      </c>
      <c r="D502" s="22" t="s">
        <v>378</v>
      </c>
      <c r="E502" s="21" t="s">
        <v>133</v>
      </c>
      <c r="F502" s="33">
        <v>0</v>
      </c>
      <c r="G502" s="25">
        <v>451681</v>
      </c>
      <c r="H502" s="102">
        <v>554900</v>
      </c>
      <c r="N502" s="102">
        <v>554900</v>
      </c>
      <c r="O502" s="102"/>
      <c r="P502" s="103">
        <f t="shared" si="37"/>
        <v>554900</v>
      </c>
      <c r="Q502" s="103"/>
      <c r="R502" s="103">
        <f t="shared" si="37"/>
        <v>554900</v>
      </c>
      <c r="S502" s="102">
        <v>554900</v>
      </c>
      <c r="T502" s="93"/>
      <c r="U502" s="103">
        <f>S502+T502</f>
        <v>554900</v>
      </c>
      <c r="V502" s="103"/>
      <c r="W502" s="103">
        <f>U502+V502</f>
        <v>554900</v>
      </c>
    </row>
    <row r="503" spans="1:23" ht="33.75" customHeight="1">
      <c r="A503" s="35" t="s">
        <v>156</v>
      </c>
      <c r="B503" s="21"/>
      <c r="C503" s="21" t="s">
        <v>36</v>
      </c>
      <c r="D503" s="22" t="s">
        <v>378</v>
      </c>
      <c r="E503" s="21" t="s">
        <v>134</v>
      </c>
      <c r="F503" s="33">
        <v>0</v>
      </c>
      <c r="G503" s="25">
        <v>5618424</v>
      </c>
      <c r="H503" s="102">
        <v>5767321</v>
      </c>
      <c r="N503" s="102">
        <v>5767321</v>
      </c>
      <c r="O503" s="102"/>
      <c r="P503" s="103">
        <f t="shared" si="37"/>
        <v>5767321</v>
      </c>
      <c r="Q503" s="103"/>
      <c r="R503" s="103">
        <f t="shared" si="37"/>
        <v>5767321</v>
      </c>
      <c r="S503" s="102">
        <v>5767321</v>
      </c>
      <c r="T503" s="93"/>
      <c r="U503" s="103">
        <f>S503+T503</f>
        <v>5767321</v>
      </c>
      <c r="V503" s="103"/>
      <c r="W503" s="103">
        <f>U503+V503</f>
        <v>5767321</v>
      </c>
    </row>
    <row r="504" spans="1:23" ht="52.5" customHeight="1">
      <c r="A504" s="29" t="s">
        <v>394</v>
      </c>
      <c r="B504" s="16"/>
      <c r="C504" s="22" t="s">
        <v>36</v>
      </c>
      <c r="D504" s="22" t="s">
        <v>395</v>
      </c>
      <c r="E504" s="21"/>
      <c r="F504" s="33" t="e">
        <f>F508+F505</f>
        <v>#REF!</v>
      </c>
      <c r="G504" s="25"/>
      <c r="H504" s="102">
        <f>H505</f>
        <v>12500</v>
      </c>
      <c r="N504" s="102">
        <f>N505</f>
        <v>12500</v>
      </c>
      <c r="O504" s="102"/>
      <c r="P504" s="102">
        <f>P505</f>
        <v>12500</v>
      </c>
      <c r="Q504" s="102"/>
      <c r="R504" s="102">
        <f>R505</f>
        <v>12500</v>
      </c>
      <c r="S504" s="102">
        <f>S505</f>
        <v>12500</v>
      </c>
      <c r="T504" s="93"/>
      <c r="U504" s="102">
        <f>U505</f>
        <v>12500</v>
      </c>
      <c r="V504" s="102"/>
      <c r="W504" s="102">
        <f>W505</f>
        <v>12500</v>
      </c>
    </row>
    <row r="505" spans="1:23" ht="32.25" customHeight="1">
      <c r="A505" s="69" t="s">
        <v>396</v>
      </c>
      <c r="B505" s="23"/>
      <c r="C505" s="22" t="s">
        <v>36</v>
      </c>
      <c r="D505" s="22" t="s">
        <v>475</v>
      </c>
      <c r="E505" s="21"/>
      <c r="F505" s="33" t="e">
        <f>F507+#REF!</f>
        <v>#REF!</v>
      </c>
      <c r="G505" s="25"/>
      <c r="H505" s="102">
        <f>H507+H506</f>
        <v>12500</v>
      </c>
      <c r="N505" s="102">
        <f>N507+N506</f>
        <v>12500</v>
      </c>
      <c r="O505" s="102"/>
      <c r="P505" s="102">
        <f>P507+P506</f>
        <v>12500</v>
      </c>
      <c r="Q505" s="102"/>
      <c r="R505" s="102">
        <f>R507+R506</f>
        <v>12500</v>
      </c>
      <c r="S505" s="102">
        <f>S507+S506</f>
        <v>12500</v>
      </c>
      <c r="T505" s="93"/>
      <c r="U505" s="102">
        <f>U507+U506</f>
        <v>12500</v>
      </c>
      <c r="V505" s="102"/>
      <c r="W505" s="102">
        <f>W507+W506</f>
        <v>12500</v>
      </c>
    </row>
    <row r="506" spans="1:23" ht="38.25" customHeight="1">
      <c r="A506" s="35" t="s">
        <v>129</v>
      </c>
      <c r="B506" s="23"/>
      <c r="C506" s="22" t="s">
        <v>36</v>
      </c>
      <c r="D506" s="22" t="s">
        <v>475</v>
      </c>
      <c r="E506" s="22" t="s">
        <v>143</v>
      </c>
      <c r="F506" s="33"/>
      <c r="G506" s="25"/>
      <c r="H506" s="102">
        <v>1000</v>
      </c>
      <c r="N506" s="102">
        <v>1000</v>
      </c>
      <c r="O506" s="102"/>
      <c r="P506" s="103">
        <f>N506+O506</f>
        <v>1000</v>
      </c>
      <c r="Q506" s="103"/>
      <c r="R506" s="103">
        <f>P506+Q506</f>
        <v>1000</v>
      </c>
      <c r="S506" s="102">
        <v>1000</v>
      </c>
      <c r="T506" s="93"/>
      <c r="U506" s="103">
        <f>S506+T506</f>
        <v>1000</v>
      </c>
      <c r="V506" s="103"/>
      <c r="W506" s="103">
        <f>U506+V506</f>
        <v>1000</v>
      </c>
    </row>
    <row r="507" spans="1:23" ht="31.5">
      <c r="A507" s="44" t="s">
        <v>156</v>
      </c>
      <c r="B507" s="23"/>
      <c r="C507" s="22" t="s">
        <v>36</v>
      </c>
      <c r="D507" s="22" t="s">
        <v>475</v>
      </c>
      <c r="E507" s="22" t="s">
        <v>134</v>
      </c>
      <c r="F507" s="33">
        <v>0</v>
      </c>
      <c r="G507" s="25">
        <v>2066900</v>
      </c>
      <c r="H507" s="102">
        <v>11500</v>
      </c>
      <c r="N507" s="102">
        <v>11500</v>
      </c>
      <c r="O507" s="102"/>
      <c r="P507" s="103">
        <f>N507+O507</f>
        <v>11500</v>
      </c>
      <c r="Q507" s="103"/>
      <c r="R507" s="103">
        <f>P507+Q507</f>
        <v>11500</v>
      </c>
      <c r="S507" s="102">
        <v>11500</v>
      </c>
      <c r="T507" s="93"/>
      <c r="U507" s="103">
        <f>S507+T507</f>
        <v>11500</v>
      </c>
      <c r="V507" s="103"/>
      <c r="W507" s="103">
        <f>U507+V507</f>
        <v>11500</v>
      </c>
    </row>
    <row r="508" spans="1:23" ht="50.25" customHeight="1">
      <c r="A508" s="44" t="s">
        <v>90</v>
      </c>
      <c r="B508" s="24"/>
      <c r="C508" s="21" t="s">
        <v>37</v>
      </c>
      <c r="D508" s="21"/>
      <c r="E508" s="21"/>
      <c r="F508" s="33" t="e">
        <f>F509+F525+#REF!</f>
        <v>#REF!</v>
      </c>
      <c r="G508" s="25"/>
      <c r="H508" s="102">
        <f>H509+H518</f>
        <v>7840600</v>
      </c>
      <c r="N508" s="102">
        <f>N509+N518</f>
        <v>7836800</v>
      </c>
      <c r="O508" s="102"/>
      <c r="P508" s="102">
        <f>P509+P518</f>
        <v>7836800</v>
      </c>
      <c r="Q508" s="102"/>
      <c r="R508" s="102">
        <f>R509+R518</f>
        <v>7836800</v>
      </c>
      <c r="S508" s="102">
        <f>S509+S518</f>
        <v>7836800</v>
      </c>
      <c r="T508" s="141"/>
      <c r="U508" s="102">
        <f>U509+U518</f>
        <v>7836800</v>
      </c>
      <c r="V508" s="102"/>
      <c r="W508" s="102">
        <f>W509+W518</f>
        <v>7836800</v>
      </c>
    </row>
    <row r="509" spans="1:23" ht="67.5" customHeight="1">
      <c r="A509" s="73" t="s">
        <v>177</v>
      </c>
      <c r="B509" s="21"/>
      <c r="C509" s="21" t="s">
        <v>37</v>
      </c>
      <c r="D509" s="22" t="s">
        <v>176</v>
      </c>
      <c r="E509" s="21"/>
      <c r="F509" s="33" t="e">
        <f>#REF!+F520</f>
        <v>#REF!</v>
      </c>
      <c r="G509" s="25"/>
      <c r="H509" s="102">
        <f>H510</f>
        <v>6522000</v>
      </c>
      <c r="N509" s="102">
        <f>N510</f>
        <v>6522000</v>
      </c>
      <c r="O509" s="102"/>
      <c r="P509" s="102">
        <f>P510</f>
        <v>6522000</v>
      </c>
      <c r="Q509" s="102"/>
      <c r="R509" s="102">
        <f>R510</f>
        <v>6522000</v>
      </c>
      <c r="S509" s="102">
        <f>S510</f>
        <v>6522000</v>
      </c>
      <c r="T509" s="141"/>
      <c r="U509" s="102">
        <f>U510</f>
        <v>6522000</v>
      </c>
      <c r="V509" s="102"/>
      <c r="W509" s="102">
        <f>W510</f>
        <v>6522000</v>
      </c>
    </row>
    <row r="510" spans="1:23" s="61" customFormat="1" ht="64.5" customHeight="1">
      <c r="A510" s="50" t="s">
        <v>181</v>
      </c>
      <c r="B510" s="21"/>
      <c r="C510" s="22" t="s">
        <v>37</v>
      </c>
      <c r="D510" s="22" t="s">
        <v>182</v>
      </c>
      <c r="E510" s="22"/>
      <c r="F510" s="33"/>
      <c r="G510" s="25"/>
      <c r="H510" s="102">
        <f>H511+H512+H513+H514+H515+H516+H517</f>
        <v>6522000</v>
      </c>
      <c r="I510" s="106"/>
      <c r="J510" s="106"/>
      <c r="K510" s="106"/>
      <c r="L510" s="106"/>
      <c r="M510" s="106"/>
      <c r="N510" s="102">
        <f>N511+N512+N513+N514+N515+N516+N517</f>
        <v>6522000</v>
      </c>
      <c r="O510" s="102"/>
      <c r="P510" s="102">
        <f>P511+P512+P513+P514+P515+P516+P517</f>
        <v>6522000</v>
      </c>
      <c r="Q510" s="102"/>
      <c r="R510" s="102">
        <f>R511+R512+R513+R514+R515+R516+R517</f>
        <v>6522000</v>
      </c>
      <c r="S510" s="102">
        <f>S511+S512+S513+S514+S515+S516+S517</f>
        <v>6522000</v>
      </c>
      <c r="T510" s="70"/>
      <c r="U510" s="102">
        <f>U511+U512+U513+U514+U515+U516+U517</f>
        <v>6522000</v>
      </c>
      <c r="V510" s="102"/>
      <c r="W510" s="102">
        <f>W511+W512+W513+W514+W515+W516+W517</f>
        <v>6522000</v>
      </c>
    </row>
    <row r="511" spans="1:23" s="61" customFormat="1" ht="32.25" customHeight="1">
      <c r="A511" s="35" t="s">
        <v>128</v>
      </c>
      <c r="B511" s="21" t="s">
        <v>149</v>
      </c>
      <c r="C511" s="21" t="s">
        <v>37</v>
      </c>
      <c r="D511" s="22" t="s">
        <v>182</v>
      </c>
      <c r="E511" s="21" t="s">
        <v>131</v>
      </c>
      <c r="F511" s="72">
        <v>0</v>
      </c>
      <c r="G511" s="25">
        <f>550815</f>
        <v>550815</v>
      </c>
      <c r="H511" s="103">
        <v>573234</v>
      </c>
      <c r="I511" s="106"/>
      <c r="J511" s="106"/>
      <c r="K511" s="106"/>
      <c r="L511" s="106"/>
      <c r="M511" s="106"/>
      <c r="N511" s="103">
        <v>573234</v>
      </c>
      <c r="O511" s="103"/>
      <c r="P511" s="103">
        <f aca="true" t="shared" si="41" ref="P511:R517">N511+O511</f>
        <v>573234</v>
      </c>
      <c r="Q511" s="103"/>
      <c r="R511" s="103">
        <f t="shared" si="41"/>
        <v>573234</v>
      </c>
      <c r="S511" s="103">
        <v>573234</v>
      </c>
      <c r="T511" s="70"/>
      <c r="U511" s="103">
        <f aca="true" t="shared" si="42" ref="U511:U517">S511+T511</f>
        <v>573234</v>
      </c>
      <c r="V511" s="103"/>
      <c r="W511" s="103">
        <f aca="true" t="shared" si="43" ref="W511:W517">U511+V511</f>
        <v>573234</v>
      </c>
    </row>
    <row r="512" spans="1:23" s="61" customFormat="1" ht="36" customHeight="1">
      <c r="A512" s="35" t="s">
        <v>129</v>
      </c>
      <c r="B512" s="21"/>
      <c r="C512" s="21" t="s">
        <v>37</v>
      </c>
      <c r="D512" s="22" t="s">
        <v>182</v>
      </c>
      <c r="E512" s="21" t="s">
        <v>132</v>
      </c>
      <c r="F512" s="72">
        <v>0</v>
      </c>
      <c r="G512" s="25">
        <v>17200</v>
      </c>
      <c r="H512" s="103">
        <v>10200</v>
      </c>
      <c r="I512" s="106"/>
      <c r="J512" s="106"/>
      <c r="K512" s="106"/>
      <c r="L512" s="106"/>
      <c r="M512" s="106"/>
      <c r="N512" s="103">
        <v>10200</v>
      </c>
      <c r="O512" s="103"/>
      <c r="P512" s="103">
        <f t="shared" si="41"/>
        <v>10200</v>
      </c>
      <c r="Q512" s="103"/>
      <c r="R512" s="103">
        <f t="shared" si="41"/>
        <v>10200</v>
      </c>
      <c r="S512" s="103">
        <v>10200</v>
      </c>
      <c r="T512" s="70"/>
      <c r="U512" s="103">
        <f t="shared" si="42"/>
        <v>10200</v>
      </c>
      <c r="V512" s="103"/>
      <c r="W512" s="103">
        <f t="shared" si="43"/>
        <v>10200</v>
      </c>
    </row>
    <row r="513" spans="1:23" s="61" customFormat="1" ht="21" customHeight="1">
      <c r="A513" s="35" t="s">
        <v>128</v>
      </c>
      <c r="B513" s="21"/>
      <c r="C513" s="21" t="s">
        <v>37</v>
      </c>
      <c r="D513" s="22" t="s">
        <v>182</v>
      </c>
      <c r="E513" s="21" t="s">
        <v>142</v>
      </c>
      <c r="F513" s="72">
        <v>0</v>
      </c>
      <c r="G513" s="25">
        <f>5079385+654122</f>
        <v>5733507</v>
      </c>
      <c r="H513" s="103">
        <v>5053440</v>
      </c>
      <c r="I513" s="106"/>
      <c r="J513" s="106"/>
      <c r="K513" s="106"/>
      <c r="L513" s="106"/>
      <c r="M513" s="106"/>
      <c r="N513" s="103">
        <v>5053440</v>
      </c>
      <c r="O513" s="103"/>
      <c r="P513" s="103">
        <f t="shared" si="41"/>
        <v>5053440</v>
      </c>
      <c r="Q513" s="103"/>
      <c r="R513" s="103">
        <f t="shared" si="41"/>
        <v>5053440</v>
      </c>
      <c r="S513" s="103">
        <v>5053440</v>
      </c>
      <c r="T513" s="70"/>
      <c r="U513" s="103">
        <f t="shared" si="42"/>
        <v>5053440</v>
      </c>
      <c r="V513" s="103"/>
      <c r="W513" s="103">
        <f t="shared" si="43"/>
        <v>5053440</v>
      </c>
    </row>
    <row r="514" spans="1:23" s="61" customFormat="1" ht="34.5" customHeight="1">
      <c r="A514" s="35" t="s">
        <v>129</v>
      </c>
      <c r="B514" s="21"/>
      <c r="C514" s="21" t="s">
        <v>37</v>
      </c>
      <c r="D514" s="22" t="s">
        <v>182</v>
      </c>
      <c r="E514" s="21" t="s">
        <v>143</v>
      </c>
      <c r="F514" s="72">
        <v>0</v>
      </c>
      <c r="G514" s="25">
        <f>9600+1945</f>
        <v>11545</v>
      </c>
      <c r="H514" s="103">
        <v>4000</v>
      </c>
      <c r="I514" s="106"/>
      <c r="J514" s="106"/>
      <c r="K514" s="106"/>
      <c r="L514" s="106"/>
      <c r="M514" s="106"/>
      <c r="N514" s="103">
        <v>4000</v>
      </c>
      <c r="O514" s="103"/>
      <c r="P514" s="103">
        <f t="shared" si="41"/>
        <v>4000</v>
      </c>
      <c r="Q514" s="103"/>
      <c r="R514" s="103">
        <f t="shared" si="41"/>
        <v>4000</v>
      </c>
      <c r="S514" s="103">
        <v>4000</v>
      </c>
      <c r="T514" s="70"/>
      <c r="U514" s="103">
        <f t="shared" si="42"/>
        <v>4000</v>
      </c>
      <c r="V514" s="103"/>
      <c r="W514" s="103">
        <f t="shared" si="43"/>
        <v>4000</v>
      </c>
    </row>
    <row r="515" spans="1:23" s="61" customFormat="1" ht="33" customHeight="1">
      <c r="A515" s="35" t="s">
        <v>130</v>
      </c>
      <c r="B515" s="21" t="s">
        <v>149</v>
      </c>
      <c r="C515" s="21" t="s">
        <v>37</v>
      </c>
      <c r="D515" s="22" t="s">
        <v>182</v>
      </c>
      <c r="E515" s="21" t="s">
        <v>133</v>
      </c>
      <c r="F515" s="72">
        <v>0</v>
      </c>
      <c r="G515" s="25">
        <f>938300+26000</f>
        <v>964300</v>
      </c>
      <c r="H515" s="103">
        <v>655033</v>
      </c>
      <c r="I515" s="106"/>
      <c r="J515" s="106"/>
      <c r="K515" s="106"/>
      <c r="L515" s="106"/>
      <c r="M515" s="106"/>
      <c r="N515" s="103">
        <v>655033</v>
      </c>
      <c r="O515" s="103"/>
      <c r="P515" s="103">
        <f t="shared" si="41"/>
        <v>655033</v>
      </c>
      <c r="Q515" s="103"/>
      <c r="R515" s="103">
        <f t="shared" si="41"/>
        <v>655033</v>
      </c>
      <c r="S515" s="103">
        <v>655033</v>
      </c>
      <c r="T515" s="70"/>
      <c r="U515" s="103">
        <f t="shared" si="42"/>
        <v>655033</v>
      </c>
      <c r="V515" s="103"/>
      <c r="W515" s="103">
        <f t="shared" si="43"/>
        <v>655033</v>
      </c>
    </row>
    <row r="516" spans="1:23" s="61" customFormat="1" ht="35.25" customHeight="1">
      <c r="A516" s="44" t="s">
        <v>156</v>
      </c>
      <c r="B516" s="21" t="s">
        <v>149</v>
      </c>
      <c r="C516" s="21" t="s">
        <v>37</v>
      </c>
      <c r="D516" s="22" t="s">
        <v>182</v>
      </c>
      <c r="E516" s="21" t="s">
        <v>134</v>
      </c>
      <c r="F516" s="72">
        <v>0</v>
      </c>
      <c r="G516" s="25">
        <f>615700+27460</f>
        <v>643160</v>
      </c>
      <c r="H516" s="103">
        <v>225493</v>
      </c>
      <c r="I516" s="106"/>
      <c r="J516" s="106"/>
      <c r="K516" s="106"/>
      <c r="L516" s="106"/>
      <c r="M516" s="106"/>
      <c r="N516" s="103">
        <v>225493</v>
      </c>
      <c r="O516" s="103"/>
      <c r="P516" s="103">
        <f t="shared" si="41"/>
        <v>225493</v>
      </c>
      <c r="Q516" s="103"/>
      <c r="R516" s="103">
        <f t="shared" si="41"/>
        <v>225493</v>
      </c>
      <c r="S516" s="103">
        <v>225493</v>
      </c>
      <c r="T516" s="70"/>
      <c r="U516" s="103">
        <f t="shared" si="42"/>
        <v>225493</v>
      </c>
      <c r="V516" s="103"/>
      <c r="W516" s="103">
        <f t="shared" si="43"/>
        <v>225493</v>
      </c>
    </row>
    <row r="517" spans="1:23" s="61" customFormat="1" ht="24.75" customHeight="1">
      <c r="A517" s="35" t="s">
        <v>524</v>
      </c>
      <c r="B517" s="21" t="s">
        <v>149</v>
      </c>
      <c r="C517" s="21" t="s">
        <v>37</v>
      </c>
      <c r="D517" s="22" t="s">
        <v>182</v>
      </c>
      <c r="E517" s="21" t="s">
        <v>135</v>
      </c>
      <c r="F517" s="72">
        <v>0</v>
      </c>
      <c r="G517" s="25">
        <v>600</v>
      </c>
      <c r="H517" s="103">
        <f>F517+G517</f>
        <v>600</v>
      </c>
      <c r="I517" s="106"/>
      <c r="J517" s="106"/>
      <c r="K517" s="106"/>
      <c r="L517" s="106"/>
      <c r="M517" s="106"/>
      <c r="N517" s="103">
        <v>600</v>
      </c>
      <c r="O517" s="103"/>
      <c r="P517" s="103">
        <f t="shared" si="41"/>
        <v>600</v>
      </c>
      <c r="Q517" s="103"/>
      <c r="R517" s="103">
        <f t="shared" si="41"/>
        <v>600</v>
      </c>
      <c r="S517" s="103">
        <v>600</v>
      </c>
      <c r="T517" s="70"/>
      <c r="U517" s="103">
        <f t="shared" si="42"/>
        <v>600</v>
      </c>
      <c r="V517" s="103"/>
      <c r="W517" s="103">
        <f t="shared" si="43"/>
        <v>600</v>
      </c>
    </row>
    <row r="518" spans="1:23" ht="15.75">
      <c r="A518" s="20" t="s">
        <v>174</v>
      </c>
      <c r="B518" s="21"/>
      <c r="C518" s="21" t="s">
        <v>37</v>
      </c>
      <c r="D518" s="22" t="s">
        <v>175</v>
      </c>
      <c r="E518" s="21"/>
      <c r="F518" s="126" t="e">
        <f>SUM(F519+F524)</f>
        <v>#REF!</v>
      </c>
      <c r="G518" s="13"/>
      <c r="H518" s="102">
        <f>SUM(H519+H524)</f>
        <v>1318600</v>
      </c>
      <c r="N518" s="102">
        <f>SUM(N519+N524)</f>
        <v>1314800</v>
      </c>
      <c r="O518" s="102"/>
      <c r="P518" s="102">
        <f>SUM(P519+P524)</f>
        <v>1314800</v>
      </c>
      <c r="Q518" s="102"/>
      <c r="R518" s="102">
        <f>SUM(R519+R524)</f>
        <v>1314800</v>
      </c>
      <c r="S518" s="102">
        <f>SUM(S519+S524)</f>
        <v>1314800</v>
      </c>
      <c r="T518" s="93"/>
      <c r="U518" s="102">
        <f>SUM(U519+U524)</f>
        <v>1314800</v>
      </c>
      <c r="V518" s="102"/>
      <c r="W518" s="102">
        <f>SUM(W519+W524)</f>
        <v>1314800</v>
      </c>
    </row>
    <row r="519" spans="1:23" ht="15.75">
      <c r="A519" s="44" t="s">
        <v>35</v>
      </c>
      <c r="B519" s="21"/>
      <c r="C519" s="21" t="s">
        <v>37</v>
      </c>
      <c r="D519" s="22" t="s">
        <v>172</v>
      </c>
      <c r="E519" s="21"/>
      <c r="F519" s="126" t="e">
        <f>#REF!+F520+F521+F522+F523+#REF!+#REF!</f>
        <v>#REF!</v>
      </c>
      <c r="G519" s="13"/>
      <c r="H519" s="102">
        <f>H520+H521+H522+H523</f>
        <v>752079</v>
      </c>
      <c r="I519" s="102">
        <f aca="true" t="shared" si="44" ref="I519:S519">I520+I521+I522+I523</f>
        <v>0</v>
      </c>
      <c r="J519" s="102">
        <f t="shared" si="44"/>
        <v>0</v>
      </c>
      <c r="K519" s="102">
        <f t="shared" si="44"/>
        <v>0</v>
      </c>
      <c r="L519" s="102">
        <f t="shared" si="44"/>
        <v>0</v>
      </c>
      <c r="M519" s="102">
        <f t="shared" si="44"/>
        <v>0</v>
      </c>
      <c r="N519" s="102">
        <f t="shared" si="44"/>
        <v>751479</v>
      </c>
      <c r="O519" s="102"/>
      <c r="P519" s="102">
        <f>P520+P521+P522+P523</f>
        <v>751479</v>
      </c>
      <c r="Q519" s="102"/>
      <c r="R519" s="102">
        <f>R520+R521+R522+R523</f>
        <v>751479</v>
      </c>
      <c r="S519" s="102">
        <f t="shared" si="44"/>
        <v>751479</v>
      </c>
      <c r="T519" s="93"/>
      <c r="U519" s="102">
        <f>U520+U521+U522+U523</f>
        <v>751479</v>
      </c>
      <c r="V519" s="102"/>
      <c r="W519" s="102">
        <f>W520+W521+W522+W523</f>
        <v>751479</v>
      </c>
    </row>
    <row r="520" spans="1:23" ht="15.75">
      <c r="A520" s="35" t="s">
        <v>128</v>
      </c>
      <c r="B520" s="21"/>
      <c r="C520" s="21" t="s">
        <v>37</v>
      </c>
      <c r="D520" s="22" t="s">
        <v>172</v>
      </c>
      <c r="E520" s="21" t="s">
        <v>142</v>
      </c>
      <c r="F520" s="126">
        <v>0</v>
      </c>
      <c r="G520" s="13">
        <f>5079385+654122</f>
        <v>5733507</v>
      </c>
      <c r="H520" s="102">
        <v>712139</v>
      </c>
      <c r="N520" s="102">
        <v>712139</v>
      </c>
      <c r="O520" s="102"/>
      <c r="P520" s="103">
        <f aca="true" t="shared" si="45" ref="P520:R526">N520+O520</f>
        <v>712139</v>
      </c>
      <c r="Q520" s="103"/>
      <c r="R520" s="103">
        <f t="shared" si="45"/>
        <v>712139</v>
      </c>
      <c r="S520" s="102">
        <v>712139</v>
      </c>
      <c r="T520" s="93"/>
      <c r="U520" s="103">
        <f>S520+T520</f>
        <v>712139</v>
      </c>
      <c r="V520" s="103"/>
      <c r="W520" s="103">
        <f>U520+V520</f>
        <v>712139</v>
      </c>
    </row>
    <row r="521" spans="1:23" ht="31.5">
      <c r="A521" s="35" t="s">
        <v>129</v>
      </c>
      <c r="B521" s="21"/>
      <c r="C521" s="21" t="s">
        <v>37</v>
      </c>
      <c r="D521" s="22" t="s">
        <v>172</v>
      </c>
      <c r="E521" s="21" t="s">
        <v>143</v>
      </c>
      <c r="F521" s="126">
        <v>0</v>
      </c>
      <c r="G521" s="13">
        <f>9600+1945</f>
        <v>11545</v>
      </c>
      <c r="H521" s="102">
        <v>2290</v>
      </c>
      <c r="N521" s="102">
        <v>2290</v>
      </c>
      <c r="O521" s="102"/>
      <c r="P521" s="103">
        <f t="shared" si="45"/>
        <v>2290</v>
      </c>
      <c r="Q521" s="103"/>
      <c r="R521" s="103">
        <f t="shared" si="45"/>
        <v>2290</v>
      </c>
      <c r="S521" s="102">
        <v>2290</v>
      </c>
      <c r="T521" s="93"/>
      <c r="U521" s="103">
        <f>S521+T521</f>
        <v>2290</v>
      </c>
      <c r="V521" s="103"/>
      <c r="W521" s="103">
        <f>U521+V521</f>
        <v>2290</v>
      </c>
    </row>
    <row r="522" spans="1:23" ht="34.5" customHeight="1">
      <c r="A522" s="35" t="s">
        <v>130</v>
      </c>
      <c r="B522" s="21" t="s">
        <v>149</v>
      </c>
      <c r="C522" s="21" t="s">
        <v>37</v>
      </c>
      <c r="D522" s="22" t="s">
        <v>172</v>
      </c>
      <c r="E522" s="21" t="s">
        <v>133</v>
      </c>
      <c r="F522" s="126">
        <v>0</v>
      </c>
      <c r="G522" s="13">
        <f>938300+26000</f>
        <v>964300</v>
      </c>
      <c r="H522" s="102">
        <v>11000</v>
      </c>
      <c r="N522" s="102">
        <v>11000</v>
      </c>
      <c r="O522" s="102"/>
      <c r="P522" s="103">
        <f t="shared" si="45"/>
        <v>11000</v>
      </c>
      <c r="Q522" s="103"/>
      <c r="R522" s="103">
        <f t="shared" si="45"/>
        <v>11000</v>
      </c>
      <c r="S522" s="102">
        <v>11000</v>
      </c>
      <c r="T522" s="93"/>
      <c r="U522" s="103">
        <f>S522+T522</f>
        <v>11000</v>
      </c>
      <c r="V522" s="103"/>
      <c r="W522" s="103">
        <f>U522+V522</f>
        <v>11000</v>
      </c>
    </row>
    <row r="523" spans="1:23" ht="34.5" customHeight="1">
      <c r="A523" s="35" t="s">
        <v>156</v>
      </c>
      <c r="B523" s="21" t="s">
        <v>149</v>
      </c>
      <c r="C523" s="21" t="s">
        <v>37</v>
      </c>
      <c r="D523" s="22" t="s">
        <v>172</v>
      </c>
      <c r="E523" s="21" t="s">
        <v>134</v>
      </c>
      <c r="F523" s="126">
        <v>0</v>
      </c>
      <c r="G523" s="13">
        <f>615700+27460</f>
        <v>643160</v>
      </c>
      <c r="H523" s="102">
        <v>26650</v>
      </c>
      <c r="N523" s="102">
        <v>26050</v>
      </c>
      <c r="O523" s="102"/>
      <c r="P523" s="103">
        <f t="shared" si="45"/>
        <v>26050</v>
      </c>
      <c r="Q523" s="103"/>
      <c r="R523" s="103">
        <f t="shared" si="45"/>
        <v>26050</v>
      </c>
      <c r="S523" s="102">
        <v>26050</v>
      </c>
      <c r="T523" s="93"/>
      <c r="U523" s="103">
        <f>S523+T523</f>
        <v>26050</v>
      </c>
      <c r="V523" s="103"/>
      <c r="W523" s="103">
        <f>U523+V523</f>
        <v>26050</v>
      </c>
    </row>
    <row r="524" spans="1:23" ht="33" customHeight="1">
      <c r="A524" s="44" t="s">
        <v>91</v>
      </c>
      <c r="B524" s="21"/>
      <c r="C524" s="21" t="s">
        <v>37</v>
      </c>
      <c r="D524" s="22" t="s">
        <v>173</v>
      </c>
      <c r="E524" s="21"/>
      <c r="F524" s="126">
        <f>F526+F525</f>
        <v>0</v>
      </c>
      <c r="G524" s="13"/>
      <c r="H524" s="102">
        <f>H526+H525</f>
        <v>566521</v>
      </c>
      <c r="N524" s="102">
        <f>N526+N525</f>
        <v>563321</v>
      </c>
      <c r="O524" s="102"/>
      <c r="P524" s="102">
        <f>P526+P525</f>
        <v>563321</v>
      </c>
      <c r="Q524" s="102"/>
      <c r="R524" s="102">
        <f>R526+R525</f>
        <v>563321</v>
      </c>
      <c r="S524" s="102">
        <f>S526+S525</f>
        <v>563321</v>
      </c>
      <c r="T524" s="93"/>
      <c r="U524" s="102">
        <f>U526+U525</f>
        <v>563321</v>
      </c>
      <c r="V524" s="102"/>
      <c r="W524" s="102">
        <f>W526+W525</f>
        <v>563321</v>
      </c>
    </row>
    <row r="525" spans="1:23" ht="15.75">
      <c r="A525" s="35" t="s">
        <v>128</v>
      </c>
      <c r="B525" s="21"/>
      <c r="C525" s="21" t="s">
        <v>37</v>
      </c>
      <c r="D525" s="22" t="s">
        <v>173</v>
      </c>
      <c r="E525" s="21" t="s">
        <v>142</v>
      </c>
      <c r="F525" s="126">
        <v>0</v>
      </c>
      <c r="G525" s="13">
        <v>603273</v>
      </c>
      <c r="H525" s="102">
        <v>563321</v>
      </c>
      <c r="N525" s="102">
        <v>563321</v>
      </c>
      <c r="O525" s="102"/>
      <c r="P525" s="103">
        <f t="shared" si="45"/>
        <v>563321</v>
      </c>
      <c r="Q525" s="103"/>
      <c r="R525" s="103">
        <f t="shared" si="45"/>
        <v>563321</v>
      </c>
      <c r="S525" s="102">
        <v>563321</v>
      </c>
      <c r="T525" s="93"/>
      <c r="U525" s="103">
        <f>S525+T525</f>
        <v>563321</v>
      </c>
      <c r="V525" s="103"/>
      <c r="W525" s="103">
        <f>U525+V525</f>
        <v>563321</v>
      </c>
    </row>
    <row r="526" spans="1:23" ht="31.5">
      <c r="A526" s="35" t="s">
        <v>129</v>
      </c>
      <c r="B526" s="21"/>
      <c r="C526" s="21" t="s">
        <v>37</v>
      </c>
      <c r="D526" s="22" t="s">
        <v>173</v>
      </c>
      <c r="E526" s="21" t="s">
        <v>143</v>
      </c>
      <c r="F526" s="126">
        <v>0</v>
      </c>
      <c r="G526" s="13">
        <v>3200</v>
      </c>
      <c r="H526" s="102">
        <f>F526+G526</f>
        <v>3200</v>
      </c>
      <c r="N526" s="102">
        <f>L526+M526</f>
        <v>0</v>
      </c>
      <c r="O526" s="102"/>
      <c r="P526" s="103">
        <f t="shared" si="45"/>
        <v>0</v>
      </c>
      <c r="Q526" s="103"/>
      <c r="R526" s="103">
        <f t="shared" si="45"/>
        <v>0</v>
      </c>
      <c r="S526" s="102">
        <f>M526+N526</f>
        <v>0</v>
      </c>
      <c r="T526" s="93"/>
      <c r="U526" s="103">
        <f>S526+T526</f>
        <v>0</v>
      </c>
      <c r="V526" s="103"/>
      <c r="W526" s="103">
        <f>U526+V526</f>
        <v>0</v>
      </c>
    </row>
    <row r="527" spans="1:23" ht="17.25" customHeight="1">
      <c r="A527" s="55" t="s">
        <v>414</v>
      </c>
      <c r="B527" s="21" t="s">
        <v>109</v>
      </c>
      <c r="C527" s="21" t="s">
        <v>92</v>
      </c>
      <c r="D527" s="22" t="s">
        <v>175</v>
      </c>
      <c r="E527" s="71"/>
      <c r="F527" s="33">
        <f>F528</f>
        <v>0</v>
      </c>
      <c r="G527" s="25"/>
      <c r="H527" s="102">
        <f>H528</f>
        <v>200000</v>
      </c>
      <c r="N527" s="102">
        <f>N528</f>
        <v>200000</v>
      </c>
      <c r="O527" s="102"/>
      <c r="P527" s="102">
        <f>P528</f>
        <v>200000</v>
      </c>
      <c r="Q527" s="102"/>
      <c r="R527" s="102">
        <f>R528</f>
        <v>200000</v>
      </c>
      <c r="S527" s="102">
        <f>S528</f>
        <v>200000</v>
      </c>
      <c r="T527" s="93"/>
      <c r="U527" s="102">
        <f>U528</f>
        <v>200000</v>
      </c>
      <c r="V527" s="102"/>
      <c r="W527" s="102">
        <f>W528</f>
        <v>200000</v>
      </c>
    </row>
    <row r="528" spans="1:23" ht="17.25" customHeight="1">
      <c r="A528" s="59" t="s">
        <v>127</v>
      </c>
      <c r="B528" s="26" t="s">
        <v>109</v>
      </c>
      <c r="C528" s="21" t="s">
        <v>92</v>
      </c>
      <c r="D528" s="22" t="s">
        <v>407</v>
      </c>
      <c r="E528" s="26"/>
      <c r="F528" s="33">
        <f>F529</f>
        <v>0</v>
      </c>
      <c r="G528" s="25"/>
      <c r="H528" s="102">
        <f>H529</f>
        <v>200000</v>
      </c>
      <c r="N528" s="102">
        <f>N529</f>
        <v>200000</v>
      </c>
      <c r="O528" s="102"/>
      <c r="P528" s="102">
        <f>P529</f>
        <v>200000</v>
      </c>
      <c r="Q528" s="102"/>
      <c r="R528" s="102">
        <f>R529</f>
        <v>200000</v>
      </c>
      <c r="S528" s="102">
        <f>S529</f>
        <v>200000</v>
      </c>
      <c r="T528" s="93"/>
      <c r="U528" s="102">
        <f>U529</f>
        <v>200000</v>
      </c>
      <c r="V528" s="102"/>
      <c r="W528" s="102">
        <f>W529</f>
        <v>200000</v>
      </c>
    </row>
    <row r="529" spans="1:23" ht="23.25" customHeight="1">
      <c r="A529" s="55" t="s">
        <v>512</v>
      </c>
      <c r="B529" s="26" t="s">
        <v>109</v>
      </c>
      <c r="C529" s="21" t="s">
        <v>92</v>
      </c>
      <c r="D529" s="22" t="s">
        <v>407</v>
      </c>
      <c r="E529" s="26" t="s">
        <v>145</v>
      </c>
      <c r="F529" s="33">
        <v>0</v>
      </c>
      <c r="G529" s="25">
        <v>400000</v>
      </c>
      <c r="H529" s="102">
        <v>200000</v>
      </c>
      <c r="N529" s="102">
        <v>200000</v>
      </c>
      <c r="O529" s="102"/>
      <c r="P529" s="103">
        <f>N529+O529</f>
        <v>200000</v>
      </c>
      <c r="Q529" s="103"/>
      <c r="R529" s="103">
        <f>P529+Q529</f>
        <v>200000</v>
      </c>
      <c r="S529" s="102">
        <v>200000</v>
      </c>
      <c r="T529" s="93"/>
      <c r="U529" s="103">
        <f>S529+T529</f>
        <v>200000</v>
      </c>
      <c r="V529" s="103"/>
      <c r="W529" s="103">
        <f>U529+V529</f>
        <v>200000</v>
      </c>
    </row>
    <row r="530" spans="1:23" ht="15.75">
      <c r="A530" s="44" t="s">
        <v>38</v>
      </c>
      <c r="B530" s="24"/>
      <c r="C530" s="21" t="s">
        <v>112</v>
      </c>
      <c r="D530" s="21"/>
      <c r="E530" s="21"/>
      <c r="F530" s="33" t="e">
        <f>SUM(F535+F550+#REF!+#REF!+#REF!+#REF!+#REF!+#REF!)</f>
        <v>#REF!</v>
      </c>
      <c r="G530" s="25"/>
      <c r="H530" s="102">
        <f>H531+H547+H550+H573+H566</f>
        <v>48333500</v>
      </c>
      <c r="N530" s="102">
        <f>N531+N547+N550+N573+N566</f>
        <v>25607229</v>
      </c>
      <c r="O530" s="102"/>
      <c r="P530" s="102">
        <f>P531+P547+P550+P573+P566</f>
        <v>25607229</v>
      </c>
      <c r="Q530" s="102"/>
      <c r="R530" s="102">
        <f>R531+R547+R550+R573+R566</f>
        <v>25607229</v>
      </c>
      <c r="S530" s="102">
        <f>S531+S547+S550+S573+S566</f>
        <v>27583161</v>
      </c>
      <c r="T530" s="93"/>
      <c r="U530" s="102">
        <f>U531+U547+U550+U573+U566</f>
        <v>27583161</v>
      </c>
      <c r="V530" s="102"/>
      <c r="W530" s="102">
        <f>W531+W547+W550+W573+W566</f>
        <v>27583161</v>
      </c>
    </row>
    <row r="531" spans="1:23" ht="84.75" customHeight="1">
      <c r="A531" s="56" t="s">
        <v>405</v>
      </c>
      <c r="B531" s="24"/>
      <c r="C531" s="22" t="s">
        <v>112</v>
      </c>
      <c r="D531" s="22" t="s">
        <v>406</v>
      </c>
      <c r="E531" s="21"/>
      <c r="F531" s="33"/>
      <c r="G531" s="25"/>
      <c r="H531" s="102">
        <f>H532+H535</f>
        <v>2401400</v>
      </c>
      <c r="N531" s="102">
        <f>N532+N535</f>
        <v>2401400</v>
      </c>
      <c r="O531" s="102"/>
      <c r="P531" s="102">
        <f>P532+P535</f>
        <v>2401400</v>
      </c>
      <c r="Q531" s="102"/>
      <c r="R531" s="102">
        <f>R532+R535</f>
        <v>2401400</v>
      </c>
      <c r="S531" s="102">
        <f>S532+S535</f>
        <v>2401400</v>
      </c>
      <c r="T531" s="93"/>
      <c r="U531" s="102">
        <f>U532+U535</f>
        <v>2401400</v>
      </c>
      <c r="V531" s="102"/>
      <c r="W531" s="102">
        <f>W532+W535</f>
        <v>2401400</v>
      </c>
    </row>
    <row r="532" spans="1:23" ht="47.25">
      <c r="A532" s="30" t="s">
        <v>205</v>
      </c>
      <c r="B532" s="24"/>
      <c r="C532" s="22" t="s">
        <v>112</v>
      </c>
      <c r="D532" s="22" t="s">
        <v>206</v>
      </c>
      <c r="E532" s="21"/>
      <c r="F532" s="33"/>
      <c r="G532" s="25"/>
      <c r="H532" s="102">
        <f>H533</f>
        <v>50000</v>
      </c>
      <c r="N532" s="102">
        <f>N533</f>
        <v>50000</v>
      </c>
      <c r="O532" s="102"/>
      <c r="P532" s="102">
        <f>P533</f>
        <v>50000</v>
      </c>
      <c r="Q532" s="102"/>
      <c r="R532" s="102">
        <f>R533</f>
        <v>50000</v>
      </c>
      <c r="S532" s="102">
        <f>S533</f>
        <v>50000</v>
      </c>
      <c r="T532" s="93"/>
      <c r="U532" s="102">
        <f>U533</f>
        <v>50000</v>
      </c>
      <c r="V532" s="102"/>
      <c r="W532" s="102">
        <f>W533</f>
        <v>50000</v>
      </c>
    </row>
    <row r="533" spans="1:23" ht="47.25">
      <c r="A533" s="44" t="s">
        <v>460</v>
      </c>
      <c r="B533" s="24"/>
      <c r="C533" s="22" t="s">
        <v>112</v>
      </c>
      <c r="D533" s="22" t="s">
        <v>461</v>
      </c>
      <c r="E533" s="21"/>
      <c r="F533" s="33"/>
      <c r="G533" s="25"/>
      <c r="H533" s="102">
        <f>H534</f>
        <v>50000</v>
      </c>
      <c r="N533" s="102">
        <f>N534</f>
        <v>50000</v>
      </c>
      <c r="O533" s="102"/>
      <c r="P533" s="102">
        <f>P534</f>
        <v>50000</v>
      </c>
      <c r="Q533" s="102"/>
      <c r="R533" s="102">
        <f>R534</f>
        <v>50000</v>
      </c>
      <c r="S533" s="102">
        <f>S534</f>
        <v>50000</v>
      </c>
      <c r="T533" s="93"/>
      <c r="U533" s="102">
        <f>U534</f>
        <v>50000</v>
      </c>
      <c r="V533" s="102"/>
      <c r="W533" s="102">
        <f>W534</f>
        <v>50000</v>
      </c>
    </row>
    <row r="534" spans="1:23" ht="31.5">
      <c r="A534" s="35" t="s">
        <v>156</v>
      </c>
      <c r="B534" s="24"/>
      <c r="C534" s="22" t="s">
        <v>112</v>
      </c>
      <c r="D534" s="22" t="s">
        <v>461</v>
      </c>
      <c r="E534" s="21" t="s">
        <v>134</v>
      </c>
      <c r="F534" s="33"/>
      <c r="G534" s="25"/>
      <c r="H534" s="102">
        <v>50000</v>
      </c>
      <c r="N534" s="102">
        <v>50000</v>
      </c>
      <c r="O534" s="102"/>
      <c r="P534" s="103">
        <f>N534+O534</f>
        <v>50000</v>
      </c>
      <c r="Q534" s="103"/>
      <c r="R534" s="103">
        <f>P534+Q534</f>
        <v>50000</v>
      </c>
      <c r="S534" s="102">
        <v>50000</v>
      </c>
      <c r="T534" s="93"/>
      <c r="U534" s="103">
        <f>S534+T534</f>
        <v>50000</v>
      </c>
      <c r="V534" s="103"/>
      <c r="W534" s="103">
        <f>U534+V534</f>
        <v>50000</v>
      </c>
    </row>
    <row r="535" spans="1:23" ht="80.25" customHeight="1">
      <c r="A535" s="30" t="s">
        <v>202</v>
      </c>
      <c r="B535" s="139" t="s">
        <v>203</v>
      </c>
      <c r="C535" s="21" t="s">
        <v>112</v>
      </c>
      <c r="D535" s="22" t="s">
        <v>203</v>
      </c>
      <c r="E535" s="21"/>
      <c r="F535" s="33">
        <f>F536</f>
        <v>0</v>
      </c>
      <c r="G535" s="25"/>
      <c r="H535" s="102">
        <f>H536+H541+H545</f>
        <v>2351400</v>
      </c>
      <c r="N535" s="102">
        <f>N536+N541+N545</f>
        <v>2351400</v>
      </c>
      <c r="O535" s="102"/>
      <c r="P535" s="102">
        <f>P536+P541+P545</f>
        <v>2351400</v>
      </c>
      <c r="Q535" s="102"/>
      <c r="R535" s="102">
        <f>R536+R541+R545</f>
        <v>2351400</v>
      </c>
      <c r="S535" s="102">
        <f>S536+S541+S545</f>
        <v>2351400</v>
      </c>
      <c r="T535" s="93"/>
      <c r="U535" s="102">
        <f>U536+U541+U545</f>
        <v>2351400</v>
      </c>
      <c r="V535" s="102"/>
      <c r="W535" s="102">
        <f>W536+W541+W545</f>
        <v>2351400</v>
      </c>
    </row>
    <row r="536" spans="1:23" ht="31.5">
      <c r="A536" s="44" t="s">
        <v>200</v>
      </c>
      <c r="B536" s="21"/>
      <c r="C536" s="21" t="s">
        <v>112</v>
      </c>
      <c r="D536" s="22" t="s">
        <v>393</v>
      </c>
      <c r="E536" s="21"/>
      <c r="F536" s="33">
        <f>F537+F538+F539+F540</f>
        <v>0</v>
      </c>
      <c r="G536" s="25"/>
      <c r="H536" s="102">
        <f>H537+H538+H539+H540</f>
        <v>1459400</v>
      </c>
      <c r="N536" s="102">
        <f>N537+N538+N539+N540</f>
        <v>1459400</v>
      </c>
      <c r="O536" s="102"/>
      <c r="P536" s="102">
        <f>P537+P538+P539+P540</f>
        <v>1459400</v>
      </c>
      <c r="Q536" s="102"/>
      <c r="R536" s="102">
        <f>R537+R538+R539+R540</f>
        <v>1459400</v>
      </c>
      <c r="S536" s="102">
        <f>S537+S538+S539+S540</f>
        <v>1459400</v>
      </c>
      <c r="T536" s="93"/>
      <c r="U536" s="102">
        <f>U537+U538+U539+U540</f>
        <v>1459400</v>
      </c>
      <c r="V536" s="102"/>
      <c r="W536" s="102">
        <f>W537+W538+W539+W540</f>
        <v>1459400</v>
      </c>
    </row>
    <row r="537" spans="1:23" ht="18" customHeight="1">
      <c r="A537" s="35" t="s">
        <v>128</v>
      </c>
      <c r="B537" s="21" t="s">
        <v>108</v>
      </c>
      <c r="C537" s="21" t="s">
        <v>112</v>
      </c>
      <c r="D537" s="22" t="s">
        <v>393</v>
      </c>
      <c r="E537" s="21" t="s">
        <v>142</v>
      </c>
      <c r="F537" s="127">
        <v>0</v>
      </c>
      <c r="G537" s="25">
        <v>1143198</v>
      </c>
      <c r="H537" s="103">
        <v>1388068</v>
      </c>
      <c r="N537" s="103">
        <v>1388068</v>
      </c>
      <c r="O537" s="103"/>
      <c r="P537" s="103">
        <f aca="true" t="shared" si="46" ref="P537:R546">N537+O537</f>
        <v>1388068</v>
      </c>
      <c r="Q537" s="103"/>
      <c r="R537" s="103">
        <f t="shared" si="46"/>
        <v>1388068</v>
      </c>
      <c r="S537" s="103">
        <v>1388068</v>
      </c>
      <c r="T537" s="93"/>
      <c r="U537" s="103">
        <f>S537+T537</f>
        <v>1388068</v>
      </c>
      <c r="V537" s="103"/>
      <c r="W537" s="103">
        <f>U537+V537</f>
        <v>1388068</v>
      </c>
    </row>
    <row r="538" spans="1:23" ht="34.5" customHeight="1">
      <c r="A538" s="35" t="s">
        <v>129</v>
      </c>
      <c r="B538" s="21" t="s">
        <v>108</v>
      </c>
      <c r="C538" s="21" t="s">
        <v>112</v>
      </c>
      <c r="D538" s="22" t="s">
        <v>393</v>
      </c>
      <c r="E538" s="21" t="s">
        <v>143</v>
      </c>
      <c r="F538" s="127">
        <v>0</v>
      </c>
      <c r="G538" s="25">
        <v>3500</v>
      </c>
      <c r="H538" s="103">
        <v>1000</v>
      </c>
      <c r="N538" s="103">
        <v>1000</v>
      </c>
      <c r="O538" s="103"/>
      <c r="P538" s="103">
        <f t="shared" si="46"/>
        <v>1000</v>
      </c>
      <c r="Q538" s="103"/>
      <c r="R538" s="103">
        <f t="shared" si="46"/>
        <v>1000</v>
      </c>
      <c r="S538" s="103">
        <v>1000</v>
      </c>
      <c r="T538" s="93"/>
      <c r="U538" s="103">
        <f>S538+T538</f>
        <v>1000</v>
      </c>
      <c r="V538" s="103"/>
      <c r="W538" s="103">
        <f>U538+V538</f>
        <v>1000</v>
      </c>
    </row>
    <row r="539" spans="1:23" ht="36" customHeight="1">
      <c r="A539" s="35" t="s">
        <v>130</v>
      </c>
      <c r="B539" s="21" t="s">
        <v>108</v>
      </c>
      <c r="C539" s="21" t="s">
        <v>112</v>
      </c>
      <c r="D539" s="22" t="s">
        <v>393</v>
      </c>
      <c r="E539" s="21" t="s">
        <v>133</v>
      </c>
      <c r="F539" s="127">
        <v>0</v>
      </c>
      <c r="G539" s="25">
        <v>89500</v>
      </c>
      <c r="H539" s="103">
        <v>58072</v>
      </c>
      <c r="N539" s="103">
        <v>58072</v>
      </c>
      <c r="O539" s="103"/>
      <c r="P539" s="103">
        <f t="shared" si="46"/>
        <v>58072</v>
      </c>
      <c r="Q539" s="103"/>
      <c r="R539" s="103">
        <f t="shared" si="46"/>
        <v>58072</v>
      </c>
      <c r="S539" s="103">
        <v>58072</v>
      </c>
      <c r="T539" s="93"/>
      <c r="U539" s="103">
        <f>S539+T539</f>
        <v>58072</v>
      </c>
      <c r="V539" s="103"/>
      <c r="W539" s="103">
        <f>U539+V539</f>
        <v>58072</v>
      </c>
    </row>
    <row r="540" spans="1:23" ht="34.5" customHeight="1">
      <c r="A540" s="35" t="s">
        <v>156</v>
      </c>
      <c r="B540" s="21" t="s">
        <v>108</v>
      </c>
      <c r="C540" s="21" t="s">
        <v>112</v>
      </c>
      <c r="D540" s="22" t="s">
        <v>393</v>
      </c>
      <c r="E540" s="21" t="s">
        <v>134</v>
      </c>
      <c r="F540" s="127">
        <v>0</v>
      </c>
      <c r="G540" s="25">
        <v>34902</v>
      </c>
      <c r="H540" s="103">
        <v>12260</v>
      </c>
      <c r="N540" s="103">
        <v>12260</v>
      </c>
      <c r="O540" s="103"/>
      <c r="P540" s="103">
        <f t="shared" si="46"/>
        <v>12260</v>
      </c>
      <c r="Q540" s="103"/>
      <c r="R540" s="103">
        <f t="shared" si="46"/>
        <v>12260</v>
      </c>
      <c r="S540" s="103">
        <v>12260</v>
      </c>
      <c r="T540" s="93"/>
      <c r="U540" s="103">
        <f>S540+T540</f>
        <v>12260</v>
      </c>
      <c r="V540" s="103"/>
      <c r="W540" s="103">
        <f>U540+V540</f>
        <v>12260</v>
      </c>
    </row>
    <row r="541" spans="1:23" ht="31.5">
      <c r="A541" s="44" t="s">
        <v>107</v>
      </c>
      <c r="B541" s="23"/>
      <c r="C541" s="21" t="s">
        <v>112</v>
      </c>
      <c r="D541" s="22" t="s">
        <v>204</v>
      </c>
      <c r="E541" s="21"/>
      <c r="F541" s="33">
        <f>F542+F543+F544</f>
        <v>0</v>
      </c>
      <c r="G541" s="25"/>
      <c r="H541" s="102">
        <f>H542+H543+H544</f>
        <v>792000</v>
      </c>
      <c r="N541" s="102">
        <f>N542+N543+N544</f>
        <v>792000</v>
      </c>
      <c r="O541" s="102"/>
      <c r="P541" s="102">
        <f>P542+P543+P544</f>
        <v>792000</v>
      </c>
      <c r="Q541" s="102"/>
      <c r="R541" s="102">
        <f>R542+R543+R544</f>
        <v>792000</v>
      </c>
      <c r="S541" s="102">
        <f>S542+S543+S544</f>
        <v>792000</v>
      </c>
      <c r="T541" s="93"/>
      <c r="U541" s="102">
        <f>U542+U543+U544</f>
        <v>792000</v>
      </c>
      <c r="V541" s="102"/>
      <c r="W541" s="102">
        <f>W542+W543+W544</f>
        <v>792000</v>
      </c>
    </row>
    <row r="542" spans="1:23" ht="22.5" customHeight="1">
      <c r="A542" s="35" t="s">
        <v>128</v>
      </c>
      <c r="B542" s="21" t="s">
        <v>108</v>
      </c>
      <c r="C542" s="21" t="s">
        <v>112</v>
      </c>
      <c r="D542" s="22" t="s">
        <v>204</v>
      </c>
      <c r="E542" s="21" t="s">
        <v>131</v>
      </c>
      <c r="F542" s="127">
        <v>0</v>
      </c>
      <c r="G542" s="25">
        <v>650126</v>
      </c>
      <c r="H542" s="103">
        <v>697474</v>
      </c>
      <c r="N542" s="103">
        <v>697474</v>
      </c>
      <c r="O542" s="103"/>
      <c r="P542" s="103">
        <f t="shared" si="46"/>
        <v>697474</v>
      </c>
      <c r="Q542" s="103"/>
      <c r="R542" s="103">
        <f t="shared" si="46"/>
        <v>697474</v>
      </c>
      <c r="S542" s="103">
        <v>697474</v>
      </c>
      <c r="T542" s="93"/>
      <c r="U542" s="103">
        <f>S542+T542</f>
        <v>697474</v>
      </c>
      <c r="V542" s="103"/>
      <c r="W542" s="103">
        <f>U542+V542</f>
        <v>697474</v>
      </c>
    </row>
    <row r="543" spans="1:23" ht="31.5" customHeight="1">
      <c r="A543" s="35" t="s">
        <v>130</v>
      </c>
      <c r="B543" s="21" t="s">
        <v>108</v>
      </c>
      <c r="C543" s="21" t="s">
        <v>112</v>
      </c>
      <c r="D543" s="22" t="s">
        <v>204</v>
      </c>
      <c r="E543" s="21" t="s">
        <v>133</v>
      </c>
      <c r="F543" s="127">
        <v>0</v>
      </c>
      <c r="G543" s="25">
        <v>31660</v>
      </c>
      <c r="H543" s="103">
        <v>33026</v>
      </c>
      <c r="N543" s="103">
        <v>33026</v>
      </c>
      <c r="O543" s="103"/>
      <c r="P543" s="103">
        <f t="shared" si="46"/>
        <v>33026</v>
      </c>
      <c r="Q543" s="103"/>
      <c r="R543" s="103">
        <f t="shared" si="46"/>
        <v>33026</v>
      </c>
      <c r="S543" s="103">
        <v>33026</v>
      </c>
      <c r="T543" s="93"/>
      <c r="U543" s="103">
        <f>S543+T543</f>
        <v>33026</v>
      </c>
      <c r="V543" s="103"/>
      <c r="W543" s="103">
        <f>U543+V543</f>
        <v>33026</v>
      </c>
    </row>
    <row r="544" spans="1:23" ht="37.5" customHeight="1">
      <c r="A544" s="35" t="s">
        <v>156</v>
      </c>
      <c r="B544" s="21" t="s">
        <v>108</v>
      </c>
      <c r="C544" s="21" t="s">
        <v>112</v>
      </c>
      <c r="D544" s="22" t="s">
        <v>204</v>
      </c>
      <c r="E544" s="21" t="s">
        <v>134</v>
      </c>
      <c r="F544" s="127">
        <v>0</v>
      </c>
      <c r="G544" s="25">
        <v>21214</v>
      </c>
      <c r="H544" s="103">
        <v>61500</v>
      </c>
      <c r="N544" s="103">
        <v>61500</v>
      </c>
      <c r="O544" s="103"/>
      <c r="P544" s="103">
        <f t="shared" si="46"/>
        <v>61500</v>
      </c>
      <c r="Q544" s="103"/>
      <c r="R544" s="103">
        <f t="shared" si="46"/>
        <v>61500</v>
      </c>
      <c r="S544" s="103">
        <v>61500</v>
      </c>
      <c r="T544" s="93"/>
      <c r="U544" s="103">
        <f>S544+T544</f>
        <v>61500</v>
      </c>
      <c r="V544" s="103"/>
      <c r="W544" s="103">
        <f>U544+V544</f>
        <v>61500</v>
      </c>
    </row>
    <row r="545" spans="1:23" ht="15.75">
      <c r="A545" s="35" t="s">
        <v>413</v>
      </c>
      <c r="B545" s="23"/>
      <c r="C545" s="22" t="s">
        <v>112</v>
      </c>
      <c r="D545" s="22" t="s">
        <v>459</v>
      </c>
      <c r="E545" s="21"/>
      <c r="F545" s="127"/>
      <c r="G545" s="25"/>
      <c r="H545" s="103">
        <f>H546</f>
        <v>100000</v>
      </c>
      <c r="N545" s="103">
        <f>N546</f>
        <v>100000</v>
      </c>
      <c r="O545" s="103"/>
      <c r="P545" s="103">
        <f>P546</f>
        <v>100000</v>
      </c>
      <c r="Q545" s="103"/>
      <c r="R545" s="103">
        <f>R546</f>
        <v>100000</v>
      </c>
      <c r="S545" s="103">
        <f>S546</f>
        <v>100000</v>
      </c>
      <c r="T545" s="93"/>
      <c r="U545" s="103">
        <f>U546</f>
        <v>100000</v>
      </c>
      <c r="V545" s="103"/>
      <c r="W545" s="103">
        <f>W546</f>
        <v>100000</v>
      </c>
    </row>
    <row r="546" spans="1:23" ht="31.5">
      <c r="A546" s="35" t="s">
        <v>156</v>
      </c>
      <c r="B546" s="21"/>
      <c r="C546" s="21" t="s">
        <v>112</v>
      </c>
      <c r="D546" s="22" t="s">
        <v>459</v>
      </c>
      <c r="E546" s="21" t="s">
        <v>134</v>
      </c>
      <c r="F546" s="127"/>
      <c r="G546" s="25"/>
      <c r="H546" s="103">
        <v>100000</v>
      </c>
      <c r="N546" s="103">
        <v>100000</v>
      </c>
      <c r="O546" s="103"/>
      <c r="P546" s="103">
        <f t="shared" si="46"/>
        <v>100000</v>
      </c>
      <c r="Q546" s="103"/>
      <c r="R546" s="103">
        <f t="shared" si="46"/>
        <v>100000</v>
      </c>
      <c r="S546" s="103">
        <v>100000</v>
      </c>
      <c r="T546" s="93"/>
      <c r="U546" s="103">
        <f>S546+T546</f>
        <v>100000</v>
      </c>
      <c r="V546" s="103"/>
      <c r="W546" s="103">
        <f>U546+V546</f>
        <v>100000</v>
      </c>
    </row>
    <row r="547" spans="1:23" ht="133.5" customHeight="1">
      <c r="A547" s="51" t="s">
        <v>364</v>
      </c>
      <c r="B547" s="14"/>
      <c r="C547" s="22" t="s">
        <v>112</v>
      </c>
      <c r="D547" s="22" t="s">
        <v>367</v>
      </c>
      <c r="E547" s="21"/>
      <c r="F547" s="33" t="e">
        <f>F549+#REF!</f>
        <v>#REF!</v>
      </c>
      <c r="G547" s="25"/>
      <c r="H547" s="102">
        <f>H548</f>
        <v>50000</v>
      </c>
      <c r="I547" s="102">
        <f aca="true" t="shared" si="47" ref="I547:W547">I548</f>
        <v>0</v>
      </c>
      <c r="J547" s="102">
        <f t="shared" si="47"/>
        <v>0</v>
      </c>
      <c r="K547" s="102">
        <f t="shared" si="47"/>
        <v>0</v>
      </c>
      <c r="L547" s="102">
        <f t="shared" si="47"/>
        <v>0</v>
      </c>
      <c r="M547" s="102">
        <f t="shared" si="47"/>
        <v>0</v>
      </c>
      <c r="N547" s="102">
        <f t="shared" si="47"/>
        <v>50000</v>
      </c>
      <c r="O547" s="102"/>
      <c r="P547" s="102">
        <f t="shared" si="47"/>
        <v>50000</v>
      </c>
      <c r="Q547" s="102"/>
      <c r="R547" s="102">
        <f t="shared" si="47"/>
        <v>50000</v>
      </c>
      <c r="S547" s="102">
        <f t="shared" si="47"/>
        <v>50000</v>
      </c>
      <c r="T547" s="93"/>
      <c r="U547" s="102">
        <f t="shared" si="47"/>
        <v>50000</v>
      </c>
      <c r="V547" s="102"/>
      <c r="W547" s="102">
        <f t="shared" si="47"/>
        <v>50000</v>
      </c>
    </row>
    <row r="548" spans="1:23" ht="31.5">
      <c r="A548" s="29" t="s">
        <v>369</v>
      </c>
      <c r="B548" s="14"/>
      <c r="C548" s="21" t="s">
        <v>112</v>
      </c>
      <c r="D548" s="22" t="s">
        <v>370</v>
      </c>
      <c r="E548" s="21"/>
      <c r="F548" s="33">
        <v>0</v>
      </c>
      <c r="G548" s="25">
        <v>200000</v>
      </c>
      <c r="H548" s="102">
        <f>H549</f>
        <v>50000</v>
      </c>
      <c r="N548" s="102">
        <f>N549</f>
        <v>50000</v>
      </c>
      <c r="O548" s="102"/>
      <c r="P548" s="102">
        <f>P549</f>
        <v>50000</v>
      </c>
      <c r="Q548" s="102"/>
      <c r="R548" s="102">
        <f>R549</f>
        <v>50000</v>
      </c>
      <c r="S548" s="102">
        <f>S549</f>
        <v>50000</v>
      </c>
      <c r="T548" s="93"/>
      <c r="U548" s="102">
        <f>U549</f>
        <v>50000</v>
      </c>
      <c r="V548" s="102"/>
      <c r="W548" s="102">
        <f>W549</f>
        <v>50000</v>
      </c>
    </row>
    <row r="549" spans="1:23" ht="30" customHeight="1">
      <c r="A549" s="35" t="s">
        <v>156</v>
      </c>
      <c r="B549" s="22" t="s">
        <v>108</v>
      </c>
      <c r="C549" s="22" t="s">
        <v>112</v>
      </c>
      <c r="D549" s="22" t="s">
        <v>371</v>
      </c>
      <c r="E549" s="22" t="s">
        <v>134</v>
      </c>
      <c r="F549" s="33"/>
      <c r="G549" s="25"/>
      <c r="H549" s="102">
        <v>50000</v>
      </c>
      <c r="N549" s="102">
        <v>50000</v>
      </c>
      <c r="O549" s="102"/>
      <c r="P549" s="103">
        <f>N549+O549</f>
        <v>50000</v>
      </c>
      <c r="Q549" s="103"/>
      <c r="R549" s="103">
        <f>P549+Q549</f>
        <v>50000</v>
      </c>
      <c r="S549" s="102">
        <v>50000</v>
      </c>
      <c r="T549" s="93"/>
      <c r="U549" s="103">
        <f>S549+T549</f>
        <v>50000</v>
      </c>
      <c r="V549" s="103"/>
      <c r="W549" s="103">
        <f>U549+V549</f>
        <v>50000</v>
      </c>
    </row>
    <row r="550" spans="1:23" ht="78.75">
      <c r="A550" s="51" t="s">
        <v>372</v>
      </c>
      <c r="B550" s="16"/>
      <c r="C550" s="21" t="s">
        <v>112</v>
      </c>
      <c r="D550" s="22" t="s">
        <v>374</v>
      </c>
      <c r="E550" s="21"/>
      <c r="F550" s="33" t="e">
        <f>SUM(#REF!+F560+#REF!+#REF!)</f>
        <v>#REF!</v>
      </c>
      <c r="G550" s="25"/>
      <c r="H550" s="102">
        <f>H551+H560</f>
        <v>11804000</v>
      </c>
      <c r="I550" s="102">
        <f aca="true" t="shared" si="48" ref="I550:S550">I551+I560</f>
        <v>0</v>
      </c>
      <c r="J550" s="102">
        <f t="shared" si="48"/>
        <v>0</v>
      </c>
      <c r="K550" s="102">
        <f t="shared" si="48"/>
        <v>0</v>
      </c>
      <c r="L550" s="102">
        <f t="shared" si="48"/>
        <v>0</v>
      </c>
      <c r="M550" s="102">
        <f t="shared" si="48"/>
        <v>0</v>
      </c>
      <c r="N550" s="102">
        <f t="shared" si="48"/>
        <v>11804000</v>
      </c>
      <c r="O550" s="102"/>
      <c r="P550" s="102">
        <f>P551+P560</f>
        <v>11804000</v>
      </c>
      <c r="Q550" s="102"/>
      <c r="R550" s="102">
        <f>R551+R560</f>
        <v>11804000</v>
      </c>
      <c r="S550" s="102">
        <f t="shared" si="48"/>
        <v>11804000</v>
      </c>
      <c r="T550" s="93"/>
      <c r="U550" s="102">
        <f>U551+U560</f>
        <v>11804000</v>
      </c>
      <c r="V550" s="102"/>
      <c r="W550" s="102">
        <f>W551+W560</f>
        <v>11804000</v>
      </c>
    </row>
    <row r="551" spans="1:23" ht="54" customHeight="1">
      <c r="A551" s="29" t="s">
        <v>386</v>
      </c>
      <c r="B551" s="14"/>
      <c r="C551" s="22" t="s">
        <v>112</v>
      </c>
      <c r="D551" s="22" t="s">
        <v>387</v>
      </c>
      <c r="E551" s="21"/>
      <c r="F551" s="72"/>
      <c r="G551" s="25"/>
      <c r="H551" s="103">
        <f>H552+H554+H556</f>
        <v>852200</v>
      </c>
      <c r="I551" s="103">
        <f aca="true" t="shared" si="49" ref="I551:S551">I552+I554+I556</f>
        <v>0</v>
      </c>
      <c r="J551" s="103">
        <f t="shared" si="49"/>
        <v>0</v>
      </c>
      <c r="K551" s="103">
        <f t="shared" si="49"/>
        <v>0</v>
      </c>
      <c r="L551" s="103">
        <f t="shared" si="49"/>
        <v>0</v>
      </c>
      <c r="M551" s="103">
        <f t="shared" si="49"/>
        <v>0</v>
      </c>
      <c r="N551" s="103">
        <f t="shared" si="49"/>
        <v>852200</v>
      </c>
      <c r="O551" s="103"/>
      <c r="P551" s="103">
        <f>P552+P554+P556</f>
        <v>852200</v>
      </c>
      <c r="Q551" s="103"/>
      <c r="R551" s="103">
        <f>R552+R554+R556</f>
        <v>852200</v>
      </c>
      <c r="S551" s="103">
        <f t="shared" si="49"/>
        <v>852200</v>
      </c>
      <c r="T551" s="93"/>
      <c r="U551" s="103">
        <f>U552+U554+U556</f>
        <v>852200</v>
      </c>
      <c r="V551" s="103"/>
      <c r="W551" s="103">
        <f>W552+W554+W556</f>
        <v>852200</v>
      </c>
    </row>
    <row r="552" spans="1:23" ht="47.25">
      <c r="A552" s="29" t="s">
        <v>164</v>
      </c>
      <c r="B552" s="14"/>
      <c r="C552" s="22" t="s">
        <v>112</v>
      </c>
      <c r="D552" s="22" t="s">
        <v>391</v>
      </c>
      <c r="E552" s="21"/>
      <c r="F552" s="72"/>
      <c r="G552" s="25"/>
      <c r="H552" s="103">
        <f>H553</f>
        <v>181000</v>
      </c>
      <c r="N552" s="103">
        <f>N553</f>
        <v>181000</v>
      </c>
      <c r="O552" s="103"/>
      <c r="P552" s="103">
        <f>P553</f>
        <v>181000</v>
      </c>
      <c r="Q552" s="103"/>
      <c r="R552" s="103">
        <f>R553</f>
        <v>181000</v>
      </c>
      <c r="S552" s="103">
        <f>S553</f>
        <v>181000</v>
      </c>
      <c r="T552" s="93"/>
      <c r="U552" s="103">
        <f>U553</f>
        <v>181000</v>
      </c>
      <c r="V552" s="103"/>
      <c r="W552" s="103">
        <f>W553</f>
        <v>181000</v>
      </c>
    </row>
    <row r="553" spans="1:23" ht="31.5">
      <c r="A553" s="35" t="s">
        <v>156</v>
      </c>
      <c r="B553" s="14"/>
      <c r="C553" s="22" t="s">
        <v>112</v>
      </c>
      <c r="D553" s="22" t="s">
        <v>391</v>
      </c>
      <c r="E553" s="22" t="s">
        <v>134</v>
      </c>
      <c r="F553" s="72"/>
      <c r="G553" s="25"/>
      <c r="H553" s="103">
        <v>181000</v>
      </c>
      <c r="N553" s="103">
        <v>181000</v>
      </c>
      <c r="O553" s="103"/>
      <c r="P553" s="103">
        <f aca="true" t="shared" si="50" ref="P553:R559">N553+O553</f>
        <v>181000</v>
      </c>
      <c r="Q553" s="103"/>
      <c r="R553" s="103">
        <f t="shared" si="50"/>
        <v>181000</v>
      </c>
      <c r="S553" s="103">
        <v>181000</v>
      </c>
      <c r="T553" s="93"/>
      <c r="U553" s="103">
        <f>S553+T553</f>
        <v>181000</v>
      </c>
      <c r="V553" s="103"/>
      <c r="W553" s="103">
        <f>U553+V553</f>
        <v>181000</v>
      </c>
    </row>
    <row r="554" spans="1:23" ht="31.5">
      <c r="A554" s="69" t="s">
        <v>390</v>
      </c>
      <c r="B554" s="14"/>
      <c r="C554" s="22" t="s">
        <v>112</v>
      </c>
      <c r="D554" s="22" t="s">
        <v>392</v>
      </c>
      <c r="E554" s="21"/>
      <c r="F554" s="72"/>
      <c r="G554" s="25"/>
      <c r="H554" s="103">
        <f>H555</f>
        <v>48200</v>
      </c>
      <c r="N554" s="103">
        <f>N555</f>
        <v>48200</v>
      </c>
      <c r="O554" s="103"/>
      <c r="P554" s="103">
        <f>P555</f>
        <v>48200</v>
      </c>
      <c r="Q554" s="103"/>
      <c r="R554" s="103">
        <f>R555</f>
        <v>48200</v>
      </c>
      <c r="S554" s="103">
        <f>S555</f>
        <v>48200</v>
      </c>
      <c r="T554" s="93"/>
      <c r="U554" s="103">
        <f>U555</f>
        <v>48200</v>
      </c>
      <c r="V554" s="103"/>
      <c r="W554" s="103">
        <f>W555</f>
        <v>48200</v>
      </c>
    </row>
    <row r="555" spans="1:23" ht="31.5">
      <c r="A555" s="35" t="s">
        <v>144</v>
      </c>
      <c r="B555" s="14"/>
      <c r="C555" s="22" t="s">
        <v>112</v>
      </c>
      <c r="D555" s="22" t="s">
        <v>392</v>
      </c>
      <c r="E555" s="22" t="s">
        <v>135</v>
      </c>
      <c r="F555" s="72"/>
      <c r="G555" s="25"/>
      <c r="H555" s="103">
        <v>48200</v>
      </c>
      <c r="N555" s="103">
        <v>48200</v>
      </c>
      <c r="O555" s="103"/>
      <c r="P555" s="103">
        <f t="shared" si="50"/>
        <v>48200</v>
      </c>
      <c r="Q555" s="103"/>
      <c r="R555" s="103">
        <f t="shared" si="50"/>
        <v>48200</v>
      </c>
      <c r="S555" s="103">
        <v>48200</v>
      </c>
      <c r="T555" s="93"/>
      <c r="U555" s="103">
        <f>S555+T555</f>
        <v>48200</v>
      </c>
      <c r="V555" s="103"/>
      <c r="W555" s="103">
        <f>U555+V555</f>
        <v>48200</v>
      </c>
    </row>
    <row r="556" spans="1:23" ht="78.75">
      <c r="A556" s="68" t="s">
        <v>389</v>
      </c>
      <c r="B556" s="14"/>
      <c r="C556" s="21" t="s">
        <v>112</v>
      </c>
      <c r="D556" s="22" t="s">
        <v>388</v>
      </c>
      <c r="E556" s="21"/>
      <c r="F556" s="72"/>
      <c r="G556" s="25"/>
      <c r="H556" s="103">
        <f>H557</f>
        <v>623000</v>
      </c>
      <c r="N556" s="103">
        <f>N557</f>
        <v>623000</v>
      </c>
      <c r="O556" s="103"/>
      <c r="P556" s="103">
        <f>P557</f>
        <v>623000</v>
      </c>
      <c r="Q556" s="103"/>
      <c r="R556" s="103">
        <f>R557</f>
        <v>623000</v>
      </c>
      <c r="S556" s="103">
        <f>S557</f>
        <v>623000</v>
      </c>
      <c r="T556" s="93"/>
      <c r="U556" s="103">
        <f>U557</f>
        <v>623000</v>
      </c>
      <c r="V556" s="103"/>
      <c r="W556" s="103">
        <f>W557</f>
        <v>623000</v>
      </c>
    </row>
    <row r="557" spans="1:23" ht="31.5">
      <c r="A557" s="35" t="s">
        <v>156</v>
      </c>
      <c r="B557" s="14"/>
      <c r="C557" s="21" t="s">
        <v>112</v>
      </c>
      <c r="D557" s="22" t="s">
        <v>388</v>
      </c>
      <c r="E557" s="21" t="s">
        <v>134</v>
      </c>
      <c r="F557" s="72">
        <v>0</v>
      </c>
      <c r="G557" s="25">
        <v>208000</v>
      </c>
      <c r="H557" s="103">
        <v>623000</v>
      </c>
      <c r="N557" s="103">
        <v>623000</v>
      </c>
      <c r="O557" s="103"/>
      <c r="P557" s="103">
        <f t="shared" si="50"/>
        <v>623000</v>
      </c>
      <c r="Q557" s="103"/>
      <c r="R557" s="103">
        <f t="shared" si="50"/>
        <v>623000</v>
      </c>
      <c r="S557" s="103">
        <v>623000</v>
      </c>
      <c r="T557" s="93"/>
      <c r="U557" s="103">
        <f>S557+T557</f>
        <v>623000</v>
      </c>
      <c r="V557" s="103"/>
      <c r="W557" s="103">
        <f>U557+V557</f>
        <v>623000</v>
      </c>
    </row>
    <row r="558" spans="1:23" ht="15.75">
      <c r="A558" s="35" t="s">
        <v>128</v>
      </c>
      <c r="B558" s="21"/>
      <c r="C558" s="21" t="s">
        <v>112</v>
      </c>
      <c r="D558" s="22" t="s">
        <v>401</v>
      </c>
      <c r="E558" s="22" t="s">
        <v>131</v>
      </c>
      <c r="F558" s="33"/>
      <c r="G558" s="70">
        <v>14749</v>
      </c>
      <c r="H558" s="102">
        <v>84212</v>
      </c>
      <c r="N558" s="102">
        <v>88612</v>
      </c>
      <c r="O558" s="102"/>
      <c r="P558" s="103">
        <f t="shared" si="50"/>
        <v>88612</v>
      </c>
      <c r="Q558" s="103"/>
      <c r="R558" s="103">
        <f t="shared" si="50"/>
        <v>88612</v>
      </c>
      <c r="S558" s="102">
        <v>93212</v>
      </c>
      <c r="T558" s="93"/>
      <c r="U558" s="103">
        <f>S558+T558</f>
        <v>93212</v>
      </c>
      <c r="V558" s="103"/>
      <c r="W558" s="103">
        <f>U558+V558</f>
        <v>93212</v>
      </c>
    </row>
    <row r="559" spans="1:23" ht="35.25" customHeight="1">
      <c r="A559" s="35" t="s">
        <v>156</v>
      </c>
      <c r="B559" s="21" t="s">
        <v>109</v>
      </c>
      <c r="C559" s="21" t="s">
        <v>112</v>
      </c>
      <c r="D559" s="22" t="s">
        <v>401</v>
      </c>
      <c r="E559" s="21" t="s">
        <v>134</v>
      </c>
      <c r="F559" s="33">
        <v>0</v>
      </c>
      <c r="G559" s="70">
        <v>68651</v>
      </c>
      <c r="H559" s="102">
        <v>3288</v>
      </c>
      <c r="N559" s="102">
        <v>3288</v>
      </c>
      <c r="O559" s="102"/>
      <c r="P559" s="103">
        <f t="shared" si="50"/>
        <v>3288</v>
      </c>
      <c r="Q559" s="103"/>
      <c r="R559" s="103">
        <f t="shared" si="50"/>
        <v>3288</v>
      </c>
      <c r="S559" s="102">
        <v>3288</v>
      </c>
      <c r="T559" s="93"/>
      <c r="U559" s="103">
        <f>S559+T559</f>
        <v>3288</v>
      </c>
      <c r="V559" s="103"/>
      <c r="W559" s="103">
        <f>U559+V559</f>
        <v>3288</v>
      </c>
    </row>
    <row r="560" spans="1:23" ht="69" customHeight="1">
      <c r="A560" s="35" t="s">
        <v>381</v>
      </c>
      <c r="B560" s="21"/>
      <c r="C560" s="21" t="s">
        <v>112</v>
      </c>
      <c r="D560" s="22" t="s">
        <v>382</v>
      </c>
      <c r="E560" s="21"/>
      <c r="F560" s="33" t="e">
        <f>F562+F563+F564+#REF!</f>
        <v>#REF!</v>
      </c>
      <c r="G560" s="25"/>
      <c r="H560" s="102">
        <f>H561</f>
        <v>10951800</v>
      </c>
      <c r="N560" s="102">
        <f>N561</f>
        <v>10951800</v>
      </c>
      <c r="O560" s="102"/>
      <c r="P560" s="102">
        <f>P561</f>
        <v>10951800</v>
      </c>
      <c r="Q560" s="102"/>
      <c r="R560" s="102">
        <f>R561</f>
        <v>10951800</v>
      </c>
      <c r="S560" s="102">
        <f>S561</f>
        <v>10951800</v>
      </c>
      <c r="T560" s="93"/>
      <c r="U560" s="102">
        <f>U561</f>
        <v>10951800</v>
      </c>
      <c r="V560" s="102"/>
      <c r="W560" s="102">
        <f>W561</f>
        <v>10951800</v>
      </c>
    </row>
    <row r="561" spans="1:23" ht="31.5">
      <c r="A561" s="35" t="s">
        <v>384</v>
      </c>
      <c r="B561" s="21"/>
      <c r="C561" s="22" t="s">
        <v>112</v>
      </c>
      <c r="D561" s="22" t="s">
        <v>385</v>
      </c>
      <c r="E561" s="21"/>
      <c r="F561" s="33"/>
      <c r="G561" s="25"/>
      <c r="H561" s="102">
        <f>H563+H564+H562+H565</f>
        <v>10951800</v>
      </c>
      <c r="N561" s="102">
        <f>N563+N564+N562+N565</f>
        <v>10951800</v>
      </c>
      <c r="O561" s="102"/>
      <c r="P561" s="102">
        <f>P563+P564+P562+P565</f>
        <v>10951800</v>
      </c>
      <c r="Q561" s="102"/>
      <c r="R561" s="102">
        <f>R563+R564+R562+R565</f>
        <v>10951800</v>
      </c>
      <c r="S561" s="102">
        <f>S563+S564+S562+S565</f>
        <v>10951800</v>
      </c>
      <c r="T561" s="93"/>
      <c r="U561" s="102">
        <f>U563+U564+U562+U565</f>
        <v>10951800</v>
      </c>
      <c r="V561" s="102"/>
      <c r="W561" s="102">
        <f>W563+W564+W562+W565</f>
        <v>10951800</v>
      </c>
    </row>
    <row r="562" spans="1:23" ht="24" customHeight="1">
      <c r="A562" s="35" t="s">
        <v>128</v>
      </c>
      <c r="B562" s="21" t="s">
        <v>109</v>
      </c>
      <c r="C562" s="21" t="s">
        <v>112</v>
      </c>
      <c r="D562" s="22" t="s">
        <v>383</v>
      </c>
      <c r="E562" s="21" t="s">
        <v>131</v>
      </c>
      <c r="F562" s="72">
        <v>0</v>
      </c>
      <c r="G562" s="31">
        <v>12322429</v>
      </c>
      <c r="H562" s="103">
        <v>10032374</v>
      </c>
      <c r="N562" s="103">
        <v>10032374</v>
      </c>
      <c r="O562" s="103"/>
      <c r="P562" s="103">
        <f>N562+O562</f>
        <v>10032374</v>
      </c>
      <c r="Q562" s="103"/>
      <c r="R562" s="103">
        <f>P562+Q562</f>
        <v>10032374</v>
      </c>
      <c r="S562" s="103">
        <v>10032374</v>
      </c>
      <c r="T562" s="93"/>
      <c r="U562" s="103">
        <f>S562+T562</f>
        <v>10032374</v>
      </c>
      <c r="V562" s="103"/>
      <c r="W562" s="103">
        <f>U562+V562</f>
        <v>10032374</v>
      </c>
    </row>
    <row r="563" spans="1:23" ht="36" customHeight="1">
      <c r="A563" s="35" t="s">
        <v>129</v>
      </c>
      <c r="B563" s="21" t="s">
        <v>109</v>
      </c>
      <c r="C563" s="21" t="s">
        <v>112</v>
      </c>
      <c r="D563" s="22" t="s">
        <v>383</v>
      </c>
      <c r="E563" s="21" t="s">
        <v>132</v>
      </c>
      <c r="F563" s="72">
        <v>0</v>
      </c>
      <c r="G563" s="22" t="s">
        <v>168</v>
      </c>
      <c r="H563" s="103">
        <v>1380</v>
      </c>
      <c r="N563" s="103">
        <v>1380</v>
      </c>
      <c r="O563" s="103"/>
      <c r="P563" s="103">
        <f>N563+O563</f>
        <v>1380</v>
      </c>
      <c r="Q563" s="103"/>
      <c r="R563" s="103">
        <f>P563+Q563</f>
        <v>1380</v>
      </c>
      <c r="S563" s="103">
        <v>1380</v>
      </c>
      <c r="T563" s="93"/>
      <c r="U563" s="103">
        <f>S563+T563</f>
        <v>1380</v>
      </c>
      <c r="V563" s="103"/>
      <c r="W563" s="103">
        <f>U563+V563</f>
        <v>1380</v>
      </c>
    </row>
    <row r="564" spans="1:23" ht="38.25" customHeight="1">
      <c r="A564" s="35" t="s">
        <v>130</v>
      </c>
      <c r="B564" s="21" t="s">
        <v>109</v>
      </c>
      <c r="C564" s="21" t="s">
        <v>112</v>
      </c>
      <c r="D564" s="22" t="s">
        <v>383</v>
      </c>
      <c r="E564" s="21" t="s">
        <v>133</v>
      </c>
      <c r="F564" s="72">
        <v>0</v>
      </c>
      <c r="G564" s="31">
        <v>747684</v>
      </c>
      <c r="H564" s="103">
        <v>667639</v>
      </c>
      <c r="N564" s="103">
        <v>667639</v>
      </c>
      <c r="O564" s="103"/>
      <c r="P564" s="103">
        <f>N564+O564</f>
        <v>667639</v>
      </c>
      <c r="Q564" s="103"/>
      <c r="R564" s="103">
        <f>P564+Q564</f>
        <v>667639</v>
      </c>
      <c r="S564" s="103">
        <v>667639</v>
      </c>
      <c r="T564" s="93"/>
      <c r="U564" s="103">
        <f>S564+T564</f>
        <v>667639</v>
      </c>
      <c r="V564" s="103"/>
      <c r="W564" s="103">
        <f>U564+V564</f>
        <v>667639</v>
      </c>
    </row>
    <row r="565" spans="1:23" ht="35.25" customHeight="1">
      <c r="A565" s="35" t="s">
        <v>156</v>
      </c>
      <c r="B565" s="21" t="s">
        <v>109</v>
      </c>
      <c r="C565" s="21" t="s">
        <v>112</v>
      </c>
      <c r="D565" s="22" t="s">
        <v>383</v>
      </c>
      <c r="E565" s="21" t="s">
        <v>134</v>
      </c>
      <c r="F565" s="72">
        <v>0</v>
      </c>
      <c r="G565" s="31">
        <v>773887</v>
      </c>
      <c r="H565" s="103">
        <v>250407</v>
      </c>
      <c r="N565" s="103">
        <v>250407</v>
      </c>
      <c r="O565" s="103"/>
      <c r="P565" s="103">
        <f>N565+O565</f>
        <v>250407</v>
      </c>
      <c r="Q565" s="103"/>
      <c r="R565" s="103">
        <f>P565+Q565</f>
        <v>250407</v>
      </c>
      <c r="S565" s="103">
        <v>250407</v>
      </c>
      <c r="T565" s="93"/>
      <c r="U565" s="103">
        <f>S565+T565</f>
        <v>250407</v>
      </c>
      <c r="V565" s="103"/>
      <c r="W565" s="103">
        <f>U565+V565</f>
        <v>250407</v>
      </c>
    </row>
    <row r="566" spans="1:23" ht="94.5">
      <c r="A566" s="145" t="s">
        <v>213</v>
      </c>
      <c r="B566" s="22" t="s">
        <v>109</v>
      </c>
      <c r="C566" s="22" t="s">
        <v>112</v>
      </c>
      <c r="D566" s="22" t="s">
        <v>39</v>
      </c>
      <c r="E566" s="22"/>
      <c r="F566" s="72" t="e">
        <f>#REF!+#REF!+F567</f>
        <v>#REF!</v>
      </c>
      <c r="G566" s="22"/>
      <c r="H566" s="103">
        <f>H567</f>
        <v>3500000</v>
      </c>
      <c r="N566" s="103">
        <f>N567</f>
        <v>3500000</v>
      </c>
      <c r="O566" s="103"/>
      <c r="P566" s="103">
        <f>P567</f>
        <v>3500000</v>
      </c>
      <c r="Q566" s="103"/>
      <c r="R566" s="103">
        <f>R567</f>
        <v>3500000</v>
      </c>
      <c r="S566" s="103">
        <f>S567</f>
        <v>3500000</v>
      </c>
      <c r="T566" s="93"/>
      <c r="U566" s="103">
        <f>U567</f>
        <v>3500000</v>
      </c>
      <c r="V566" s="103"/>
      <c r="W566" s="103">
        <f>W567</f>
        <v>3500000</v>
      </c>
    </row>
    <row r="567" spans="1:23" ht="38.25" customHeight="1">
      <c r="A567" s="58" t="s">
        <v>215</v>
      </c>
      <c r="B567" s="22" t="s">
        <v>109</v>
      </c>
      <c r="C567" s="22" t="s">
        <v>112</v>
      </c>
      <c r="D567" s="22" t="s">
        <v>216</v>
      </c>
      <c r="E567" s="22"/>
      <c r="F567" s="72" t="e">
        <f>F568+#REF!</f>
        <v>#REF!</v>
      </c>
      <c r="G567" s="22"/>
      <c r="H567" s="103">
        <f>H568</f>
        <v>3500000</v>
      </c>
      <c r="N567" s="103">
        <f>N568</f>
        <v>3500000</v>
      </c>
      <c r="O567" s="103"/>
      <c r="P567" s="103">
        <f>P568</f>
        <v>3500000</v>
      </c>
      <c r="Q567" s="103"/>
      <c r="R567" s="103">
        <f>R568</f>
        <v>3500000</v>
      </c>
      <c r="S567" s="103">
        <f>S568</f>
        <v>3500000</v>
      </c>
      <c r="T567" s="93"/>
      <c r="U567" s="103">
        <f>U568</f>
        <v>3500000</v>
      </c>
      <c r="V567" s="103"/>
      <c r="W567" s="103">
        <f>W568</f>
        <v>3500000</v>
      </c>
    </row>
    <row r="568" spans="1:23" ht="25.5" customHeight="1">
      <c r="A568" s="58" t="s">
        <v>455</v>
      </c>
      <c r="B568" s="22" t="s">
        <v>109</v>
      </c>
      <c r="C568" s="22" t="s">
        <v>112</v>
      </c>
      <c r="D568" s="22" t="s">
        <v>456</v>
      </c>
      <c r="E568" s="22"/>
      <c r="F568" s="72">
        <v>0</v>
      </c>
      <c r="G568" s="22"/>
      <c r="H568" s="103">
        <f>H569+H570+H571+H572</f>
        <v>3500000</v>
      </c>
      <c r="N568" s="103">
        <f>N569+N570+N571+N572</f>
        <v>3500000</v>
      </c>
      <c r="O568" s="103"/>
      <c r="P568" s="103">
        <f>P569+P570+P571+P572</f>
        <v>3500000</v>
      </c>
      <c r="Q568" s="103"/>
      <c r="R568" s="103">
        <f>R569+R570+R571+R572</f>
        <v>3500000</v>
      </c>
      <c r="S568" s="103">
        <f>S569+S570+S571+S572</f>
        <v>3500000</v>
      </c>
      <c r="T568" s="93"/>
      <c r="U568" s="103">
        <f>U569+U570+U571+U572</f>
        <v>3500000</v>
      </c>
      <c r="V568" s="103"/>
      <c r="W568" s="103">
        <f>W569+W570+W571+W572</f>
        <v>3500000</v>
      </c>
    </row>
    <row r="569" spans="1:23" ht="21" customHeight="1">
      <c r="A569" s="35" t="s">
        <v>128</v>
      </c>
      <c r="B569" s="22" t="s">
        <v>109</v>
      </c>
      <c r="C569" s="22" t="s">
        <v>112</v>
      </c>
      <c r="D569" s="22" t="s">
        <v>456</v>
      </c>
      <c r="E569" s="22" t="s">
        <v>131</v>
      </c>
      <c r="F569" s="72"/>
      <c r="G569" s="22"/>
      <c r="H569" s="103">
        <v>2929865</v>
      </c>
      <c r="N569" s="103">
        <v>2929865</v>
      </c>
      <c r="O569" s="103"/>
      <c r="P569" s="103">
        <f>N569+O569</f>
        <v>2929865</v>
      </c>
      <c r="Q569" s="103"/>
      <c r="R569" s="103">
        <f>P569+Q569</f>
        <v>2929865</v>
      </c>
      <c r="S569" s="103">
        <v>2929865</v>
      </c>
      <c r="T569" s="93"/>
      <c r="U569" s="103">
        <f>S569+T569</f>
        <v>2929865</v>
      </c>
      <c r="V569" s="103"/>
      <c r="W569" s="103">
        <f>U569+V569</f>
        <v>2929865</v>
      </c>
    </row>
    <row r="570" spans="1:23" ht="32.25" customHeight="1">
      <c r="A570" s="35" t="s">
        <v>129</v>
      </c>
      <c r="B570" s="22" t="s">
        <v>109</v>
      </c>
      <c r="C570" s="22" t="s">
        <v>112</v>
      </c>
      <c r="D570" s="22" t="s">
        <v>456</v>
      </c>
      <c r="E570" s="22" t="s">
        <v>132</v>
      </c>
      <c r="F570" s="72"/>
      <c r="G570" s="22"/>
      <c r="H570" s="103">
        <v>24000</v>
      </c>
      <c r="N570" s="103">
        <v>24000</v>
      </c>
      <c r="O570" s="103"/>
      <c r="P570" s="103">
        <f>N570+O570</f>
        <v>24000</v>
      </c>
      <c r="Q570" s="103"/>
      <c r="R570" s="103">
        <f>P570+Q570</f>
        <v>24000</v>
      </c>
      <c r="S570" s="103">
        <v>24000</v>
      </c>
      <c r="T570" s="93"/>
      <c r="U570" s="103">
        <f>S570+T570</f>
        <v>24000</v>
      </c>
      <c r="V570" s="103"/>
      <c r="W570" s="103">
        <f>U570+V570</f>
        <v>24000</v>
      </c>
    </row>
    <row r="571" spans="1:23" ht="36" customHeight="1">
      <c r="A571" s="35" t="s">
        <v>130</v>
      </c>
      <c r="B571" s="22" t="s">
        <v>109</v>
      </c>
      <c r="C571" s="22" t="s">
        <v>112</v>
      </c>
      <c r="D571" s="22" t="s">
        <v>456</v>
      </c>
      <c r="E571" s="22" t="s">
        <v>133</v>
      </c>
      <c r="F571" s="72"/>
      <c r="G571" s="22"/>
      <c r="H571" s="103">
        <v>198353</v>
      </c>
      <c r="N571" s="103">
        <v>198353</v>
      </c>
      <c r="O571" s="103"/>
      <c r="P571" s="103">
        <f>N571+O571</f>
        <v>198353</v>
      </c>
      <c r="Q571" s="103"/>
      <c r="R571" s="103">
        <f>P571+Q571</f>
        <v>198353</v>
      </c>
      <c r="S571" s="103">
        <v>198353</v>
      </c>
      <c r="T571" s="93"/>
      <c r="U571" s="103">
        <f>S571+T571</f>
        <v>198353</v>
      </c>
      <c r="V571" s="103"/>
      <c r="W571" s="103">
        <f>U571+V571</f>
        <v>198353</v>
      </c>
    </row>
    <row r="572" spans="1:23" ht="34.5" customHeight="1">
      <c r="A572" s="35" t="s">
        <v>156</v>
      </c>
      <c r="B572" s="22" t="s">
        <v>109</v>
      </c>
      <c r="C572" s="22" t="s">
        <v>112</v>
      </c>
      <c r="D572" s="22" t="s">
        <v>456</v>
      </c>
      <c r="E572" s="22" t="s">
        <v>134</v>
      </c>
      <c r="F572" s="72"/>
      <c r="G572" s="22"/>
      <c r="H572" s="103">
        <v>347782</v>
      </c>
      <c r="N572" s="103">
        <v>347782</v>
      </c>
      <c r="O572" s="103"/>
      <c r="P572" s="103">
        <f>N572+O572</f>
        <v>347782</v>
      </c>
      <c r="Q572" s="103"/>
      <c r="R572" s="103">
        <f>P572+Q572</f>
        <v>347782</v>
      </c>
      <c r="S572" s="103">
        <v>347782</v>
      </c>
      <c r="T572" s="93"/>
      <c r="U572" s="103">
        <f>S572+T572</f>
        <v>347782</v>
      </c>
      <c r="V572" s="103"/>
      <c r="W572" s="103">
        <f>U572+V572</f>
        <v>347782</v>
      </c>
    </row>
    <row r="573" spans="1:23" ht="63">
      <c r="A573" s="50" t="s">
        <v>402</v>
      </c>
      <c r="B573" s="28"/>
      <c r="C573" s="28" t="s">
        <v>112</v>
      </c>
      <c r="D573" s="28" t="s">
        <v>176</v>
      </c>
      <c r="E573" s="28"/>
      <c r="F573" s="33"/>
      <c r="G573" s="88"/>
      <c r="H573" s="102">
        <f>H574</f>
        <v>30578100</v>
      </c>
      <c r="N573" s="102">
        <f>N574</f>
        <v>7851829</v>
      </c>
      <c r="O573" s="102"/>
      <c r="P573" s="102">
        <f>P574</f>
        <v>7851829</v>
      </c>
      <c r="Q573" s="102"/>
      <c r="R573" s="102">
        <f>R574</f>
        <v>7851829</v>
      </c>
      <c r="S573" s="102">
        <f>S574</f>
        <v>9827761</v>
      </c>
      <c r="T573" s="93"/>
      <c r="U573" s="102">
        <f>U574</f>
        <v>9827761</v>
      </c>
      <c r="V573" s="102"/>
      <c r="W573" s="102">
        <f>W574</f>
        <v>9827761</v>
      </c>
    </row>
    <row r="574" spans="1:23" ht="31.5">
      <c r="A574" s="35" t="s">
        <v>178</v>
      </c>
      <c r="B574" s="21"/>
      <c r="C574" s="22" t="s">
        <v>112</v>
      </c>
      <c r="D574" s="22" t="s">
        <v>403</v>
      </c>
      <c r="E574" s="21"/>
      <c r="F574" s="33"/>
      <c r="G574" s="25"/>
      <c r="H574" s="102">
        <f>H575</f>
        <v>30578100</v>
      </c>
      <c r="N574" s="102">
        <f>N575</f>
        <v>7851829</v>
      </c>
      <c r="O574" s="102"/>
      <c r="P574" s="102">
        <f>P575</f>
        <v>7851829</v>
      </c>
      <c r="Q574" s="102"/>
      <c r="R574" s="102">
        <f>R575</f>
        <v>7851829</v>
      </c>
      <c r="S574" s="102">
        <f>S575</f>
        <v>9827761</v>
      </c>
      <c r="T574" s="93"/>
      <c r="U574" s="102">
        <f>U575</f>
        <v>9827761</v>
      </c>
      <c r="V574" s="102"/>
      <c r="W574" s="102">
        <f>W575</f>
        <v>9827761</v>
      </c>
    </row>
    <row r="575" spans="1:23" ht="31.5">
      <c r="A575" s="35" t="s">
        <v>404</v>
      </c>
      <c r="B575" s="21"/>
      <c r="C575" s="22" t="s">
        <v>112</v>
      </c>
      <c r="D575" s="22" t="s">
        <v>179</v>
      </c>
      <c r="E575" s="22" t="s">
        <v>146</v>
      </c>
      <c r="F575" s="33"/>
      <c r="G575" s="25"/>
      <c r="H575" s="102">
        <v>30578100</v>
      </c>
      <c r="N575" s="102">
        <v>7851829</v>
      </c>
      <c r="O575" s="102"/>
      <c r="P575" s="103">
        <f>N575+O575</f>
        <v>7851829</v>
      </c>
      <c r="Q575" s="103"/>
      <c r="R575" s="103">
        <f>P575+Q575</f>
        <v>7851829</v>
      </c>
      <c r="S575" s="102">
        <v>9827761</v>
      </c>
      <c r="T575" s="93"/>
      <c r="U575" s="103">
        <f>S575+T575</f>
        <v>9827761</v>
      </c>
      <c r="V575" s="103"/>
      <c r="W575" s="103">
        <f>U575+V575</f>
        <v>9827761</v>
      </c>
    </row>
    <row r="576" spans="1:23" ht="36.75" customHeight="1">
      <c r="A576" s="89" t="s">
        <v>94</v>
      </c>
      <c r="B576" s="81" t="s">
        <v>44</v>
      </c>
      <c r="C576" s="81" t="s">
        <v>44</v>
      </c>
      <c r="D576" s="81"/>
      <c r="E576" s="78"/>
      <c r="F576" s="128" t="e">
        <f>SUM(F577+F593+#REF!)</f>
        <v>#REF!</v>
      </c>
      <c r="G576" s="79"/>
      <c r="H576" s="104">
        <f>H577+H593+H600</f>
        <v>4484000</v>
      </c>
      <c r="N576" s="104">
        <f>N577+N593+N600</f>
        <v>4813200</v>
      </c>
      <c r="O576" s="104"/>
      <c r="P576" s="104">
        <f>P577+P593+P600</f>
        <v>4813200</v>
      </c>
      <c r="Q576" s="104"/>
      <c r="R576" s="104">
        <f>R577+R593+R600</f>
        <v>4813200</v>
      </c>
      <c r="S576" s="104">
        <f>S577+S593+S600</f>
        <v>5053860</v>
      </c>
      <c r="T576" s="93"/>
      <c r="U576" s="104">
        <f>U577+U593+U600</f>
        <v>5053860</v>
      </c>
      <c r="V576" s="104"/>
      <c r="W576" s="104">
        <f>W577+W593+W600</f>
        <v>5053860</v>
      </c>
    </row>
    <row r="577" spans="1:23" ht="47.25">
      <c r="A577" s="77" t="s">
        <v>169</v>
      </c>
      <c r="B577" s="78"/>
      <c r="C577" s="78" t="s">
        <v>45</v>
      </c>
      <c r="D577" s="78"/>
      <c r="E577" s="78"/>
      <c r="F577" s="128" t="e">
        <f>F584+#REF!</f>
        <v>#REF!</v>
      </c>
      <c r="G577" s="79"/>
      <c r="H577" s="104">
        <f>H578+H584</f>
        <v>2928000</v>
      </c>
      <c r="N577" s="104">
        <f>N578+N584</f>
        <v>3257200</v>
      </c>
      <c r="O577" s="104"/>
      <c r="P577" s="104">
        <f>P578+P584</f>
        <v>3257200</v>
      </c>
      <c r="Q577" s="104"/>
      <c r="R577" s="104">
        <f>R578+R584</f>
        <v>3257200</v>
      </c>
      <c r="S577" s="104">
        <f>S578+S584</f>
        <v>3497860</v>
      </c>
      <c r="T577" s="93"/>
      <c r="U577" s="104">
        <f>U578+U584</f>
        <v>3497860</v>
      </c>
      <c r="V577" s="104"/>
      <c r="W577" s="104">
        <f>W578+W584</f>
        <v>3497860</v>
      </c>
    </row>
    <row r="578" spans="1:23" ht="67.5" customHeight="1">
      <c r="A578" s="144" t="s">
        <v>426</v>
      </c>
      <c r="B578" s="14"/>
      <c r="C578" s="22" t="s">
        <v>45</v>
      </c>
      <c r="D578" s="22" t="s">
        <v>111</v>
      </c>
      <c r="E578" s="22"/>
      <c r="F578" s="72"/>
      <c r="G578" s="22"/>
      <c r="H578" s="103">
        <f>H579</f>
        <v>800000</v>
      </c>
      <c r="N578" s="103">
        <f>N579</f>
        <v>800000</v>
      </c>
      <c r="O578" s="103"/>
      <c r="P578" s="103">
        <f>P579</f>
        <v>800000</v>
      </c>
      <c r="Q578" s="103"/>
      <c r="R578" s="103">
        <f>R579</f>
        <v>800000</v>
      </c>
      <c r="S578" s="103">
        <f>S579</f>
        <v>800000</v>
      </c>
      <c r="T578" s="93"/>
      <c r="U578" s="103">
        <f>U579</f>
        <v>800000</v>
      </c>
      <c r="V578" s="103"/>
      <c r="W578" s="103">
        <f>W579</f>
        <v>800000</v>
      </c>
    </row>
    <row r="579" spans="1:23" ht="63">
      <c r="A579" s="57" t="s">
        <v>427</v>
      </c>
      <c r="B579" s="14"/>
      <c r="C579" s="22" t="s">
        <v>45</v>
      </c>
      <c r="D579" s="22" t="s">
        <v>429</v>
      </c>
      <c r="E579" s="22"/>
      <c r="F579" s="72"/>
      <c r="G579" s="22"/>
      <c r="H579" s="103">
        <f>H580</f>
        <v>800000</v>
      </c>
      <c r="N579" s="103">
        <f>N580</f>
        <v>800000</v>
      </c>
      <c r="O579" s="103"/>
      <c r="P579" s="103">
        <f>P580</f>
        <v>800000</v>
      </c>
      <c r="Q579" s="103"/>
      <c r="R579" s="103">
        <f>R580</f>
        <v>800000</v>
      </c>
      <c r="S579" s="103">
        <f>S580</f>
        <v>800000</v>
      </c>
      <c r="T579" s="93"/>
      <c r="U579" s="103">
        <f>U580</f>
        <v>800000</v>
      </c>
      <c r="V579" s="103"/>
      <c r="W579" s="103">
        <f>W580</f>
        <v>800000</v>
      </c>
    </row>
    <row r="580" spans="1:23" ht="47.25">
      <c r="A580" s="57" t="s">
        <v>428</v>
      </c>
      <c r="B580" s="14"/>
      <c r="C580" s="22" t="s">
        <v>45</v>
      </c>
      <c r="D580" s="22" t="s">
        <v>430</v>
      </c>
      <c r="E580" s="22"/>
      <c r="F580" s="72"/>
      <c r="G580" s="22"/>
      <c r="H580" s="103">
        <f>H581+H582+H583</f>
        <v>800000</v>
      </c>
      <c r="N580" s="103">
        <f>N581+N582+N583</f>
        <v>800000</v>
      </c>
      <c r="O580" s="103"/>
      <c r="P580" s="103">
        <f>P581+P582+P583</f>
        <v>800000</v>
      </c>
      <c r="Q580" s="103"/>
      <c r="R580" s="103">
        <f>R581+R582+R583</f>
        <v>800000</v>
      </c>
      <c r="S580" s="103">
        <f>S581+S582+S583</f>
        <v>800000</v>
      </c>
      <c r="T580" s="93"/>
      <c r="U580" s="103">
        <f>U581+U582+U583</f>
        <v>800000</v>
      </c>
      <c r="V580" s="103"/>
      <c r="W580" s="103">
        <f>W581+W582+W583</f>
        <v>800000</v>
      </c>
    </row>
    <row r="581" spans="1:23" ht="33.75" customHeight="1">
      <c r="A581" s="76" t="s">
        <v>130</v>
      </c>
      <c r="B581" s="14"/>
      <c r="C581" s="34" t="s">
        <v>45</v>
      </c>
      <c r="D581" s="34" t="s">
        <v>430</v>
      </c>
      <c r="E581" s="34" t="s">
        <v>133</v>
      </c>
      <c r="F581" s="72"/>
      <c r="G581" s="22"/>
      <c r="H581" s="103">
        <v>22020</v>
      </c>
      <c r="N581" s="103">
        <v>22020</v>
      </c>
      <c r="O581" s="103"/>
      <c r="P581" s="103">
        <f>N581+O581</f>
        <v>22020</v>
      </c>
      <c r="Q581" s="103"/>
      <c r="R581" s="103">
        <f>P581+Q581</f>
        <v>22020</v>
      </c>
      <c r="S581" s="103">
        <v>22020</v>
      </c>
      <c r="T581" s="93"/>
      <c r="U581" s="103">
        <f>S581+T581</f>
        <v>22020</v>
      </c>
      <c r="V581" s="103"/>
      <c r="W581" s="103">
        <f>U581+V581</f>
        <v>22020</v>
      </c>
    </row>
    <row r="582" spans="1:23" ht="36" customHeight="1">
      <c r="A582" s="76" t="s">
        <v>156</v>
      </c>
      <c r="B582" s="14"/>
      <c r="C582" s="34" t="s">
        <v>45</v>
      </c>
      <c r="D582" s="34" t="s">
        <v>430</v>
      </c>
      <c r="E582" s="34" t="s">
        <v>134</v>
      </c>
      <c r="F582" s="72"/>
      <c r="G582" s="22"/>
      <c r="H582" s="103">
        <v>768000</v>
      </c>
      <c r="N582" s="103">
        <v>768000</v>
      </c>
      <c r="O582" s="103"/>
      <c r="P582" s="103">
        <f>N582+O582</f>
        <v>768000</v>
      </c>
      <c r="Q582" s="103"/>
      <c r="R582" s="103">
        <f>P582+Q582</f>
        <v>768000</v>
      </c>
      <c r="S582" s="103">
        <v>768000</v>
      </c>
      <c r="T582" s="93"/>
      <c r="U582" s="103">
        <f>S582+T582</f>
        <v>768000</v>
      </c>
      <c r="V582" s="103"/>
      <c r="W582" s="103">
        <f>U582+V582</f>
        <v>768000</v>
      </c>
    </row>
    <row r="583" spans="1:23" ht="15.75">
      <c r="A583" s="76" t="s">
        <v>137</v>
      </c>
      <c r="B583" s="14"/>
      <c r="C583" s="34" t="s">
        <v>45</v>
      </c>
      <c r="D583" s="34" t="s">
        <v>430</v>
      </c>
      <c r="E583" s="34" t="s">
        <v>138</v>
      </c>
      <c r="F583" s="72"/>
      <c r="G583" s="22"/>
      <c r="H583" s="103">
        <v>9980</v>
      </c>
      <c r="N583" s="103">
        <v>9980</v>
      </c>
      <c r="O583" s="103"/>
      <c r="P583" s="103">
        <f>N583+O583</f>
        <v>9980</v>
      </c>
      <c r="Q583" s="103"/>
      <c r="R583" s="103">
        <f>P583+Q583</f>
        <v>9980</v>
      </c>
      <c r="S583" s="103">
        <v>9980</v>
      </c>
      <c r="T583" s="93"/>
      <c r="U583" s="103">
        <f>S583+T583</f>
        <v>9980</v>
      </c>
      <c r="V583" s="103"/>
      <c r="W583" s="103">
        <f>U583+V583</f>
        <v>9980</v>
      </c>
    </row>
    <row r="584" spans="1:23" ht="94.5">
      <c r="A584" s="45" t="s">
        <v>213</v>
      </c>
      <c r="B584" s="22">
        <v>901</v>
      </c>
      <c r="C584" s="22" t="s">
        <v>45</v>
      </c>
      <c r="D584" s="22" t="s">
        <v>214</v>
      </c>
      <c r="E584" s="22"/>
      <c r="F584" s="72" t="e">
        <f>#REF!+#REF!</f>
        <v>#REF!</v>
      </c>
      <c r="G584" s="22"/>
      <c r="H584" s="103">
        <f>H585</f>
        <v>2128000</v>
      </c>
      <c r="N584" s="103">
        <f>N585</f>
        <v>2457200</v>
      </c>
      <c r="O584" s="103"/>
      <c r="P584" s="103">
        <f>P585</f>
        <v>2457200</v>
      </c>
      <c r="Q584" s="103"/>
      <c r="R584" s="103">
        <f>R585</f>
        <v>2457200</v>
      </c>
      <c r="S584" s="103">
        <f>S585</f>
        <v>2697860</v>
      </c>
      <c r="T584" s="93"/>
      <c r="U584" s="103">
        <f>U585</f>
        <v>2697860</v>
      </c>
      <c r="V584" s="103"/>
      <c r="W584" s="103">
        <f>W585</f>
        <v>2697860</v>
      </c>
    </row>
    <row r="585" spans="1:23" ht="47.25">
      <c r="A585" s="46" t="s">
        <v>215</v>
      </c>
      <c r="B585" s="22" t="s">
        <v>109</v>
      </c>
      <c r="C585" s="22" t="s">
        <v>45</v>
      </c>
      <c r="D585" s="22" t="s">
        <v>216</v>
      </c>
      <c r="E585" s="22"/>
      <c r="F585" s="72"/>
      <c r="G585" s="22"/>
      <c r="H585" s="103">
        <f>H586</f>
        <v>2128000</v>
      </c>
      <c r="N585" s="103">
        <f>N586</f>
        <v>2457200</v>
      </c>
      <c r="O585" s="103"/>
      <c r="P585" s="103">
        <f>P586</f>
        <v>2457200</v>
      </c>
      <c r="Q585" s="103"/>
      <c r="R585" s="103">
        <f>R586</f>
        <v>2457200</v>
      </c>
      <c r="S585" s="103">
        <f>S586</f>
        <v>2697860</v>
      </c>
      <c r="T585" s="93"/>
      <c r="U585" s="103">
        <f>U586</f>
        <v>2697860</v>
      </c>
      <c r="V585" s="103"/>
      <c r="W585" s="103">
        <f>W586</f>
        <v>2697860</v>
      </c>
    </row>
    <row r="586" spans="1:23" ht="24.75" customHeight="1">
      <c r="A586" s="47" t="s">
        <v>217</v>
      </c>
      <c r="B586" s="22" t="s">
        <v>109</v>
      </c>
      <c r="C586" s="22" t="s">
        <v>45</v>
      </c>
      <c r="D586" s="22" t="s">
        <v>218</v>
      </c>
      <c r="E586" s="22"/>
      <c r="F586" s="72"/>
      <c r="G586" s="22"/>
      <c r="H586" s="103">
        <f>H587+H588+H589+H590</f>
        <v>2128000</v>
      </c>
      <c r="N586" s="103">
        <f>N587+N588+N589+N590</f>
        <v>2457200</v>
      </c>
      <c r="O586" s="103"/>
      <c r="P586" s="103">
        <f>P587+P588+P589+P590</f>
        <v>2457200</v>
      </c>
      <c r="Q586" s="103"/>
      <c r="R586" s="103">
        <f>R587+R588+R589+R590</f>
        <v>2457200</v>
      </c>
      <c r="S586" s="103">
        <f>S587+S588+S589+S590</f>
        <v>2697860</v>
      </c>
      <c r="T586" s="93"/>
      <c r="U586" s="103">
        <f>U587+U588+U589+U590</f>
        <v>2697860</v>
      </c>
      <c r="V586" s="103"/>
      <c r="W586" s="103">
        <f>W587+W588+W589+W590</f>
        <v>2697860</v>
      </c>
    </row>
    <row r="587" spans="1:23" ht="27" customHeight="1">
      <c r="A587" s="35" t="s">
        <v>128</v>
      </c>
      <c r="B587" s="22" t="s">
        <v>109</v>
      </c>
      <c r="C587" s="22" t="s">
        <v>45</v>
      </c>
      <c r="D587" s="22" t="s">
        <v>218</v>
      </c>
      <c r="E587" s="22" t="s">
        <v>131</v>
      </c>
      <c r="F587" s="72"/>
      <c r="G587" s="22"/>
      <c r="H587" s="103">
        <v>1422803</v>
      </c>
      <c r="N587" s="103">
        <v>1622803</v>
      </c>
      <c r="O587" s="103"/>
      <c r="P587" s="103">
        <f aca="true" t="shared" si="51" ref="P587:R592">N587+O587</f>
        <v>1622803</v>
      </c>
      <c r="Q587" s="103"/>
      <c r="R587" s="103">
        <f t="shared" si="51"/>
        <v>1622803</v>
      </c>
      <c r="S587" s="103">
        <v>1722803</v>
      </c>
      <c r="T587" s="93"/>
      <c r="U587" s="103">
        <f aca="true" t="shared" si="52" ref="U587:U592">S587+T587</f>
        <v>1722803</v>
      </c>
      <c r="V587" s="103"/>
      <c r="W587" s="103">
        <f aca="true" t="shared" si="53" ref="W587:W592">U587+V587</f>
        <v>1722803</v>
      </c>
    </row>
    <row r="588" spans="1:23" ht="39" customHeight="1">
      <c r="A588" s="35" t="s">
        <v>129</v>
      </c>
      <c r="B588" s="22" t="s">
        <v>109</v>
      </c>
      <c r="C588" s="22" t="s">
        <v>45</v>
      </c>
      <c r="D588" s="22" t="s">
        <v>218</v>
      </c>
      <c r="E588" s="22" t="s">
        <v>132</v>
      </c>
      <c r="F588" s="72"/>
      <c r="G588" s="22"/>
      <c r="H588" s="103">
        <v>42194</v>
      </c>
      <c r="N588" s="103">
        <v>42194</v>
      </c>
      <c r="O588" s="103"/>
      <c r="P588" s="103">
        <f t="shared" si="51"/>
        <v>42194</v>
      </c>
      <c r="Q588" s="103"/>
      <c r="R588" s="103">
        <f t="shared" si="51"/>
        <v>42194</v>
      </c>
      <c r="S588" s="103">
        <v>42194</v>
      </c>
      <c r="T588" s="93"/>
      <c r="U588" s="103">
        <f t="shared" si="52"/>
        <v>42194</v>
      </c>
      <c r="V588" s="103"/>
      <c r="W588" s="103">
        <f t="shared" si="53"/>
        <v>42194</v>
      </c>
    </row>
    <row r="589" spans="1:23" ht="35.25" customHeight="1">
      <c r="A589" s="35" t="s">
        <v>130</v>
      </c>
      <c r="B589" s="22" t="s">
        <v>109</v>
      </c>
      <c r="C589" s="22" t="s">
        <v>45</v>
      </c>
      <c r="D589" s="22" t="s">
        <v>218</v>
      </c>
      <c r="E589" s="22" t="s">
        <v>133</v>
      </c>
      <c r="F589" s="72"/>
      <c r="G589" s="22"/>
      <c r="H589" s="103">
        <v>123003</v>
      </c>
      <c r="N589" s="103">
        <v>123003</v>
      </c>
      <c r="O589" s="103"/>
      <c r="P589" s="103">
        <f t="shared" si="51"/>
        <v>123003</v>
      </c>
      <c r="Q589" s="103"/>
      <c r="R589" s="103">
        <f t="shared" si="51"/>
        <v>123003</v>
      </c>
      <c r="S589" s="103">
        <v>123003</v>
      </c>
      <c r="T589" s="93"/>
      <c r="U589" s="103">
        <f t="shared" si="52"/>
        <v>123003</v>
      </c>
      <c r="V589" s="103"/>
      <c r="W589" s="103">
        <f t="shared" si="53"/>
        <v>123003</v>
      </c>
    </row>
    <row r="590" spans="1:23" ht="35.25" customHeight="1">
      <c r="A590" s="35" t="s">
        <v>156</v>
      </c>
      <c r="B590" s="22" t="s">
        <v>109</v>
      </c>
      <c r="C590" s="22" t="s">
        <v>45</v>
      </c>
      <c r="D590" s="22" t="s">
        <v>218</v>
      </c>
      <c r="E590" s="22" t="s">
        <v>134</v>
      </c>
      <c r="F590" s="72"/>
      <c r="G590" s="22"/>
      <c r="H590" s="103">
        <v>540000</v>
      </c>
      <c r="N590" s="103">
        <v>669200</v>
      </c>
      <c r="O590" s="103"/>
      <c r="P590" s="103">
        <f t="shared" si="51"/>
        <v>669200</v>
      </c>
      <c r="Q590" s="103"/>
      <c r="R590" s="103">
        <f t="shared" si="51"/>
        <v>669200</v>
      </c>
      <c r="S590" s="103">
        <v>809860</v>
      </c>
      <c r="T590" s="93"/>
      <c r="U590" s="103">
        <f t="shared" si="52"/>
        <v>809860</v>
      </c>
      <c r="V590" s="103"/>
      <c r="W590" s="103">
        <f t="shared" si="53"/>
        <v>809860</v>
      </c>
    </row>
    <row r="591" spans="1:23" ht="35.25" customHeight="1">
      <c r="A591" s="32" t="s">
        <v>130</v>
      </c>
      <c r="B591" s="78" t="s">
        <v>109</v>
      </c>
      <c r="C591" s="78" t="s">
        <v>45</v>
      </c>
      <c r="D591" s="78" t="s">
        <v>165</v>
      </c>
      <c r="E591" s="78" t="s">
        <v>133</v>
      </c>
      <c r="F591" s="128">
        <v>0</v>
      </c>
      <c r="G591" s="79">
        <v>91000</v>
      </c>
      <c r="H591" s="104">
        <f>F591+G591</f>
        <v>91000</v>
      </c>
      <c r="N591" s="104">
        <f>L591+M591</f>
        <v>0</v>
      </c>
      <c r="O591" s="104"/>
      <c r="P591" s="103">
        <f t="shared" si="51"/>
        <v>0</v>
      </c>
      <c r="Q591" s="103"/>
      <c r="R591" s="103">
        <f t="shared" si="51"/>
        <v>0</v>
      </c>
      <c r="S591" s="104">
        <f>M591+N591</f>
        <v>0</v>
      </c>
      <c r="T591" s="93"/>
      <c r="U591" s="103">
        <f t="shared" si="52"/>
        <v>0</v>
      </c>
      <c r="V591" s="103"/>
      <c r="W591" s="103">
        <f t="shared" si="53"/>
        <v>0</v>
      </c>
    </row>
    <row r="592" spans="1:23" ht="30" customHeight="1">
      <c r="A592" s="32" t="s">
        <v>156</v>
      </c>
      <c r="B592" s="78" t="s">
        <v>109</v>
      </c>
      <c r="C592" s="78" t="s">
        <v>45</v>
      </c>
      <c r="D592" s="78" t="s">
        <v>165</v>
      </c>
      <c r="E592" s="78" t="s">
        <v>134</v>
      </c>
      <c r="F592" s="128">
        <v>0</v>
      </c>
      <c r="G592" s="79">
        <v>258754</v>
      </c>
      <c r="H592" s="104">
        <f>F592+G592</f>
        <v>258754</v>
      </c>
      <c r="N592" s="104">
        <f>L592+M592</f>
        <v>0</v>
      </c>
      <c r="O592" s="104"/>
      <c r="P592" s="103">
        <f t="shared" si="51"/>
        <v>0</v>
      </c>
      <c r="Q592" s="103"/>
      <c r="R592" s="103">
        <f t="shared" si="51"/>
        <v>0</v>
      </c>
      <c r="S592" s="104">
        <f>M592+N592</f>
        <v>0</v>
      </c>
      <c r="T592" s="93"/>
      <c r="U592" s="103">
        <f t="shared" si="52"/>
        <v>0</v>
      </c>
      <c r="V592" s="103"/>
      <c r="W592" s="103">
        <f t="shared" si="53"/>
        <v>0</v>
      </c>
    </row>
    <row r="593" spans="1:23" ht="18" customHeight="1">
      <c r="A593" s="77" t="s">
        <v>95</v>
      </c>
      <c r="B593" s="81"/>
      <c r="C593" s="78" t="s">
        <v>46</v>
      </c>
      <c r="D593" s="78"/>
      <c r="E593" s="78"/>
      <c r="F593" s="128">
        <f>F594+F598</f>
        <v>0</v>
      </c>
      <c r="G593" s="79"/>
      <c r="H593" s="104">
        <f>H594</f>
        <v>1155000</v>
      </c>
      <c r="N593" s="104">
        <f>N594</f>
        <v>1155000</v>
      </c>
      <c r="O593" s="104"/>
      <c r="P593" s="104">
        <f>P594</f>
        <v>1155000</v>
      </c>
      <c r="Q593" s="104"/>
      <c r="R593" s="104">
        <f>R594</f>
        <v>1155000</v>
      </c>
      <c r="S593" s="104">
        <f>S594</f>
        <v>1155000</v>
      </c>
      <c r="T593" s="93"/>
      <c r="U593" s="104">
        <f>U594</f>
        <v>1155000</v>
      </c>
      <c r="V593" s="104"/>
      <c r="W593" s="104">
        <f>W594</f>
        <v>1155000</v>
      </c>
    </row>
    <row r="594" spans="1:23" ht="50.25" customHeight="1">
      <c r="A594" s="76" t="s">
        <v>426</v>
      </c>
      <c r="B594" s="14"/>
      <c r="C594" s="34" t="s">
        <v>46</v>
      </c>
      <c r="D594" s="34" t="s">
        <v>111</v>
      </c>
      <c r="E594" s="34"/>
      <c r="F594" s="129"/>
      <c r="G594" s="17"/>
      <c r="H594" s="105">
        <f>H595</f>
        <v>1155000</v>
      </c>
      <c r="N594" s="105">
        <f>N595</f>
        <v>1155000</v>
      </c>
      <c r="O594" s="105"/>
      <c r="P594" s="105">
        <f>P595</f>
        <v>1155000</v>
      </c>
      <c r="Q594" s="105"/>
      <c r="R594" s="105">
        <f>R595</f>
        <v>1155000</v>
      </c>
      <c r="S594" s="105">
        <f>S595</f>
        <v>1155000</v>
      </c>
      <c r="T594" s="93"/>
      <c r="U594" s="105">
        <f>U595</f>
        <v>1155000</v>
      </c>
      <c r="V594" s="105"/>
      <c r="W594" s="105">
        <f>W595</f>
        <v>1155000</v>
      </c>
    </row>
    <row r="595" spans="1:23" ht="48.75" customHeight="1">
      <c r="A595" s="76" t="s">
        <v>431</v>
      </c>
      <c r="B595" s="14"/>
      <c r="C595" s="34" t="s">
        <v>46</v>
      </c>
      <c r="D595" s="34" t="s">
        <v>434</v>
      </c>
      <c r="E595" s="34"/>
      <c r="F595" s="129"/>
      <c r="G595" s="17"/>
      <c r="H595" s="105">
        <f>H596+H598</f>
        <v>1155000</v>
      </c>
      <c r="N595" s="105">
        <f>N596+N598</f>
        <v>1155000</v>
      </c>
      <c r="O595" s="105"/>
      <c r="P595" s="105">
        <f>P596+P598</f>
        <v>1155000</v>
      </c>
      <c r="Q595" s="105"/>
      <c r="R595" s="105">
        <f>R596+R598</f>
        <v>1155000</v>
      </c>
      <c r="S595" s="105">
        <f>S596+S598</f>
        <v>1155000</v>
      </c>
      <c r="T595" s="93"/>
      <c r="U595" s="105">
        <f>U596+U598</f>
        <v>1155000</v>
      </c>
      <c r="V595" s="105"/>
      <c r="W595" s="105">
        <f>W596+W598</f>
        <v>1155000</v>
      </c>
    </row>
    <row r="596" spans="1:23" ht="33" customHeight="1">
      <c r="A596" s="76" t="s">
        <v>432</v>
      </c>
      <c r="B596" s="14"/>
      <c r="C596" s="34" t="s">
        <v>46</v>
      </c>
      <c r="D596" s="34" t="s">
        <v>435</v>
      </c>
      <c r="E596" s="34"/>
      <c r="F596" s="129"/>
      <c r="G596" s="80"/>
      <c r="H596" s="105">
        <f>H597</f>
        <v>361000</v>
      </c>
      <c r="N596" s="105">
        <f>N597</f>
        <v>361000</v>
      </c>
      <c r="O596" s="105"/>
      <c r="P596" s="105">
        <f>P597</f>
        <v>361000</v>
      </c>
      <c r="Q596" s="105"/>
      <c r="R596" s="105">
        <f>R597</f>
        <v>361000</v>
      </c>
      <c r="S596" s="105">
        <f>S597</f>
        <v>361000</v>
      </c>
      <c r="T596" s="93"/>
      <c r="U596" s="105">
        <f>U597</f>
        <v>361000</v>
      </c>
      <c r="V596" s="105"/>
      <c r="W596" s="105">
        <f>W597</f>
        <v>361000</v>
      </c>
    </row>
    <row r="597" spans="1:23" ht="31.5">
      <c r="A597" s="76" t="s">
        <v>156</v>
      </c>
      <c r="B597" s="14"/>
      <c r="C597" s="34" t="s">
        <v>46</v>
      </c>
      <c r="D597" s="34" t="s">
        <v>435</v>
      </c>
      <c r="E597" s="34" t="s">
        <v>134</v>
      </c>
      <c r="F597" s="129"/>
      <c r="G597" s="80"/>
      <c r="H597" s="105">
        <v>361000</v>
      </c>
      <c r="N597" s="105">
        <v>361000</v>
      </c>
      <c r="O597" s="105"/>
      <c r="P597" s="103">
        <f>N597+O597</f>
        <v>361000</v>
      </c>
      <c r="Q597" s="103"/>
      <c r="R597" s="103">
        <f>P597+Q597</f>
        <v>361000</v>
      </c>
      <c r="S597" s="105">
        <v>361000</v>
      </c>
      <c r="T597" s="93"/>
      <c r="U597" s="103">
        <f>S597+T597</f>
        <v>361000</v>
      </c>
      <c r="V597" s="103"/>
      <c r="W597" s="103">
        <f>U597+V597</f>
        <v>361000</v>
      </c>
    </row>
    <row r="598" spans="1:23" ht="47.25">
      <c r="A598" s="76" t="s">
        <v>433</v>
      </c>
      <c r="B598" s="14"/>
      <c r="C598" s="34" t="s">
        <v>46</v>
      </c>
      <c r="D598" s="34" t="s">
        <v>436</v>
      </c>
      <c r="E598" s="34"/>
      <c r="F598" s="130">
        <f>F599</f>
        <v>0</v>
      </c>
      <c r="G598" s="17"/>
      <c r="H598" s="104">
        <f>H599</f>
        <v>794000</v>
      </c>
      <c r="N598" s="104">
        <f>N599</f>
        <v>794000</v>
      </c>
      <c r="O598" s="104"/>
      <c r="P598" s="104">
        <f>P599</f>
        <v>794000</v>
      </c>
      <c r="Q598" s="104"/>
      <c r="R598" s="104">
        <f>R599</f>
        <v>794000</v>
      </c>
      <c r="S598" s="104">
        <f>S599</f>
        <v>794000</v>
      </c>
      <c r="T598" s="93"/>
      <c r="U598" s="104">
        <f>U599</f>
        <v>794000</v>
      </c>
      <c r="V598" s="104"/>
      <c r="W598" s="104">
        <f>W599</f>
        <v>794000</v>
      </c>
    </row>
    <row r="599" spans="1:23" ht="94.5">
      <c r="A599" s="76" t="s">
        <v>156</v>
      </c>
      <c r="B599" s="14"/>
      <c r="C599" s="34" t="s">
        <v>46</v>
      </c>
      <c r="D599" s="34" t="s">
        <v>436</v>
      </c>
      <c r="E599" s="34" t="s">
        <v>134</v>
      </c>
      <c r="F599" s="130">
        <v>0</v>
      </c>
      <c r="G599" s="17" t="s">
        <v>437</v>
      </c>
      <c r="H599" s="104">
        <v>794000</v>
      </c>
      <c r="N599" s="104">
        <v>794000</v>
      </c>
      <c r="O599" s="104"/>
      <c r="P599" s="103">
        <f>N599+O599</f>
        <v>794000</v>
      </c>
      <c r="Q599" s="103"/>
      <c r="R599" s="103">
        <f>P599+Q599</f>
        <v>794000</v>
      </c>
      <c r="S599" s="104">
        <v>794000</v>
      </c>
      <c r="T599" s="93"/>
      <c r="U599" s="103">
        <f>S599+T599</f>
        <v>794000</v>
      </c>
      <c r="V599" s="103"/>
      <c r="W599" s="103">
        <f>U599+V599</f>
        <v>794000</v>
      </c>
    </row>
    <row r="600" spans="1:23" ht="31.5">
      <c r="A600" s="76" t="s">
        <v>438</v>
      </c>
      <c r="B600" s="14"/>
      <c r="C600" s="34" t="s">
        <v>443</v>
      </c>
      <c r="D600" s="34"/>
      <c r="E600" s="34"/>
      <c r="F600" s="131"/>
      <c r="G600" s="17"/>
      <c r="H600" s="104">
        <f>H601+H605</f>
        <v>401000</v>
      </c>
      <c r="N600" s="104">
        <f>N601+N605</f>
        <v>401000</v>
      </c>
      <c r="O600" s="104"/>
      <c r="P600" s="104">
        <f>P601+P605</f>
        <v>401000</v>
      </c>
      <c r="Q600" s="104"/>
      <c r="R600" s="104">
        <f>R601+R605</f>
        <v>401000</v>
      </c>
      <c r="S600" s="104">
        <f>S601+S605</f>
        <v>401000</v>
      </c>
      <c r="T600" s="93"/>
      <c r="U600" s="104">
        <f>U601+U605</f>
        <v>401000</v>
      </c>
      <c r="V600" s="104"/>
      <c r="W600" s="104">
        <f>W601+W605</f>
        <v>401000</v>
      </c>
    </row>
    <row r="601" spans="1:23" ht="64.5" customHeight="1">
      <c r="A601" s="144" t="s">
        <v>426</v>
      </c>
      <c r="B601" s="14"/>
      <c r="C601" s="34" t="s">
        <v>443</v>
      </c>
      <c r="D601" s="34" t="s">
        <v>111</v>
      </c>
      <c r="E601" s="34"/>
      <c r="F601" s="131"/>
      <c r="G601" s="17"/>
      <c r="H601" s="104">
        <f>H602</f>
        <v>301000</v>
      </c>
      <c r="N601" s="104">
        <f aca="true" t="shared" si="54" ref="N601:W603">N602</f>
        <v>301000</v>
      </c>
      <c r="O601" s="104"/>
      <c r="P601" s="104">
        <f t="shared" si="54"/>
        <v>301000</v>
      </c>
      <c r="Q601" s="104"/>
      <c r="R601" s="104">
        <f t="shared" si="54"/>
        <v>301000</v>
      </c>
      <c r="S601" s="104">
        <f t="shared" si="54"/>
        <v>301000</v>
      </c>
      <c r="T601" s="93"/>
      <c r="U601" s="104">
        <f t="shared" si="54"/>
        <v>301000</v>
      </c>
      <c r="V601" s="104"/>
      <c r="W601" s="104">
        <f t="shared" si="54"/>
        <v>301000</v>
      </c>
    </row>
    <row r="602" spans="1:23" ht="47.25">
      <c r="A602" s="82" t="s">
        <v>439</v>
      </c>
      <c r="B602" s="14"/>
      <c r="C602" s="34" t="s">
        <v>443</v>
      </c>
      <c r="D602" s="34" t="s">
        <v>444</v>
      </c>
      <c r="E602" s="34"/>
      <c r="F602" s="131"/>
      <c r="G602" s="17"/>
      <c r="H602" s="104">
        <f>H603</f>
        <v>301000</v>
      </c>
      <c r="N602" s="104">
        <f t="shared" si="54"/>
        <v>301000</v>
      </c>
      <c r="O602" s="104"/>
      <c r="P602" s="104">
        <f t="shared" si="54"/>
        <v>301000</v>
      </c>
      <c r="Q602" s="104"/>
      <c r="R602" s="104">
        <f t="shared" si="54"/>
        <v>301000</v>
      </c>
      <c r="S602" s="104">
        <f t="shared" si="54"/>
        <v>301000</v>
      </c>
      <c r="T602" s="93"/>
      <c r="U602" s="104">
        <f t="shared" si="54"/>
        <v>301000</v>
      </c>
      <c r="V602" s="104"/>
      <c r="W602" s="104">
        <f t="shared" si="54"/>
        <v>301000</v>
      </c>
    </row>
    <row r="603" spans="1:23" ht="47.25">
      <c r="A603" s="82" t="s">
        <v>440</v>
      </c>
      <c r="B603" s="14"/>
      <c r="C603" s="34" t="s">
        <v>443</v>
      </c>
      <c r="D603" s="34" t="s">
        <v>445</v>
      </c>
      <c r="E603" s="34"/>
      <c r="F603" s="131"/>
      <c r="G603" s="17"/>
      <c r="H603" s="104">
        <f>H604</f>
        <v>301000</v>
      </c>
      <c r="N603" s="104">
        <f t="shared" si="54"/>
        <v>301000</v>
      </c>
      <c r="O603" s="104"/>
      <c r="P603" s="104">
        <f t="shared" si="54"/>
        <v>301000</v>
      </c>
      <c r="Q603" s="104"/>
      <c r="R603" s="104">
        <f t="shared" si="54"/>
        <v>301000</v>
      </c>
      <c r="S603" s="104">
        <f t="shared" si="54"/>
        <v>301000</v>
      </c>
      <c r="T603" s="93"/>
      <c r="U603" s="104">
        <f t="shared" si="54"/>
        <v>301000</v>
      </c>
      <c r="V603" s="104"/>
      <c r="W603" s="104">
        <f t="shared" si="54"/>
        <v>301000</v>
      </c>
    </row>
    <row r="604" spans="1:23" ht="31.5">
      <c r="A604" s="76" t="s">
        <v>156</v>
      </c>
      <c r="B604" s="14"/>
      <c r="C604" s="34" t="s">
        <v>443</v>
      </c>
      <c r="D604" s="34" t="s">
        <v>445</v>
      </c>
      <c r="E604" s="34" t="s">
        <v>134</v>
      </c>
      <c r="F604" s="131"/>
      <c r="G604" s="17"/>
      <c r="H604" s="104">
        <v>301000</v>
      </c>
      <c r="N604" s="104">
        <v>301000</v>
      </c>
      <c r="O604" s="104"/>
      <c r="P604" s="103">
        <f>N604+O604</f>
        <v>301000</v>
      </c>
      <c r="Q604" s="103"/>
      <c r="R604" s="103">
        <f>P604+Q604</f>
        <v>301000</v>
      </c>
      <c r="S604" s="104">
        <v>301000</v>
      </c>
      <c r="T604" s="93"/>
      <c r="U604" s="103">
        <f>S604+T604</f>
        <v>301000</v>
      </c>
      <c r="V604" s="103"/>
      <c r="W604" s="103">
        <f>U604+V604</f>
        <v>301000</v>
      </c>
    </row>
    <row r="605" spans="1:23" ht="78.75">
      <c r="A605" s="76" t="s">
        <v>441</v>
      </c>
      <c r="B605" s="14"/>
      <c r="C605" s="34" t="s">
        <v>443</v>
      </c>
      <c r="D605" s="34" t="s">
        <v>446</v>
      </c>
      <c r="E605" s="34"/>
      <c r="F605" s="131"/>
      <c r="G605" s="17"/>
      <c r="H605" s="104">
        <f>H606</f>
        <v>100000</v>
      </c>
      <c r="N605" s="104">
        <f>N606</f>
        <v>100000</v>
      </c>
      <c r="O605" s="104"/>
      <c r="P605" s="104">
        <f>P606</f>
        <v>100000</v>
      </c>
      <c r="Q605" s="104"/>
      <c r="R605" s="104">
        <f>R606</f>
        <v>100000</v>
      </c>
      <c r="S605" s="104">
        <f>S606</f>
        <v>100000</v>
      </c>
      <c r="T605" s="93"/>
      <c r="U605" s="104">
        <f>U606</f>
        <v>100000</v>
      </c>
      <c r="V605" s="104"/>
      <c r="W605" s="104">
        <f>W606</f>
        <v>100000</v>
      </c>
    </row>
    <row r="606" spans="1:23" ht="78.75">
      <c r="A606" s="76" t="s">
        <v>442</v>
      </c>
      <c r="B606" s="14"/>
      <c r="C606" s="34" t="s">
        <v>443</v>
      </c>
      <c r="D606" s="34" t="s">
        <v>447</v>
      </c>
      <c r="E606" s="34"/>
      <c r="F606" s="131"/>
      <c r="G606" s="17"/>
      <c r="H606" s="104">
        <f>H607</f>
        <v>100000</v>
      </c>
      <c r="N606" s="104">
        <f>N607</f>
        <v>100000</v>
      </c>
      <c r="O606" s="104"/>
      <c r="P606" s="104">
        <f>P607</f>
        <v>100000</v>
      </c>
      <c r="Q606" s="104"/>
      <c r="R606" s="104">
        <f>R607</f>
        <v>100000</v>
      </c>
      <c r="S606" s="104">
        <f>S607</f>
        <v>100000</v>
      </c>
      <c r="T606" s="93"/>
      <c r="U606" s="104">
        <f>U607</f>
        <v>100000</v>
      </c>
      <c r="V606" s="104"/>
      <c r="W606" s="104">
        <f>W607</f>
        <v>100000</v>
      </c>
    </row>
    <row r="607" spans="1:23" ht="31.5">
      <c r="A607" s="76" t="s">
        <v>156</v>
      </c>
      <c r="B607" s="14"/>
      <c r="C607" s="34" t="s">
        <v>443</v>
      </c>
      <c r="D607" s="34" t="s">
        <v>447</v>
      </c>
      <c r="E607" s="34" t="s">
        <v>134</v>
      </c>
      <c r="F607" s="131"/>
      <c r="G607" s="17"/>
      <c r="H607" s="104">
        <v>100000</v>
      </c>
      <c r="N607" s="104">
        <v>100000</v>
      </c>
      <c r="O607" s="104"/>
      <c r="P607" s="103">
        <f>N607+O607</f>
        <v>100000</v>
      </c>
      <c r="Q607" s="103"/>
      <c r="R607" s="103">
        <f>P607+Q607</f>
        <v>100000</v>
      </c>
      <c r="S607" s="104">
        <v>100000</v>
      </c>
      <c r="T607" s="93"/>
      <c r="U607" s="103">
        <f>S607+T607</f>
        <v>100000</v>
      </c>
      <c r="V607" s="103"/>
      <c r="W607" s="103">
        <f>U607+V607</f>
        <v>100000</v>
      </c>
    </row>
    <row r="608" spans="1:23" ht="24" customHeight="1">
      <c r="A608" s="89" t="s">
        <v>47</v>
      </c>
      <c r="B608" s="78" t="s">
        <v>48</v>
      </c>
      <c r="C608" s="81" t="s">
        <v>48</v>
      </c>
      <c r="D608" s="78"/>
      <c r="E608" s="78"/>
      <c r="F608" s="128" t="e">
        <f>SUM(F609+F614+F622+F641+F636+F627)</f>
        <v>#REF!</v>
      </c>
      <c r="G608" s="79"/>
      <c r="H608" s="104">
        <f>SUM(H609+H614+H622+H641+H636+H627)</f>
        <v>11576000</v>
      </c>
      <c r="N608" s="104">
        <f>SUM(N609+N614+N622+N641+N636+N627)</f>
        <v>13704600</v>
      </c>
      <c r="O608" s="104"/>
      <c r="P608" s="104">
        <f>SUM(P609+P614+P622+P641+P636+P627)</f>
        <v>13704600</v>
      </c>
      <c r="Q608" s="104"/>
      <c r="R608" s="104">
        <f>SUM(R609+R614+R622+R641+R636+R627)</f>
        <v>13704600</v>
      </c>
      <c r="S608" s="104">
        <f>SUM(S609+S614+S622+S641+S636+S627)</f>
        <v>14389830</v>
      </c>
      <c r="T608" s="93"/>
      <c r="U608" s="104">
        <f>SUM(U609+U614+U622+U641+U636+U627)</f>
        <v>14389830</v>
      </c>
      <c r="V608" s="104"/>
      <c r="W608" s="104">
        <f>SUM(W609+W614+W622+W641+W636+W627)</f>
        <v>14389830</v>
      </c>
    </row>
    <row r="609" spans="1:23" ht="15.75">
      <c r="A609" s="77" t="s">
        <v>49</v>
      </c>
      <c r="B609" s="78"/>
      <c r="C609" s="78" t="s">
        <v>50</v>
      </c>
      <c r="D609" s="78"/>
      <c r="E609" s="78"/>
      <c r="F609" s="128">
        <f>F610</f>
        <v>0</v>
      </c>
      <c r="G609" s="79"/>
      <c r="H609" s="104">
        <f>H610</f>
        <v>85000</v>
      </c>
      <c r="N609" s="104">
        <f aca="true" t="shared" si="55" ref="N609:W612">N610</f>
        <v>85000</v>
      </c>
      <c r="O609" s="104"/>
      <c r="P609" s="104">
        <f t="shared" si="55"/>
        <v>85000</v>
      </c>
      <c r="Q609" s="104"/>
      <c r="R609" s="104">
        <f t="shared" si="55"/>
        <v>85000</v>
      </c>
      <c r="S609" s="104">
        <f t="shared" si="55"/>
        <v>85000</v>
      </c>
      <c r="T609" s="93"/>
      <c r="U609" s="104">
        <f t="shared" si="55"/>
        <v>85000</v>
      </c>
      <c r="V609" s="104"/>
      <c r="W609" s="104">
        <f t="shared" si="55"/>
        <v>85000</v>
      </c>
    </row>
    <row r="610" spans="1:23" ht="132" customHeight="1">
      <c r="A610" s="144" t="s">
        <v>448</v>
      </c>
      <c r="B610" s="14"/>
      <c r="C610" s="34" t="s">
        <v>50</v>
      </c>
      <c r="D610" s="34" t="s">
        <v>367</v>
      </c>
      <c r="E610" s="34"/>
      <c r="F610" s="132">
        <f>F613</f>
        <v>0</v>
      </c>
      <c r="G610" s="34"/>
      <c r="H610" s="105">
        <f>H611</f>
        <v>85000</v>
      </c>
      <c r="N610" s="105">
        <f t="shared" si="55"/>
        <v>85000</v>
      </c>
      <c r="O610" s="105"/>
      <c r="P610" s="105">
        <f t="shared" si="55"/>
        <v>85000</v>
      </c>
      <c r="Q610" s="105"/>
      <c r="R610" s="105">
        <f t="shared" si="55"/>
        <v>85000</v>
      </c>
      <c r="S610" s="105">
        <f t="shared" si="55"/>
        <v>85000</v>
      </c>
      <c r="T610" s="93"/>
      <c r="U610" s="105">
        <f t="shared" si="55"/>
        <v>85000</v>
      </c>
      <c r="V610" s="105"/>
      <c r="W610" s="105">
        <f t="shared" si="55"/>
        <v>85000</v>
      </c>
    </row>
    <row r="611" spans="1:23" ht="78.75">
      <c r="A611" s="32" t="s">
        <v>513</v>
      </c>
      <c r="B611" s="14"/>
      <c r="C611" s="34" t="s">
        <v>50</v>
      </c>
      <c r="D611" s="34" t="s">
        <v>449</v>
      </c>
      <c r="E611" s="34"/>
      <c r="F611" s="132"/>
      <c r="G611" s="34"/>
      <c r="H611" s="105">
        <f>H612</f>
        <v>85000</v>
      </c>
      <c r="N611" s="105">
        <f t="shared" si="55"/>
        <v>85000</v>
      </c>
      <c r="O611" s="105"/>
      <c r="P611" s="105">
        <f t="shared" si="55"/>
        <v>85000</v>
      </c>
      <c r="Q611" s="105"/>
      <c r="R611" s="105">
        <f t="shared" si="55"/>
        <v>85000</v>
      </c>
      <c r="S611" s="105">
        <f t="shared" si="55"/>
        <v>85000</v>
      </c>
      <c r="T611" s="93"/>
      <c r="U611" s="105">
        <f t="shared" si="55"/>
        <v>85000</v>
      </c>
      <c r="V611" s="105"/>
      <c r="W611" s="105">
        <f t="shared" si="55"/>
        <v>85000</v>
      </c>
    </row>
    <row r="612" spans="1:23" ht="31.5">
      <c r="A612" s="76" t="s">
        <v>514</v>
      </c>
      <c r="B612" s="14"/>
      <c r="C612" s="34" t="s">
        <v>50</v>
      </c>
      <c r="D612" s="34" t="s">
        <v>450</v>
      </c>
      <c r="E612" s="34"/>
      <c r="F612" s="132"/>
      <c r="G612" s="34"/>
      <c r="H612" s="105">
        <f>H613</f>
        <v>85000</v>
      </c>
      <c r="N612" s="105">
        <f t="shared" si="55"/>
        <v>85000</v>
      </c>
      <c r="O612" s="105"/>
      <c r="P612" s="105">
        <f t="shared" si="55"/>
        <v>85000</v>
      </c>
      <c r="Q612" s="105"/>
      <c r="R612" s="105">
        <f t="shared" si="55"/>
        <v>85000</v>
      </c>
      <c r="S612" s="105">
        <f t="shared" si="55"/>
        <v>85000</v>
      </c>
      <c r="T612" s="93"/>
      <c r="U612" s="105">
        <f t="shared" si="55"/>
        <v>85000</v>
      </c>
      <c r="V612" s="105"/>
      <c r="W612" s="105">
        <f t="shared" si="55"/>
        <v>85000</v>
      </c>
    </row>
    <row r="613" spans="1:23" ht="78.75">
      <c r="A613" s="76" t="s">
        <v>137</v>
      </c>
      <c r="B613" s="14"/>
      <c r="C613" s="34" t="s">
        <v>50</v>
      </c>
      <c r="D613" s="34" t="s">
        <v>450</v>
      </c>
      <c r="E613" s="34" t="s">
        <v>138</v>
      </c>
      <c r="F613" s="132">
        <v>0</v>
      </c>
      <c r="G613" s="34" t="s">
        <v>451</v>
      </c>
      <c r="H613" s="105">
        <f>F613+G613</f>
        <v>85000</v>
      </c>
      <c r="N613" s="105">
        <v>85000</v>
      </c>
      <c r="O613" s="105"/>
      <c r="P613" s="103">
        <f>N613+O613</f>
        <v>85000</v>
      </c>
      <c r="Q613" s="103"/>
      <c r="R613" s="103">
        <f>P613+Q613</f>
        <v>85000</v>
      </c>
      <c r="S613" s="105">
        <f>M613+N613</f>
        <v>85000</v>
      </c>
      <c r="T613" s="93"/>
      <c r="U613" s="103">
        <f>S613+T613</f>
        <v>85000</v>
      </c>
      <c r="V613" s="103"/>
      <c r="W613" s="103">
        <f>U613+V613</f>
        <v>85000</v>
      </c>
    </row>
    <row r="614" spans="1:23" ht="15.75">
      <c r="A614" s="77" t="s">
        <v>163</v>
      </c>
      <c r="B614" s="78"/>
      <c r="C614" s="78" t="s">
        <v>51</v>
      </c>
      <c r="D614" s="78"/>
      <c r="E614" s="78"/>
      <c r="F614" s="128" t="e">
        <f>#REF!+F620</f>
        <v>#REF!</v>
      </c>
      <c r="G614" s="79"/>
      <c r="H614" s="104">
        <f>H615</f>
        <v>1994000</v>
      </c>
      <c r="N614" s="104">
        <f>N615</f>
        <v>1994000</v>
      </c>
      <c r="O614" s="104"/>
      <c r="P614" s="104">
        <f>P615</f>
        <v>1994000</v>
      </c>
      <c r="Q614" s="104"/>
      <c r="R614" s="104">
        <f>R615</f>
        <v>1994000</v>
      </c>
      <c r="S614" s="104">
        <f>S615</f>
        <v>1994000</v>
      </c>
      <c r="T614" s="93"/>
      <c r="U614" s="104">
        <f>U615</f>
        <v>1994000</v>
      </c>
      <c r="V614" s="104"/>
      <c r="W614" s="104">
        <f>W615</f>
        <v>1994000</v>
      </c>
    </row>
    <row r="615" spans="1:23" ht="66.75" customHeight="1">
      <c r="A615" s="144" t="s">
        <v>426</v>
      </c>
      <c r="B615" s="14"/>
      <c r="C615" s="34" t="s">
        <v>51</v>
      </c>
      <c r="D615" s="34" t="s">
        <v>111</v>
      </c>
      <c r="E615" s="34"/>
      <c r="F615" s="132"/>
      <c r="G615" s="34"/>
      <c r="H615" s="105">
        <f>H616+H619</f>
        <v>1994000</v>
      </c>
      <c r="N615" s="105">
        <f>N616+N619</f>
        <v>1994000</v>
      </c>
      <c r="O615" s="105"/>
      <c r="P615" s="105">
        <f>P616+P619</f>
        <v>1994000</v>
      </c>
      <c r="Q615" s="105"/>
      <c r="R615" s="105">
        <f>R616+R619</f>
        <v>1994000</v>
      </c>
      <c r="S615" s="105">
        <f>S616+S619</f>
        <v>1994000</v>
      </c>
      <c r="T615" s="93"/>
      <c r="U615" s="105">
        <f>U616+U619</f>
        <v>1994000</v>
      </c>
      <c r="V615" s="105"/>
      <c r="W615" s="105">
        <f>W616+W619</f>
        <v>1994000</v>
      </c>
    </row>
    <row r="616" spans="1:23" ht="31.5">
      <c r="A616" s="76" t="s">
        <v>452</v>
      </c>
      <c r="B616" s="14"/>
      <c r="C616" s="34" t="s">
        <v>51</v>
      </c>
      <c r="D616" s="34" t="s">
        <v>227</v>
      </c>
      <c r="E616" s="34"/>
      <c r="F616" s="132"/>
      <c r="G616" s="34"/>
      <c r="H616" s="105">
        <f>H617</f>
        <v>204500</v>
      </c>
      <c r="N616" s="105">
        <f>N617</f>
        <v>204500</v>
      </c>
      <c r="O616" s="105"/>
      <c r="P616" s="105">
        <f>P617</f>
        <v>204500</v>
      </c>
      <c r="Q616" s="105"/>
      <c r="R616" s="105">
        <f>R617</f>
        <v>204500</v>
      </c>
      <c r="S616" s="105">
        <f>S617</f>
        <v>204500</v>
      </c>
      <c r="T616" s="93"/>
      <c r="U616" s="105">
        <f>U617</f>
        <v>204500</v>
      </c>
      <c r="V616" s="105"/>
      <c r="W616" s="105">
        <f>W617</f>
        <v>204500</v>
      </c>
    </row>
    <row r="617" spans="1:23" ht="31.5">
      <c r="A617" s="76" t="s">
        <v>228</v>
      </c>
      <c r="B617" s="14"/>
      <c r="C617" s="34" t="s">
        <v>51</v>
      </c>
      <c r="D617" s="34" t="s">
        <v>229</v>
      </c>
      <c r="E617" s="34"/>
      <c r="F617" s="132"/>
      <c r="G617" s="34"/>
      <c r="H617" s="105">
        <f>H618</f>
        <v>204500</v>
      </c>
      <c r="N617" s="105">
        <f>N618</f>
        <v>204500</v>
      </c>
      <c r="O617" s="105"/>
      <c r="P617" s="105">
        <f>P618</f>
        <v>204500</v>
      </c>
      <c r="Q617" s="105"/>
      <c r="R617" s="105">
        <f>R618</f>
        <v>204500</v>
      </c>
      <c r="S617" s="105">
        <f>S618</f>
        <v>204500</v>
      </c>
      <c r="T617" s="93"/>
      <c r="U617" s="105">
        <f>U618</f>
        <v>204500</v>
      </c>
      <c r="V617" s="105"/>
      <c r="W617" s="105">
        <f>W618</f>
        <v>204500</v>
      </c>
    </row>
    <row r="618" spans="1:23" ht="31.5">
      <c r="A618" s="76" t="s">
        <v>158</v>
      </c>
      <c r="B618" s="14"/>
      <c r="C618" s="34" t="s">
        <v>51</v>
      </c>
      <c r="D618" s="34" t="s">
        <v>229</v>
      </c>
      <c r="E618" s="34" t="s">
        <v>134</v>
      </c>
      <c r="F618" s="132"/>
      <c r="G618" s="34"/>
      <c r="H618" s="105">
        <v>204500</v>
      </c>
      <c r="N618" s="105">
        <v>204500</v>
      </c>
      <c r="O618" s="105"/>
      <c r="P618" s="103">
        <f>N618+O618</f>
        <v>204500</v>
      </c>
      <c r="Q618" s="103"/>
      <c r="R618" s="103">
        <f>P618+Q618</f>
        <v>204500</v>
      </c>
      <c r="S618" s="105">
        <v>204500</v>
      </c>
      <c r="T618" s="93"/>
      <c r="U618" s="103">
        <f>S618+T618</f>
        <v>204500</v>
      </c>
      <c r="V618" s="103"/>
      <c r="W618" s="103">
        <f>U618+V618</f>
        <v>204500</v>
      </c>
    </row>
    <row r="619" spans="1:23" ht="47.25">
      <c r="A619" s="82" t="s">
        <v>453</v>
      </c>
      <c r="B619" s="14"/>
      <c r="C619" s="34" t="s">
        <v>51</v>
      </c>
      <c r="D619" s="34" t="s">
        <v>0</v>
      </c>
      <c r="E619" s="34"/>
      <c r="F619" s="132" t="e">
        <f>#REF!+F621</f>
        <v>#REF!</v>
      </c>
      <c r="G619" s="34"/>
      <c r="H619" s="105">
        <f>H620</f>
        <v>1789500</v>
      </c>
      <c r="N619" s="105">
        <f>N620</f>
        <v>1789500</v>
      </c>
      <c r="O619" s="105"/>
      <c r="P619" s="105">
        <f>P620</f>
        <v>1789500</v>
      </c>
      <c r="Q619" s="105"/>
      <c r="R619" s="105">
        <f>R620</f>
        <v>1789500</v>
      </c>
      <c r="S619" s="105">
        <f>S620</f>
        <v>1789500</v>
      </c>
      <c r="T619" s="93"/>
      <c r="U619" s="105">
        <f>U620</f>
        <v>1789500</v>
      </c>
      <c r="V619" s="105"/>
      <c r="W619" s="105">
        <f>W620</f>
        <v>1789500</v>
      </c>
    </row>
    <row r="620" spans="1:23" ht="24" customHeight="1">
      <c r="A620" s="82" t="s">
        <v>454</v>
      </c>
      <c r="B620" s="14"/>
      <c r="C620" s="34" t="s">
        <v>51</v>
      </c>
      <c r="D620" s="34" t="s">
        <v>1</v>
      </c>
      <c r="E620" s="34"/>
      <c r="F620" s="132"/>
      <c r="G620" s="34"/>
      <c r="H620" s="105">
        <f>H621</f>
        <v>1789500</v>
      </c>
      <c r="N620" s="105">
        <f>N621</f>
        <v>1789500</v>
      </c>
      <c r="O620" s="105"/>
      <c r="P620" s="105">
        <f>P621</f>
        <v>1789500</v>
      </c>
      <c r="Q620" s="105"/>
      <c r="R620" s="105">
        <f>R621</f>
        <v>1789500</v>
      </c>
      <c r="S620" s="105">
        <f>S621</f>
        <v>1789500</v>
      </c>
      <c r="T620" s="93"/>
      <c r="U620" s="105">
        <f>U621</f>
        <v>1789500</v>
      </c>
      <c r="V620" s="105"/>
      <c r="W620" s="105">
        <f>W621</f>
        <v>1789500</v>
      </c>
    </row>
    <row r="621" spans="1:23" ht="31.5">
      <c r="A621" s="76" t="s">
        <v>158</v>
      </c>
      <c r="B621" s="14"/>
      <c r="C621" s="34" t="s">
        <v>51</v>
      </c>
      <c r="D621" s="34" t="s">
        <v>1</v>
      </c>
      <c r="E621" s="34" t="s">
        <v>134</v>
      </c>
      <c r="F621" s="132">
        <v>0</v>
      </c>
      <c r="G621" s="84">
        <v>1899000</v>
      </c>
      <c r="H621" s="105">
        <v>1789500</v>
      </c>
      <c r="N621" s="105">
        <v>1789500</v>
      </c>
      <c r="O621" s="105"/>
      <c r="P621" s="103">
        <f>N621+O621</f>
        <v>1789500</v>
      </c>
      <c r="Q621" s="103"/>
      <c r="R621" s="103">
        <f>P621+Q621</f>
        <v>1789500</v>
      </c>
      <c r="S621" s="105">
        <v>1789500</v>
      </c>
      <c r="T621" s="93"/>
      <c r="U621" s="103">
        <f>S621+T621</f>
        <v>1789500</v>
      </c>
      <c r="V621" s="103"/>
      <c r="W621" s="103">
        <f>U621+V621</f>
        <v>1789500</v>
      </c>
    </row>
    <row r="622" spans="1:23" ht="15.75">
      <c r="A622" s="77" t="s">
        <v>96</v>
      </c>
      <c r="B622" s="78"/>
      <c r="C622" s="78" t="s">
        <v>97</v>
      </c>
      <c r="D622" s="78"/>
      <c r="E622" s="78"/>
      <c r="F622" s="128">
        <f>F623</f>
        <v>0</v>
      </c>
      <c r="G622" s="79"/>
      <c r="H622" s="104">
        <f>H623</f>
        <v>420000</v>
      </c>
      <c r="N622" s="104">
        <f aca="true" t="shared" si="56" ref="N622:W625">N623</f>
        <v>420000</v>
      </c>
      <c r="O622" s="104"/>
      <c r="P622" s="104">
        <f t="shared" si="56"/>
        <v>420000</v>
      </c>
      <c r="Q622" s="104"/>
      <c r="R622" s="104">
        <f t="shared" si="56"/>
        <v>420000</v>
      </c>
      <c r="S622" s="104">
        <f t="shared" si="56"/>
        <v>420000</v>
      </c>
      <c r="T622" s="93"/>
      <c r="U622" s="104">
        <f t="shared" si="56"/>
        <v>420000</v>
      </c>
      <c r="V622" s="104"/>
      <c r="W622" s="104">
        <f t="shared" si="56"/>
        <v>420000</v>
      </c>
    </row>
    <row r="623" spans="1:23" ht="98.25" customHeight="1">
      <c r="A623" s="145" t="s">
        <v>213</v>
      </c>
      <c r="B623" s="14"/>
      <c r="C623" s="34" t="s">
        <v>97</v>
      </c>
      <c r="D623" s="34" t="s">
        <v>39</v>
      </c>
      <c r="E623" s="34"/>
      <c r="F623" s="132"/>
      <c r="G623" s="34"/>
      <c r="H623" s="105">
        <f>H624</f>
        <v>420000</v>
      </c>
      <c r="N623" s="105">
        <f t="shared" si="56"/>
        <v>420000</v>
      </c>
      <c r="O623" s="105"/>
      <c r="P623" s="105">
        <f t="shared" si="56"/>
        <v>420000</v>
      </c>
      <c r="Q623" s="105"/>
      <c r="R623" s="105">
        <f t="shared" si="56"/>
        <v>420000</v>
      </c>
      <c r="S623" s="105">
        <f t="shared" si="56"/>
        <v>420000</v>
      </c>
      <c r="T623" s="93"/>
      <c r="U623" s="105">
        <f t="shared" si="56"/>
        <v>420000</v>
      </c>
      <c r="V623" s="105"/>
      <c r="W623" s="105">
        <f t="shared" si="56"/>
        <v>420000</v>
      </c>
    </row>
    <row r="624" spans="1:23" ht="47.25">
      <c r="A624" s="60" t="s">
        <v>2</v>
      </c>
      <c r="B624" s="14"/>
      <c r="C624" s="34" t="s">
        <v>97</v>
      </c>
      <c r="D624" s="34" t="s">
        <v>4</v>
      </c>
      <c r="E624" s="34"/>
      <c r="F624" s="132"/>
      <c r="G624" s="34"/>
      <c r="H624" s="105">
        <f>H625</f>
        <v>420000</v>
      </c>
      <c r="N624" s="105">
        <f t="shared" si="56"/>
        <v>420000</v>
      </c>
      <c r="O624" s="105"/>
      <c r="P624" s="105">
        <f t="shared" si="56"/>
        <v>420000</v>
      </c>
      <c r="Q624" s="105"/>
      <c r="R624" s="105">
        <f t="shared" si="56"/>
        <v>420000</v>
      </c>
      <c r="S624" s="105">
        <f t="shared" si="56"/>
        <v>420000</v>
      </c>
      <c r="T624" s="93"/>
      <c r="U624" s="105">
        <f t="shared" si="56"/>
        <v>420000</v>
      </c>
      <c r="V624" s="105"/>
      <c r="W624" s="105">
        <f t="shared" si="56"/>
        <v>420000</v>
      </c>
    </row>
    <row r="625" spans="1:23" ht="31.5">
      <c r="A625" s="60" t="s">
        <v>3</v>
      </c>
      <c r="B625" s="14"/>
      <c r="C625" s="34" t="s">
        <v>97</v>
      </c>
      <c r="D625" s="34" t="s">
        <v>5</v>
      </c>
      <c r="E625" s="34"/>
      <c r="F625" s="132" t="e">
        <f>#REF!</f>
        <v>#REF!</v>
      </c>
      <c r="G625" s="34"/>
      <c r="H625" s="105">
        <f>H626</f>
        <v>420000</v>
      </c>
      <c r="N625" s="105">
        <f t="shared" si="56"/>
        <v>420000</v>
      </c>
      <c r="O625" s="105"/>
      <c r="P625" s="105">
        <f t="shared" si="56"/>
        <v>420000</v>
      </c>
      <c r="Q625" s="105"/>
      <c r="R625" s="105">
        <f t="shared" si="56"/>
        <v>420000</v>
      </c>
      <c r="S625" s="105">
        <f t="shared" si="56"/>
        <v>420000</v>
      </c>
      <c r="T625" s="93"/>
      <c r="U625" s="105">
        <f t="shared" si="56"/>
        <v>420000</v>
      </c>
      <c r="V625" s="105"/>
      <c r="W625" s="105">
        <f t="shared" si="56"/>
        <v>420000</v>
      </c>
    </row>
    <row r="626" spans="1:23" ht="94.5">
      <c r="A626" s="76" t="s">
        <v>271</v>
      </c>
      <c r="B626" s="14"/>
      <c r="C626" s="34" t="s">
        <v>97</v>
      </c>
      <c r="D626" s="34" t="s">
        <v>5</v>
      </c>
      <c r="E626" s="34" t="s">
        <v>147</v>
      </c>
      <c r="F626" s="132">
        <v>0</v>
      </c>
      <c r="G626" s="34" t="s">
        <v>6</v>
      </c>
      <c r="H626" s="105">
        <v>420000</v>
      </c>
      <c r="N626" s="105">
        <v>420000</v>
      </c>
      <c r="O626" s="105"/>
      <c r="P626" s="103">
        <f>N626+O626</f>
        <v>420000</v>
      </c>
      <c r="Q626" s="103"/>
      <c r="R626" s="103">
        <f>P626+Q626</f>
        <v>420000</v>
      </c>
      <c r="S626" s="105">
        <v>420000</v>
      </c>
      <c r="T626" s="93"/>
      <c r="U626" s="103">
        <f>S626+T626</f>
        <v>420000</v>
      </c>
      <c r="V626" s="103"/>
      <c r="W626" s="103">
        <f>U626+V626</f>
        <v>420000</v>
      </c>
    </row>
    <row r="627" spans="1:23" ht="15.75">
      <c r="A627" s="77" t="s">
        <v>160</v>
      </c>
      <c r="B627" s="78"/>
      <c r="C627" s="78" t="s">
        <v>161</v>
      </c>
      <c r="D627" s="78"/>
      <c r="E627" s="78"/>
      <c r="F627" s="128" t="e">
        <f>F628+#REF!</f>
        <v>#REF!</v>
      </c>
      <c r="G627" s="79"/>
      <c r="H627" s="104">
        <f>H628</f>
        <v>8303000</v>
      </c>
      <c r="N627" s="104">
        <f>N628</f>
        <v>8303000</v>
      </c>
      <c r="O627" s="104"/>
      <c r="P627" s="104">
        <f>P628</f>
        <v>8303000</v>
      </c>
      <c r="Q627" s="104"/>
      <c r="R627" s="104">
        <f>R628</f>
        <v>8303000</v>
      </c>
      <c r="S627" s="104">
        <f>S628</f>
        <v>8303000</v>
      </c>
      <c r="T627" s="93"/>
      <c r="U627" s="104">
        <f>U628</f>
        <v>8303000</v>
      </c>
      <c r="V627" s="104"/>
      <c r="W627" s="104">
        <f>W628</f>
        <v>8303000</v>
      </c>
    </row>
    <row r="628" spans="1:23" ht="94.5">
      <c r="A628" s="145" t="s">
        <v>213</v>
      </c>
      <c r="B628" s="14"/>
      <c r="C628" s="34" t="s">
        <v>161</v>
      </c>
      <c r="D628" s="34" t="s">
        <v>39</v>
      </c>
      <c r="E628" s="34"/>
      <c r="F628" s="132"/>
      <c r="G628" s="34"/>
      <c r="H628" s="105">
        <f>H629</f>
        <v>8303000</v>
      </c>
      <c r="N628" s="105">
        <f>N629</f>
        <v>8303000</v>
      </c>
      <c r="O628" s="105"/>
      <c r="P628" s="105">
        <f>P629</f>
        <v>8303000</v>
      </c>
      <c r="Q628" s="105"/>
      <c r="R628" s="105">
        <f>R629</f>
        <v>8303000</v>
      </c>
      <c r="S628" s="105">
        <f>S629</f>
        <v>8303000</v>
      </c>
      <c r="T628" s="93"/>
      <c r="U628" s="105">
        <f>U629</f>
        <v>8303000</v>
      </c>
      <c r="V628" s="105"/>
      <c r="W628" s="105">
        <f>W629</f>
        <v>8303000</v>
      </c>
    </row>
    <row r="629" spans="1:23" ht="63">
      <c r="A629" s="60" t="s">
        <v>14</v>
      </c>
      <c r="B629" s="14"/>
      <c r="C629" s="34" t="s">
        <v>161</v>
      </c>
      <c r="D629" s="34" t="s">
        <v>10</v>
      </c>
      <c r="E629" s="34"/>
      <c r="F629" s="132" t="e">
        <f>#REF!</f>
        <v>#REF!</v>
      </c>
      <c r="G629" s="34"/>
      <c r="H629" s="105">
        <f>H630+H632+H634</f>
        <v>8303000</v>
      </c>
      <c r="N629" s="105">
        <f>N630+N632+N634</f>
        <v>8303000</v>
      </c>
      <c r="O629" s="105"/>
      <c r="P629" s="105">
        <f>P630+P632+P634</f>
        <v>8303000</v>
      </c>
      <c r="Q629" s="105"/>
      <c r="R629" s="105">
        <f>R630+R632+R634</f>
        <v>8303000</v>
      </c>
      <c r="S629" s="105">
        <f>S630+S632+S634</f>
        <v>8303000</v>
      </c>
      <c r="T629" s="93"/>
      <c r="U629" s="105">
        <f>U630+U632+U634</f>
        <v>8303000</v>
      </c>
      <c r="V629" s="105"/>
      <c r="W629" s="105">
        <f>W630+W632+W634</f>
        <v>8303000</v>
      </c>
    </row>
    <row r="630" spans="1:23" ht="51.75" customHeight="1">
      <c r="A630" s="60" t="s">
        <v>7</v>
      </c>
      <c r="B630" s="14"/>
      <c r="C630" s="34" t="s">
        <v>161</v>
      </c>
      <c r="D630" s="34" t="s">
        <v>11</v>
      </c>
      <c r="E630" s="34"/>
      <c r="F630" s="132"/>
      <c r="G630" s="34"/>
      <c r="H630" s="105">
        <f>H631</f>
        <v>3000000</v>
      </c>
      <c r="N630" s="105">
        <f>N631</f>
        <v>3000000</v>
      </c>
      <c r="O630" s="105"/>
      <c r="P630" s="105">
        <f>P631</f>
        <v>3000000</v>
      </c>
      <c r="Q630" s="105"/>
      <c r="R630" s="105">
        <f>R631</f>
        <v>3000000</v>
      </c>
      <c r="S630" s="105">
        <f>S631</f>
        <v>3000000</v>
      </c>
      <c r="T630" s="93"/>
      <c r="U630" s="105">
        <f>U631</f>
        <v>3000000</v>
      </c>
      <c r="V630" s="105"/>
      <c r="W630" s="105">
        <f>W631</f>
        <v>3000000</v>
      </c>
    </row>
    <row r="631" spans="1:23" ht="31.5">
      <c r="A631" s="85" t="s">
        <v>156</v>
      </c>
      <c r="B631" s="14"/>
      <c r="C631" s="86" t="s">
        <v>161</v>
      </c>
      <c r="D631" s="86" t="s">
        <v>11</v>
      </c>
      <c r="E631" s="86" t="s">
        <v>134</v>
      </c>
      <c r="F631" s="132"/>
      <c r="G631" s="34"/>
      <c r="H631" s="105">
        <v>3000000</v>
      </c>
      <c r="N631" s="105">
        <v>3000000</v>
      </c>
      <c r="O631" s="105"/>
      <c r="P631" s="103">
        <f>N631+O631</f>
        <v>3000000</v>
      </c>
      <c r="Q631" s="103"/>
      <c r="R631" s="103">
        <f>P631+Q631</f>
        <v>3000000</v>
      </c>
      <c r="S631" s="105">
        <v>3000000</v>
      </c>
      <c r="T631" s="93"/>
      <c r="U631" s="103">
        <f>S631+T631</f>
        <v>3000000</v>
      </c>
      <c r="V631" s="103"/>
      <c r="W631" s="103">
        <f>U631+V631</f>
        <v>3000000</v>
      </c>
    </row>
    <row r="632" spans="1:23" ht="53.25" customHeight="1">
      <c r="A632" s="60" t="s">
        <v>8</v>
      </c>
      <c r="B632" s="14"/>
      <c r="C632" s="34" t="s">
        <v>161</v>
      </c>
      <c r="D632" s="34" t="s">
        <v>12</v>
      </c>
      <c r="E632" s="34"/>
      <c r="F632" s="132"/>
      <c r="G632" s="34"/>
      <c r="H632" s="105">
        <f>H633</f>
        <v>4303000</v>
      </c>
      <c r="N632" s="105">
        <f>N633</f>
        <v>4303000</v>
      </c>
      <c r="O632" s="105"/>
      <c r="P632" s="105">
        <f>P633</f>
        <v>4303000</v>
      </c>
      <c r="Q632" s="105"/>
      <c r="R632" s="105">
        <f>R633</f>
        <v>4303000</v>
      </c>
      <c r="S632" s="105">
        <f>S633</f>
        <v>4303000</v>
      </c>
      <c r="T632" s="93"/>
      <c r="U632" s="105">
        <f>U633</f>
        <v>4303000</v>
      </c>
      <c r="V632" s="105"/>
      <c r="W632" s="105">
        <f>W633</f>
        <v>4303000</v>
      </c>
    </row>
    <row r="633" spans="1:23" ht="31.5">
      <c r="A633" s="85" t="s">
        <v>156</v>
      </c>
      <c r="B633" s="14"/>
      <c r="C633" s="86" t="s">
        <v>161</v>
      </c>
      <c r="D633" s="86" t="s">
        <v>12</v>
      </c>
      <c r="E633" s="86" t="s">
        <v>134</v>
      </c>
      <c r="F633" s="132"/>
      <c r="G633" s="34"/>
      <c r="H633" s="105">
        <v>4303000</v>
      </c>
      <c r="N633" s="105">
        <v>4303000</v>
      </c>
      <c r="O633" s="105"/>
      <c r="P633" s="103">
        <f>N633+O633</f>
        <v>4303000</v>
      </c>
      <c r="Q633" s="103"/>
      <c r="R633" s="103">
        <f>P633+Q633</f>
        <v>4303000</v>
      </c>
      <c r="S633" s="105">
        <v>4303000</v>
      </c>
      <c r="T633" s="93"/>
      <c r="U633" s="103">
        <f>S633+T633</f>
        <v>4303000</v>
      </c>
      <c r="V633" s="103"/>
      <c r="W633" s="103">
        <f>U633+V633</f>
        <v>4303000</v>
      </c>
    </row>
    <row r="634" spans="1:23" ht="47.25">
      <c r="A634" s="60" t="s">
        <v>9</v>
      </c>
      <c r="B634" s="14"/>
      <c r="C634" s="34" t="s">
        <v>161</v>
      </c>
      <c r="D634" s="34" t="s">
        <v>13</v>
      </c>
      <c r="E634" s="34"/>
      <c r="F634" s="132"/>
      <c r="G634" s="34"/>
      <c r="H634" s="105">
        <f>H635</f>
        <v>1000000</v>
      </c>
      <c r="N634" s="105">
        <f>N635</f>
        <v>1000000</v>
      </c>
      <c r="O634" s="105"/>
      <c r="P634" s="105">
        <f>P635</f>
        <v>1000000</v>
      </c>
      <c r="Q634" s="105"/>
      <c r="R634" s="105">
        <f>R635</f>
        <v>1000000</v>
      </c>
      <c r="S634" s="105">
        <f>S635</f>
        <v>1000000</v>
      </c>
      <c r="T634" s="93"/>
      <c r="U634" s="105">
        <f>U635</f>
        <v>1000000</v>
      </c>
      <c r="V634" s="105"/>
      <c r="W634" s="105">
        <f>W635</f>
        <v>1000000</v>
      </c>
    </row>
    <row r="635" spans="1:23" ht="31.5">
      <c r="A635" s="85" t="s">
        <v>156</v>
      </c>
      <c r="B635" s="14"/>
      <c r="C635" s="86" t="s">
        <v>161</v>
      </c>
      <c r="D635" s="86" t="s">
        <v>13</v>
      </c>
      <c r="E635" s="86" t="s">
        <v>134</v>
      </c>
      <c r="F635" s="132"/>
      <c r="G635" s="34"/>
      <c r="H635" s="105">
        <v>1000000</v>
      </c>
      <c r="N635" s="105">
        <v>1000000</v>
      </c>
      <c r="O635" s="105"/>
      <c r="P635" s="103">
        <f>N635+O635</f>
        <v>1000000</v>
      </c>
      <c r="Q635" s="103"/>
      <c r="R635" s="103">
        <f>P635+Q635</f>
        <v>1000000</v>
      </c>
      <c r="S635" s="105">
        <v>1000000</v>
      </c>
      <c r="T635" s="93"/>
      <c r="U635" s="103">
        <f>S635+T635</f>
        <v>1000000</v>
      </c>
      <c r="V635" s="103"/>
      <c r="W635" s="103">
        <f>U635+V635</f>
        <v>1000000</v>
      </c>
    </row>
    <row r="636" spans="1:23" ht="15.75">
      <c r="A636" s="77" t="s">
        <v>116</v>
      </c>
      <c r="B636" s="78"/>
      <c r="C636" s="78" t="s">
        <v>117</v>
      </c>
      <c r="D636" s="78"/>
      <c r="E636" s="78"/>
      <c r="F636" s="128">
        <f>F637+F640</f>
        <v>0</v>
      </c>
      <c r="G636" s="79"/>
      <c r="H636" s="104">
        <f>H637</f>
        <v>87000</v>
      </c>
      <c r="N636" s="104">
        <f>N637</f>
        <v>87000</v>
      </c>
      <c r="O636" s="104"/>
      <c r="P636" s="104">
        <f aca="true" t="shared" si="57" ref="P636:S639">P637</f>
        <v>87000</v>
      </c>
      <c r="Q636" s="104"/>
      <c r="R636" s="104">
        <f t="shared" si="57"/>
        <v>87000</v>
      </c>
      <c r="S636" s="104">
        <f t="shared" si="57"/>
        <v>87000</v>
      </c>
      <c r="T636" s="93"/>
      <c r="U636" s="104">
        <f>U637</f>
        <v>87000</v>
      </c>
      <c r="V636" s="104"/>
      <c r="W636" s="104">
        <f>W637</f>
        <v>87000</v>
      </c>
    </row>
    <row r="637" spans="1:23" ht="66.75" customHeight="1">
      <c r="A637" s="51" t="s">
        <v>372</v>
      </c>
      <c r="B637" s="14" t="s">
        <v>109</v>
      </c>
      <c r="C637" s="34" t="s">
        <v>117</v>
      </c>
      <c r="D637" s="34" t="s">
        <v>374</v>
      </c>
      <c r="E637" s="34"/>
      <c r="F637" s="133"/>
      <c r="G637" s="34"/>
      <c r="H637" s="104">
        <f>H638</f>
        <v>87000</v>
      </c>
      <c r="N637" s="104">
        <f>N638</f>
        <v>87000</v>
      </c>
      <c r="O637" s="104"/>
      <c r="P637" s="104">
        <f t="shared" si="57"/>
        <v>87000</v>
      </c>
      <c r="Q637" s="104"/>
      <c r="R637" s="104">
        <f t="shared" si="57"/>
        <v>87000</v>
      </c>
      <c r="S637" s="104">
        <f t="shared" si="57"/>
        <v>87000</v>
      </c>
      <c r="T637" s="93"/>
      <c r="U637" s="104">
        <f>U638</f>
        <v>87000</v>
      </c>
      <c r="V637" s="104"/>
      <c r="W637" s="104">
        <f>W638</f>
        <v>87000</v>
      </c>
    </row>
    <row r="638" spans="1:23" ht="31.5">
      <c r="A638" s="76" t="s">
        <v>15</v>
      </c>
      <c r="B638" s="14"/>
      <c r="C638" s="34" t="s">
        <v>117</v>
      </c>
      <c r="D638" s="34" t="s">
        <v>470</v>
      </c>
      <c r="E638" s="34"/>
      <c r="F638" s="133"/>
      <c r="G638" s="34"/>
      <c r="H638" s="104">
        <f>H639</f>
        <v>87000</v>
      </c>
      <c r="N638" s="104">
        <f>N639</f>
        <v>87000</v>
      </c>
      <c r="O638" s="104"/>
      <c r="P638" s="104">
        <f t="shared" si="57"/>
        <v>87000</v>
      </c>
      <c r="Q638" s="104"/>
      <c r="R638" s="104">
        <f t="shared" si="57"/>
        <v>87000</v>
      </c>
      <c r="S638" s="104">
        <f t="shared" si="57"/>
        <v>87000</v>
      </c>
      <c r="T638" s="93"/>
      <c r="U638" s="104">
        <f>U639</f>
        <v>87000</v>
      </c>
      <c r="V638" s="104"/>
      <c r="W638" s="104">
        <f>W639</f>
        <v>87000</v>
      </c>
    </row>
    <row r="639" spans="1:23" ht="35.25" customHeight="1">
      <c r="A639" s="76" t="s">
        <v>471</v>
      </c>
      <c r="B639" s="14" t="s">
        <v>109</v>
      </c>
      <c r="C639" s="34" t="s">
        <v>117</v>
      </c>
      <c r="D639" s="34" t="s">
        <v>16</v>
      </c>
      <c r="E639" s="34"/>
      <c r="F639" s="132">
        <f>F640</f>
        <v>0</v>
      </c>
      <c r="G639" s="34"/>
      <c r="H639" s="105">
        <f>H640</f>
        <v>87000</v>
      </c>
      <c r="N639" s="105">
        <f>N640</f>
        <v>87000</v>
      </c>
      <c r="O639" s="105"/>
      <c r="P639" s="105">
        <f t="shared" si="57"/>
        <v>87000</v>
      </c>
      <c r="Q639" s="105"/>
      <c r="R639" s="105">
        <f t="shared" si="57"/>
        <v>87000</v>
      </c>
      <c r="S639" s="105">
        <f t="shared" si="57"/>
        <v>87000</v>
      </c>
      <c r="T639" s="93"/>
      <c r="U639" s="105">
        <f>U640</f>
        <v>87000</v>
      </c>
      <c r="V639" s="105"/>
      <c r="W639" s="105">
        <f>W640</f>
        <v>87000</v>
      </c>
    </row>
    <row r="640" spans="1:23" ht="36" customHeight="1">
      <c r="A640" s="87" t="s">
        <v>130</v>
      </c>
      <c r="B640" s="14" t="s">
        <v>109</v>
      </c>
      <c r="C640" s="34" t="s">
        <v>117</v>
      </c>
      <c r="D640" s="34" t="s">
        <v>16</v>
      </c>
      <c r="E640" s="34" t="s">
        <v>133</v>
      </c>
      <c r="F640" s="132">
        <v>0</v>
      </c>
      <c r="G640" s="34" t="s">
        <v>17</v>
      </c>
      <c r="H640" s="105">
        <v>87000</v>
      </c>
      <c r="N640" s="105">
        <v>87000</v>
      </c>
      <c r="O640" s="105"/>
      <c r="P640" s="103">
        <f>N640+O640</f>
        <v>87000</v>
      </c>
      <c r="Q640" s="103"/>
      <c r="R640" s="103">
        <f>P640+Q640</f>
        <v>87000</v>
      </c>
      <c r="S640" s="105">
        <v>87000</v>
      </c>
      <c r="T640" s="93"/>
      <c r="U640" s="103">
        <f>S640+T640</f>
        <v>87000</v>
      </c>
      <c r="V640" s="103"/>
      <c r="W640" s="103">
        <f>U640+V640</f>
        <v>87000</v>
      </c>
    </row>
    <row r="641" spans="1:23" ht="21.75" customHeight="1">
      <c r="A641" s="77" t="s">
        <v>53</v>
      </c>
      <c r="B641" s="78"/>
      <c r="C641" s="78" t="s">
        <v>54</v>
      </c>
      <c r="D641" s="78"/>
      <c r="E641" s="78"/>
      <c r="F641" s="128" t="e">
        <f>F651+F646+#REF!</f>
        <v>#REF!</v>
      </c>
      <c r="G641" s="79"/>
      <c r="H641" s="104">
        <f>H642+H646+H649</f>
        <v>687000</v>
      </c>
      <c r="N641" s="104">
        <f>N642+N646+N649</f>
        <v>2815600</v>
      </c>
      <c r="O641" s="104"/>
      <c r="P641" s="104">
        <f>P642+P646+P649</f>
        <v>2815600</v>
      </c>
      <c r="Q641" s="104"/>
      <c r="R641" s="104">
        <f>R642+R646+R649</f>
        <v>2815600</v>
      </c>
      <c r="S641" s="104">
        <f>S642+S646+S649</f>
        <v>3500830</v>
      </c>
      <c r="T641" s="93"/>
      <c r="U641" s="104">
        <f>U642+U646+U649</f>
        <v>3500830</v>
      </c>
      <c r="V641" s="104"/>
      <c r="W641" s="104">
        <f>W642+W646+W649</f>
        <v>3500830</v>
      </c>
    </row>
    <row r="642" spans="1:23" ht="87" customHeight="1">
      <c r="A642" s="89" t="s">
        <v>405</v>
      </c>
      <c r="B642" s="78"/>
      <c r="C642" s="78" t="s">
        <v>54</v>
      </c>
      <c r="D642" s="78" t="s">
        <v>406</v>
      </c>
      <c r="E642" s="78"/>
      <c r="F642" s="128"/>
      <c r="G642" s="79"/>
      <c r="H642" s="104">
        <f>H643</f>
        <v>250000</v>
      </c>
      <c r="N642" s="104">
        <f aca="true" t="shared" si="58" ref="N642:W644">N643</f>
        <v>250000</v>
      </c>
      <c r="O642" s="104"/>
      <c r="P642" s="104">
        <f t="shared" si="58"/>
        <v>250000</v>
      </c>
      <c r="Q642" s="104"/>
      <c r="R642" s="104">
        <f t="shared" si="58"/>
        <v>250000</v>
      </c>
      <c r="S642" s="104">
        <f t="shared" si="58"/>
        <v>250000</v>
      </c>
      <c r="T642" s="93"/>
      <c r="U642" s="104">
        <f t="shared" si="58"/>
        <v>250000</v>
      </c>
      <c r="V642" s="104"/>
      <c r="W642" s="104">
        <f t="shared" si="58"/>
        <v>250000</v>
      </c>
    </row>
    <row r="643" spans="1:23" ht="47.25">
      <c r="A643" s="35" t="s">
        <v>23</v>
      </c>
      <c r="B643" s="14"/>
      <c r="C643" s="22" t="s">
        <v>54</v>
      </c>
      <c r="D643" s="22" t="s">
        <v>24</v>
      </c>
      <c r="E643" s="22"/>
      <c r="F643" s="33"/>
      <c r="G643" s="88"/>
      <c r="H643" s="102">
        <f>H644</f>
        <v>250000</v>
      </c>
      <c r="N643" s="102">
        <f t="shared" si="58"/>
        <v>250000</v>
      </c>
      <c r="O643" s="102"/>
      <c r="P643" s="102">
        <f t="shared" si="58"/>
        <v>250000</v>
      </c>
      <c r="Q643" s="102"/>
      <c r="R643" s="102">
        <f t="shared" si="58"/>
        <v>250000</v>
      </c>
      <c r="S643" s="102">
        <f t="shared" si="58"/>
        <v>250000</v>
      </c>
      <c r="T643" s="93"/>
      <c r="U643" s="102">
        <f t="shared" si="58"/>
        <v>250000</v>
      </c>
      <c r="V643" s="102"/>
      <c r="W643" s="102">
        <f t="shared" si="58"/>
        <v>250000</v>
      </c>
    </row>
    <row r="644" spans="1:23" ht="31.5">
      <c r="A644" s="32" t="s">
        <v>525</v>
      </c>
      <c r="B644" s="14"/>
      <c r="C644" s="22" t="s">
        <v>54</v>
      </c>
      <c r="D644" s="22" t="s">
        <v>25</v>
      </c>
      <c r="E644" s="22"/>
      <c r="F644" s="33"/>
      <c r="G644" s="88"/>
      <c r="H644" s="102">
        <f>H645</f>
        <v>250000</v>
      </c>
      <c r="N644" s="102">
        <f t="shared" si="58"/>
        <v>250000</v>
      </c>
      <c r="O644" s="102"/>
      <c r="P644" s="102">
        <f t="shared" si="58"/>
        <v>250000</v>
      </c>
      <c r="Q644" s="102"/>
      <c r="R644" s="102">
        <f t="shared" si="58"/>
        <v>250000</v>
      </c>
      <c r="S644" s="102">
        <f t="shared" si="58"/>
        <v>250000</v>
      </c>
      <c r="T644" s="93"/>
      <c r="U644" s="102">
        <f t="shared" si="58"/>
        <v>250000</v>
      </c>
      <c r="V644" s="102"/>
      <c r="W644" s="102">
        <f t="shared" si="58"/>
        <v>250000</v>
      </c>
    </row>
    <row r="645" spans="1:23" ht="31.5">
      <c r="A645" s="35" t="s">
        <v>156</v>
      </c>
      <c r="B645" s="14"/>
      <c r="C645" s="22" t="s">
        <v>54</v>
      </c>
      <c r="D645" s="22" t="s">
        <v>25</v>
      </c>
      <c r="E645" s="22" t="s">
        <v>134</v>
      </c>
      <c r="F645" s="33"/>
      <c r="G645" s="88"/>
      <c r="H645" s="102">
        <v>250000</v>
      </c>
      <c r="N645" s="102">
        <v>250000</v>
      </c>
      <c r="O645" s="102"/>
      <c r="P645" s="103">
        <f>N645+O645</f>
        <v>250000</v>
      </c>
      <c r="Q645" s="103"/>
      <c r="R645" s="103">
        <f>P645+Q645</f>
        <v>250000</v>
      </c>
      <c r="S645" s="102">
        <v>250000</v>
      </c>
      <c r="T645" s="93"/>
      <c r="U645" s="103">
        <f>S645+T645</f>
        <v>250000</v>
      </c>
      <c r="V645" s="103"/>
      <c r="W645" s="103">
        <f>U645+V645</f>
        <v>250000</v>
      </c>
    </row>
    <row r="646" spans="1:23" ht="69" customHeight="1">
      <c r="A646" s="146" t="s">
        <v>18</v>
      </c>
      <c r="B646" s="14"/>
      <c r="C646" s="34" t="s">
        <v>54</v>
      </c>
      <c r="D646" s="34" t="s">
        <v>20</v>
      </c>
      <c r="E646" s="34"/>
      <c r="F646" s="132"/>
      <c r="G646" s="34"/>
      <c r="H646" s="105">
        <f>H647</f>
        <v>387000</v>
      </c>
      <c r="N646" s="105">
        <f>N647</f>
        <v>2515600</v>
      </c>
      <c r="O646" s="105"/>
      <c r="P646" s="105">
        <f>P647</f>
        <v>2515600</v>
      </c>
      <c r="Q646" s="105"/>
      <c r="R646" s="105">
        <f>R647</f>
        <v>2515600</v>
      </c>
      <c r="S646" s="105">
        <f>S647</f>
        <v>3200830</v>
      </c>
      <c r="T646" s="93"/>
      <c r="U646" s="105">
        <f>U647</f>
        <v>3200830</v>
      </c>
      <c r="V646" s="105"/>
      <c r="W646" s="105">
        <f>W647</f>
        <v>3200830</v>
      </c>
    </row>
    <row r="647" spans="1:23" ht="31.5">
      <c r="A647" s="76" t="s">
        <v>19</v>
      </c>
      <c r="B647" s="14"/>
      <c r="C647" s="34" t="s">
        <v>54</v>
      </c>
      <c r="D647" s="34" t="s">
        <v>21</v>
      </c>
      <c r="E647" s="34"/>
      <c r="F647" s="132"/>
      <c r="G647" s="34"/>
      <c r="H647" s="105">
        <f>H648</f>
        <v>387000</v>
      </c>
      <c r="N647" s="105">
        <f>N648</f>
        <v>2515600</v>
      </c>
      <c r="O647" s="105"/>
      <c r="P647" s="105">
        <f>P648</f>
        <v>2515600</v>
      </c>
      <c r="Q647" s="105"/>
      <c r="R647" s="105">
        <f>R648</f>
        <v>2515600</v>
      </c>
      <c r="S647" s="105">
        <f>S648</f>
        <v>3200830</v>
      </c>
      <c r="T647" s="93"/>
      <c r="U647" s="105">
        <f>U648</f>
        <v>3200830</v>
      </c>
      <c r="V647" s="105"/>
      <c r="W647" s="105">
        <f>W648</f>
        <v>3200830</v>
      </c>
    </row>
    <row r="648" spans="1:23" ht="31.5">
      <c r="A648" s="76" t="s">
        <v>158</v>
      </c>
      <c r="B648" s="14"/>
      <c r="C648" s="34" t="s">
        <v>54</v>
      </c>
      <c r="D648" s="34" t="s">
        <v>21</v>
      </c>
      <c r="E648" s="34" t="s">
        <v>134</v>
      </c>
      <c r="F648" s="132"/>
      <c r="G648" s="34"/>
      <c r="H648" s="105">
        <v>387000</v>
      </c>
      <c r="N648" s="105">
        <v>2515600</v>
      </c>
      <c r="O648" s="105"/>
      <c r="P648" s="103">
        <f>N648+O648</f>
        <v>2515600</v>
      </c>
      <c r="Q648" s="103"/>
      <c r="R648" s="103">
        <f>P648+Q648</f>
        <v>2515600</v>
      </c>
      <c r="S648" s="105">
        <v>3200830</v>
      </c>
      <c r="T648" s="93"/>
      <c r="U648" s="103">
        <f>S648+T648</f>
        <v>3200830</v>
      </c>
      <c r="V648" s="103"/>
      <c r="W648" s="103">
        <f>U648+V648</f>
        <v>3200830</v>
      </c>
    </row>
    <row r="649" spans="1:23" ht="135" customHeight="1">
      <c r="A649" s="144" t="s">
        <v>448</v>
      </c>
      <c r="B649" s="14"/>
      <c r="C649" s="34" t="s">
        <v>54</v>
      </c>
      <c r="D649" s="34" t="s">
        <v>367</v>
      </c>
      <c r="E649" s="34"/>
      <c r="F649" s="132"/>
      <c r="G649" s="34"/>
      <c r="H649" s="105">
        <f>H650</f>
        <v>50000</v>
      </c>
      <c r="N649" s="105">
        <f aca="true" t="shared" si="59" ref="N649:W651">N650</f>
        <v>50000</v>
      </c>
      <c r="O649" s="105"/>
      <c r="P649" s="105">
        <f t="shared" si="59"/>
        <v>50000</v>
      </c>
      <c r="Q649" s="105"/>
      <c r="R649" s="105">
        <f t="shared" si="59"/>
        <v>50000</v>
      </c>
      <c r="S649" s="105">
        <f t="shared" si="59"/>
        <v>50000</v>
      </c>
      <c r="T649" s="93"/>
      <c r="U649" s="105">
        <f t="shared" si="59"/>
        <v>50000</v>
      </c>
      <c r="V649" s="105"/>
      <c r="W649" s="105">
        <f t="shared" si="59"/>
        <v>50000</v>
      </c>
    </row>
    <row r="650" spans="1:23" ht="78.75">
      <c r="A650" s="32" t="s">
        <v>513</v>
      </c>
      <c r="B650" s="14"/>
      <c r="C650" s="34" t="s">
        <v>54</v>
      </c>
      <c r="D650" s="34" t="s">
        <v>449</v>
      </c>
      <c r="E650" s="34"/>
      <c r="F650" s="132"/>
      <c r="G650" s="34"/>
      <c r="H650" s="105">
        <f>H651</f>
        <v>50000</v>
      </c>
      <c r="N650" s="105">
        <f t="shared" si="59"/>
        <v>50000</v>
      </c>
      <c r="O650" s="105"/>
      <c r="P650" s="105">
        <f t="shared" si="59"/>
        <v>50000</v>
      </c>
      <c r="Q650" s="105"/>
      <c r="R650" s="105">
        <f t="shared" si="59"/>
        <v>50000</v>
      </c>
      <c r="S650" s="105">
        <f t="shared" si="59"/>
        <v>50000</v>
      </c>
      <c r="T650" s="93"/>
      <c r="U650" s="105">
        <f t="shared" si="59"/>
        <v>50000</v>
      </c>
      <c r="V650" s="105"/>
      <c r="W650" s="105">
        <f t="shared" si="59"/>
        <v>50000</v>
      </c>
    </row>
    <row r="651" spans="1:23" ht="31.5">
      <c r="A651" s="76" t="s">
        <v>162</v>
      </c>
      <c r="B651" s="14"/>
      <c r="C651" s="34" t="s">
        <v>54</v>
      </c>
      <c r="D651" s="34" t="s">
        <v>22</v>
      </c>
      <c r="E651" s="34"/>
      <c r="F651" s="132"/>
      <c r="G651" s="34"/>
      <c r="H651" s="105">
        <f>H652</f>
        <v>50000</v>
      </c>
      <c r="N651" s="105">
        <f t="shared" si="59"/>
        <v>50000</v>
      </c>
      <c r="O651" s="105"/>
      <c r="P651" s="105">
        <f t="shared" si="59"/>
        <v>50000</v>
      </c>
      <c r="Q651" s="105"/>
      <c r="R651" s="105">
        <f t="shared" si="59"/>
        <v>50000</v>
      </c>
      <c r="S651" s="105">
        <f t="shared" si="59"/>
        <v>50000</v>
      </c>
      <c r="T651" s="93"/>
      <c r="U651" s="105">
        <f t="shared" si="59"/>
        <v>50000</v>
      </c>
      <c r="V651" s="105"/>
      <c r="W651" s="105">
        <f t="shared" si="59"/>
        <v>50000</v>
      </c>
    </row>
    <row r="652" spans="1:23" ht="47.25">
      <c r="A652" s="57" t="s">
        <v>517</v>
      </c>
      <c r="B652" s="14"/>
      <c r="C652" s="34" t="s">
        <v>54</v>
      </c>
      <c r="D652" s="34" t="s">
        <v>22</v>
      </c>
      <c r="E652" s="34" t="s">
        <v>518</v>
      </c>
      <c r="F652" s="132"/>
      <c r="G652" s="34"/>
      <c r="H652" s="105">
        <v>50000</v>
      </c>
      <c r="N652" s="105">
        <v>50000</v>
      </c>
      <c r="O652" s="105"/>
      <c r="P652" s="103">
        <f>N652+O652</f>
        <v>50000</v>
      </c>
      <c r="Q652" s="103"/>
      <c r="R652" s="103">
        <f>P652+Q652</f>
        <v>50000</v>
      </c>
      <c r="S652" s="105">
        <v>50000</v>
      </c>
      <c r="T652" s="93"/>
      <c r="U652" s="103">
        <f>S652+T652</f>
        <v>50000</v>
      </c>
      <c r="V652" s="103"/>
      <c r="W652" s="103">
        <f>U652+V652</f>
        <v>50000</v>
      </c>
    </row>
    <row r="653" spans="1:23" ht="15.75">
      <c r="A653" s="35" t="s">
        <v>55</v>
      </c>
      <c r="B653" s="22">
        <v>901</v>
      </c>
      <c r="C653" s="22" t="s">
        <v>56</v>
      </c>
      <c r="D653" s="22"/>
      <c r="E653" s="22"/>
      <c r="F653" s="129" t="e">
        <f>F654+F661+F692+F702</f>
        <v>#REF!</v>
      </c>
      <c r="G653" s="17"/>
      <c r="H653" s="103">
        <f>H654+H661+H692++H702</f>
        <v>35702500</v>
      </c>
      <c r="N653" s="103">
        <f>N654+N661+N692++N702</f>
        <v>32402500</v>
      </c>
      <c r="O653" s="103"/>
      <c r="P653" s="103">
        <f>P654+P661+P692++P702</f>
        <v>32402500</v>
      </c>
      <c r="Q653" s="103"/>
      <c r="R653" s="103">
        <f>R654+R661+R692++R702</f>
        <v>32402500</v>
      </c>
      <c r="S653" s="103">
        <f>S654+S661+S692++S702</f>
        <v>32402500</v>
      </c>
      <c r="T653" s="93"/>
      <c r="U653" s="103">
        <f>U654+U661+U692++U702</f>
        <v>32402500</v>
      </c>
      <c r="V653" s="103"/>
      <c r="W653" s="103">
        <f>W654+W661+W692++W702</f>
        <v>32402500</v>
      </c>
    </row>
    <row r="654" spans="1:23" ht="15.75">
      <c r="A654" s="46" t="s">
        <v>57</v>
      </c>
      <c r="B654" s="22">
        <v>901</v>
      </c>
      <c r="C654" s="22" t="s">
        <v>58</v>
      </c>
      <c r="D654" s="22"/>
      <c r="E654" s="22"/>
      <c r="F654" s="129" t="e">
        <f>F656</f>
        <v>#REF!</v>
      </c>
      <c r="G654" s="17"/>
      <c r="H654" s="103">
        <f>H655</f>
        <v>3013300</v>
      </c>
      <c r="N654" s="103">
        <f>N655</f>
        <v>3013300</v>
      </c>
      <c r="O654" s="103"/>
      <c r="P654" s="103">
        <f>P655</f>
        <v>3013300</v>
      </c>
      <c r="Q654" s="103"/>
      <c r="R654" s="103">
        <f>R655</f>
        <v>3013300</v>
      </c>
      <c r="S654" s="103">
        <f>S655</f>
        <v>3013300</v>
      </c>
      <c r="T654" s="93"/>
      <c r="U654" s="103">
        <f>U655</f>
        <v>3013300</v>
      </c>
      <c r="V654" s="103"/>
      <c r="W654" s="103">
        <f>W655</f>
        <v>3013300</v>
      </c>
    </row>
    <row r="655" spans="1:23" ht="94.5">
      <c r="A655" s="142" t="s">
        <v>213</v>
      </c>
      <c r="B655" s="28" t="s">
        <v>109</v>
      </c>
      <c r="C655" s="28" t="s">
        <v>58</v>
      </c>
      <c r="D655" s="28" t="s">
        <v>39</v>
      </c>
      <c r="E655" s="28"/>
      <c r="F655" s="129"/>
      <c r="G655" s="18"/>
      <c r="H655" s="103">
        <f>H656</f>
        <v>3013300</v>
      </c>
      <c r="N655" s="103">
        <f>N656</f>
        <v>3013300</v>
      </c>
      <c r="O655" s="103"/>
      <c r="P655" s="103">
        <f>P656</f>
        <v>3013300</v>
      </c>
      <c r="Q655" s="103"/>
      <c r="R655" s="103">
        <f>R656</f>
        <v>3013300</v>
      </c>
      <c r="S655" s="103">
        <f>S656</f>
        <v>3013300</v>
      </c>
      <c r="T655" s="93"/>
      <c r="U655" s="103">
        <f>U656</f>
        <v>3013300</v>
      </c>
      <c r="V655" s="103"/>
      <c r="W655" s="103">
        <f>W656</f>
        <v>3013300</v>
      </c>
    </row>
    <row r="656" spans="1:23" ht="39.75" customHeight="1">
      <c r="A656" s="46" t="s">
        <v>219</v>
      </c>
      <c r="B656" s="22" t="s">
        <v>109</v>
      </c>
      <c r="C656" s="22" t="s">
        <v>58</v>
      </c>
      <c r="D656" s="36" t="s">
        <v>40</v>
      </c>
      <c r="E656" s="22"/>
      <c r="F656" s="72" t="e">
        <f>#REF!+F659</f>
        <v>#REF!</v>
      </c>
      <c r="G656" s="22"/>
      <c r="H656" s="103">
        <f>H657+H659</f>
        <v>3013300</v>
      </c>
      <c r="N656" s="103">
        <f>N657+N659</f>
        <v>3013300</v>
      </c>
      <c r="O656" s="103"/>
      <c r="P656" s="103">
        <f>P657+P659</f>
        <v>3013300</v>
      </c>
      <c r="Q656" s="103"/>
      <c r="R656" s="103">
        <f>R657+R659</f>
        <v>3013300</v>
      </c>
      <c r="S656" s="103">
        <f>S657+S659</f>
        <v>3013300</v>
      </c>
      <c r="T656" s="93"/>
      <c r="U656" s="103">
        <f>U657+U659</f>
        <v>3013300</v>
      </c>
      <c r="V656" s="103"/>
      <c r="W656" s="103">
        <f>W657+W659</f>
        <v>3013300</v>
      </c>
    </row>
    <row r="657" spans="1:23" ht="47.25">
      <c r="A657" s="48" t="s">
        <v>220</v>
      </c>
      <c r="B657" s="22" t="s">
        <v>109</v>
      </c>
      <c r="C657" s="22" t="s">
        <v>58</v>
      </c>
      <c r="D657" s="22" t="s">
        <v>221</v>
      </c>
      <c r="E657" s="22"/>
      <c r="F657" s="72"/>
      <c r="G657" s="22"/>
      <c r="H657" s="103">
        <f>H658</f>
        <v>2100300</v>
      </c>
      <c r="N657" s="103">
        <f>N658</f>
        <v>2100300</v>
      </c>
      <c r="O657" s="103"/>
      <c r="P657" s="103">
        <f>P658</f>
        <v>2100300</v>
      </c>
      <c r="Q657" s="103"/>
      <c r="R657" s="103">
        <f>R658</f>
        <v>2100300</v>
      </c>
      <c r="S657" s="103">
        <f>S658</f>
        <v>2100300</v>
      </c>
      <c r="T657" s="93"/>
      <c r="U657" s="103">
        <f>U658</f>
        <v>2100300</v>
      </c>
      <c r="V657" s="103"/>
      <c r="W657" s="103">
        <f>W658</f>
        <v>2100300</v>
      </c>
    </row>
    <row r="658" spans="1:23" ht="33.75" customHeight="1">
      <c r="A658" s="44" t="s">
        <v>156</v>
      </c>
      <c r="B658" s="22" t="s">
        <v>109</v>
      </c>
      <c r="C658" s="22" t="s">
        <v>58</v>
      </c>
      <c r="D658" s="36" t="s">
        <v>221</v>
      </c>
      <c r="E658" s="22" t="s">
        <v>134</v>
      </c>
      <c r="F658" s="72">
        <v>0</v>
      </c>
      <c r="G658" s="22" t="s">
        <v>222</v>
      </c>
      <c r="H658" s="103">
        <v>2100300</v>
      </c>
      <c r="N658" s="103">
        <v>2100300</v>
      </c>
      <c r="O658" s="103"/>
      <c r="P658" s="103">
        <f>N658+O658</f>
        <v>2100300</v>
      </c>
      <c r="Q658" s="103"/>
      <c r="R658" s="103">
        <f>P658+Q658</f>
        <v>2100300</v>
      </c>
      <c r="S658" s="103">
        <v>2100300</v>
      </c>
      <c r="T658" s="93"/>
      <c r="U658" s="103">
        <f>S658+T658</f>
        <v>2100300</v>
      </c>
      <c r="V658" s="103"/>
      <c r="W658" s="103">
        <f>U658+V658</f>
        <v>2100300</v>
      </c>
    </row>
    <row r="659" spans="1:23" ht="35.25" customHeight="1">
      <c r="A659" s="48" t="s">
        <v>223</v>
      </c>
      <c r="B659" s="22" t="s">
        <v>109</v>
      </c>
      <c r="C659" s="22" t="s">
        <v>58</v>
      </c>
      <c r="D659" s="140" t="s">
        <v>224</v>
      </c>
      <c r="E659" s="22"/>
      <c r="F659" s="72" t="e">
        <f>#REF!+F660</f>
        <v>#REF!</v>
      </c>
      <c r="G659" s="22"/>
      <c r="H659" s="103">
        <f>H660</f>
        <v>913000</v>
      </c>
      <c r="N659" s="103">
        <f>N660</f>
        <v>913000</v>
      </c>
      <c r="O659" s="103"/>
      <c r="P659" s="103">
        <f>P660</f>
        <v>913000</v>
      </c>
      <c r="Q659" s="103"/>
      <c r="R659" s="103">
        <f>R660</f>
        <v>913000</v>
      </c>
      <c r="S659" s="103">
        <f>S660</f>
        <v>913000</v>
      </c>
      <c r="T659" s="93"/>
      <c r="U659" s="103">
        <f>U660</f>
        <v>913000</v>
      </c>
      <c r="V659" s="103"/>
      <c r="W659" s="103">
        <f>W660</f>
        <v>913000</v>
      </c>
    </row>
    <row r="660" spans="1:23" ht="35.25" customHeight="1">
      <c r="A660" s="35" t="s">
        <v>155</v>
      </c>
      <c r="B660" s="22">
        <v>901</v>
      </c>
      <c r="C660" s="22" t="s">
        <v>58</v>
      </c>
      <c r="D660" s="190" t="s">
        <v>224</v>
      </c>
      <c r="E660" s="189">
        <v>243</v>
      </c>
      <c r="F660" s="72" t="e">
        <f>#REF!</f>
        <v>#REF!</v>
      </c>
      <c r="G660" s="22"/>
      <c r="H660" s="103">
        <v>913000</v>
      </c>
      <c r="N660" s="103">
        <v>913000</v>
      </c>
      <c r="O660" s="103"/>
      <c r="P660" s="103">
        <f>N660+O660</f>
        <v>913000</v>
      </c>
      <c r="Q660" s="103"/>
      <c r="R660" s="103">
        <f>P660+Q660</f>
        <v>913000</v>
      </c>
      <c r="S660" s="103">
        <v>913000</v>
      </c>
      <c r="T660" s="93"/>
      <c r="U660" s="103">
        <f>S660+T660</f>
        <v>913000</v>
      </c>
      <c r="V660" s="103"/>
      <c r="W660" s="103">
        <f>U660+V660</f>
        <v>913000</v>
      </c>
    </row>
    <row r="661" spans="1:23" ht="27.75" customHeight="1">
      <c r="A661" s="35" t="s">
        <v>59</v>
      </c>
      <c r="B661" s="22" t="s">
        <v>109</v>
      </c>
      <c r="C661" s="22" t="s">
        <v>60</v>
      </c>
      <c r="D661" s="22"/>
      <c r="E661" s="22"/>
      <c r="F661" s="129" t="e">
        <f>#REF!+#REF!+#REF!+F667+#REF!+#REF!</f>
        <v>#REF!</v>
      </c>
      <c r="G661" s="17"/>
      <c r="H661" s="103">
        <f>H667+H677+H684+H662</f>
        <v>21952200</v>
      </c>
      <c r="N661" s="103">
        <f>N667+N677+N684+N662</f>
        <v>18952200</v>
      </c>
      <c r="O661" s="103"/>
      <c r="P661" s="103">
        <f>P667+P677+P684+P662</f>
        <v>18952200</v>
      </c>
      <c r="Q661" s="103"/>
      <c r="R661" s="103">
        <f>R667+R677+R684+R662</f>
        <v>18952200</v>
      </c>
      <c r="S661" s="103">
        <f>S667+T677+S684+S662</f>
        <v>18952200</v>
      </c>
      <c r="T661" s="93"/>
      <c r="U661" s="103">
        <f>U667+U677+U684+U662</f>
        <v>18952200</v>
      </c>
      <c r="V661" s="103"/>
      <c r="W661" s="103">
        <f>W667+W677+W684+W662</f>
        <v>18952200</v>
      </c>
    </row>
    <row r="662" spans="1:23" ht="37.5" customHeight="1">
      <c r="A662" s="35" t="s">
        <v>225</v>
      </c>
      <c r="B662" s="22" t="s">
        <v>109</v>
      </c>
      <c r="C662" s="22" t="s">
        <v>60</v>
      </c>
      <c r="D662" s="22" t="s">
        <v>111</v>
      </c>
      <c r="E662" s="22"/>
      <c r="F662" s="72"/>
      <c r="G662" s="22"/>
      <c r="H662" s="103">
        <f>H663</f>
        <v>300000</v>
      </c>
      <c r="N662" s="103">
        <f aca="true" t="shared" si="60" ref="N662:W664">N663</f>
        <v>300000</v>
      </c>
      <c r="O662" s="103"/>
      <c r="P662" s="103">
        <f t="shared" si="60"/>
        <v>300000</v>
      </c>
      <c r="Q662" s="103"/>
      <c r="R662" s="103">
        <f t="shared" si="60"/>
        <v>300000</v>
      </c>
      <c r="S662" s="103">
        <f t="shared" si="60"/>
        <v>300000</v>
      </c>
      <c r="T662" s="93"/>
      <c r="U662" s="103">
        <f t="shared" si="60"/>
        <v>300000</v>
      </c>
      <c r="V662" s="103"/>
      <c r="W662" s="103">
        <f t="shared" si="60"/>
        <v>300000</v>
      </c>
    </row>
    <row r="663" spans="1:23" ht="39.75" customHeight="1">
      <c r="A663" s="35" t="s">
        <v>226</v>
      </c>
      <c r="B663" s="22" t="s">
        <v>109</v>
      </c>
      <c r="C663" s="22" t="s">
        <v>60</v>
      </c>
      <c r="D663" s="22" t="s">
        <v>227</v>
      </c>
      <c r="E663" s="22"/>
      <c r="F663" s="72"/>
      <c r="G663" s="22"/>
      <c r="H663" s="103">
        <f>H664</f>
        <v>300000</v>
      </c>
      <c r="N663" s="103">
        <f t="shared" si="60"/>
        <v>300000</v>
      </c>
      <c r="O663" s="103"/>
      <c r="P663" s="103">
        <f t="shared" si="60"/>
        <v>300000</v>
      </c>
      <c r="Q663" s="103"/>
      <c r="R663" s="103">
        <f t="shared" si="60"/>
        <v>300000</v>
      </c>
      <c r="S663" s="103">
        <f t="shared" si="60"/>
        <v>300000</v>
      </c>
      <c r="T663" s="93"/>
      <c r="U663" s="103">
        <f t="shared" si="60"/>
        <v>300000</v>
      </c>
      <c r="V663" s="103"/>
      <c r="W663" s="103">
        <f t="shared" si="60"/>
        <v>300000</v>
      </c>
    </row>
    <row r="664" spans="1:23" ht="36.75" customHeight="1">
      <c r="A664" s="35" t="s">
        <v>228</v>
      </c>
      <c r="B664" s="22" t="s">
        <v>109</v>
      </c>
      <c r="C664" s="22" t="s">
        <v>60</v>
      </c>
      <c r="D664" s="22" t="s">
        <v>229</v>
      </c>
      <c r="E664" s="22"/>
      <c r="F664" s="72"/>
      <c r="G664" s="22"/>
      <c r="H664" s="103">
        <f>H665</f>
        <v>300000</v>
      </c>
      <c r="N664" s="103">
        <f t="shared" si="60"/>
        <v>300000</v>
      </c>
      <c r="O664" s="103"/>
      <c r="P664" s="103">
        <f t="shared" si="60"/>
        <v>300000</v>
      </c>
      <c r="Q664" s="103"/>
      <c r="R664" s="103">
        <f t="shared" si="60"/>
        <v>300000</v>
      </c>
      <c r="S664" s="103">
        <f t="shared" si="60"/>
        <v>300000</v>
      </c>
      <c r="T664" s="93"/>
      <c r="U664" s="103">
        <f t="shared" si="60"/>
        <v>300000</v>
      </c>
      <c r="V664" s="103"/>
      <c r="W664" s="103">
        <f t="shared" si="60"/>
        <v>300000</v>
      </c>
    </row>
    <row r="665" spans="1:23" ht="36" customHeight="1">
      <c r="A665" s="44" t="s">
        <v>156</v>
      </c>
      <c r="B665" s="22" t="s">
        <v>109</v>
      </c>
      <c r="C665" s="22" t="s">
        <v>60</v>
      </c>
      <c r="D665" s="22" t="s">
        <v>229</v>
      </c>
      <c r="E665" s="22" t="s">
        <v>134</v>
      </c>
      <c r="F665" s="72"/>
      <c r="G665" s="22"/>
      <c r="H665" s="103">
        <v>300000</v>
      </c>
      <c r="N665" s="103">
        <v>300000</v>
      </c>
      <c r="O665" s="103"/>
      <c r="P665" s="103">
        <f>N665+O665</f>
        <v>300000</v>
      </c>
      <c r="Q665" s="103"/>
      <c r="R665" s="103">
        <f>P665+Q665</f>
        <v>300000</v>
      </c>
      <c r="S665" s="103">
        <v>300000</v>
      </c>
      <c r="T665" s="93"/>
      <c r="U665" s="103">
        <f>S665+T665</f>
        <v>300000</v>
      </c>
      <c r="V665" s="103"/>
      <c r="W665" s="103">
        <f>U665+V665</f>
        <v>300000</v>
      </c>
    </row>
    <row r="666" spans="1:23" ht="93.75" customHeight="1">
      <c r="A666" s="142" t="s">
        <v>213</v>
      </c>
      <c r="B666" s="22" t="s">
        <v>109</v>
      </c>
      <c r="C666" s="22" t="s">
        <v>60</v>
      </c>
      <c r="D666" s="22" t="s">
        <v>39</v>
      </c>
      <c r="E666" s="22"/>
      <c r="F666" s="72"/>
      <c r="G666" s="22"/>
      <c r="H666" s="103">
        <f>H667+H677</f>
        <v>14721000</v>
      </c>
      <c r="N666" s="103">
        <f>N667+N677</f>
        <v>14721000</v>
      </c>
      <c r="O666" s="103"/>
      <c r="P666" s="103">
        <f>P667+P677</f>
        <v>14721000</v>
      </c>
      <c r="Q666" s="103"/>
      <c r="R666" s="103">
        <f>R667+R677</f>
        <v>14721000</v>
      </c>
      <c r="S666" s="103">
        <f>S667+T677</f>
        <v>14721000</v>
      </c>
      <c r="T666" s="93"/>
      <c r="U666" s="103">
        <f>U667+U677</f>
        <v>14721000</v>
      </c>
      <c r="V666" s="103"/>
      <c r="W666" s="103">
        <f>W667+W677</f>
        <v>14721000</v>
      </c>
    </row>
    <row r="667" spans="1:23" ht="47.25">
      <c r="A667" s="46" t="s">
        <v>230</v>
      </c>
      <c r="B667" s="28" t="s">
        <v>109</v>
      </c>
      <c r="C667" s="28" t="s">
        <v>60</v>
      </c>
      <c r="D667" s="28" t="s">
        <v>231</v>
      </c>
      <c r="E667" s="28"/>
      <c r="F667" s="134" t="e">
        <f>#REF!+F668+F671</f>
        <v>#REF!</v>
      </c>
      <c r="G667" s="28"/>
      <c r="H667" s="102">
        <f>H668+H671+H673+H675</f>
        <v>9704000</v>
      </c>
      <c r="N667" s="102">
        <f>N668+N671+N673+N675</f>
        <v>9704000</v>
      </c>
      <c r="O667" s="102"/>
      <c r="P667" s="102">
        <f>P668+P671+P673+P675</f>
        <v>9704000</v>
      </c>
      <c r="Q667" s="102"/>
      <c r="R667" s="102">
        <f>R668+R671+R673+R675</f>
        <v>9704000</v>
      </c>
      <c r="S667" s="102">
        <f>S668+S671+S673+S675</f>
        <v>9704000</v>
      </c>
      <c r="T667" s="93"/>
      <c r="U667" s="102">
        <f>U668+U671+U673+U675</f>
        <v>9704000</v>
      </c>
      <c r="V667" s="102"/>
      <c r="W667" s="102">
        <f>W668+W671+W673+W675</f>
        <v>9704000</v>
      </c>
    </row>
    <row r="668" spans="1:23" ht="39" customHeight="1">
      <c r="A668" s="46" t="s">
        <v>232</v>
      </c>
      <c r="B668" s="28" t="s">
        <v>109</v>
      </c>
      <c r="C668" s="28" t="s">
        <v>60</v>
      </c>
      <c r="D668" s="28" t="s">
        <v>233</v>
      </c>
      <c r="E668" s="28"/>
      <c r="F668" s="134">
        <f>F669</f>
        <v>0</v>
      </c>
      <c r="G668" s="28"/>
      <c r="H668" s="102">
        <f>H669</f>
        <v>3300000</v>
      </c>
      <c r="N668" s="102">
        <f>N669</f>
        <v>3300000</v>
      </c>
      <c r="O668" s="102"/>
      <c r="P668" s="102">
        <f>P669+P670</f>
        <v>3300000</v>
      </c>
      <c r="Q668" s="102"/>
      <c r="R668" s="102">
        <f>R669+R670</f>
        <v>3300000</v>
      </c>
      <c r="S668" s="102">
        <f>S669</f>
        <v>3300000</v>
      </c>
      <c r="T668" s="93"/>
      <c r="U668" s="102">
        <f>U669+U670</f>
        <v>3300000</v>
      </c>
      <c r="V668" s="102"/>
      <c r="W668" s="102">
        <f>W669+W670</f>
        <v>3300000</v>
      </c>
    </row>
    <row r="669" spans="1:23" ht="36.75" customHeight="1">
      <c r="A669" s="44" t="s">
        <v>156</v>
      </c>
      <c r="B669" s="28" t="s">
        <v>109</v>
      </c>
      <c r="C669" s="28" t="s">
        <v>60</v>
      </c>
      <c r="D669" s="28" t="s">
        <v>233</v>
      </c>
      <c r="E669" s="28" t="s">
        <v>134</v>
      </c>
      <c r="F669" s="134">
        <v>0</v>
      </c>
      <c r="G669" s="28" t="s">
        <v>234</v>
      </c>
      <c r="H669" s="102">
        <v>3300000</v>
      </c>
      <c r="N669" s="102">
        <v>3300000</v>
      </c>
      <c r="O669" s="102">
        <f>-3300000</f>
        <v>-3300000</v>
      </c>
      <c r="P669" s="103">
        <f>N669+O669</f>
        <v>0</v>
      </c>
      <c r="Q669" s="103"/>
      <c r="R669" s="103">
        <f>P669+Q669</f>
        <v>0</v>
      </c>
      <c r="S669" s="102">
        <v>3300000</v>
      </c>
      <c r="T669" s="93">
        <f>-3300000</f>
        <v>-3300000</v>
      </c>
      <c r="U669" s="103">
        <f>S669+T669</f>
        <v>0</v>
      </c>
      <c r="V669" s="103"/>
      <c r="W669" s="103">
        <f>U669+V669</f>
        <v>0</v>
      </c>
    </row>
    <row r="670" spans="1:23" ht="54" customHeight="1">
      <c r="A670" s="44" t="s">
        <v>271</v>
      </c>
      <c r="B670" s="28"/>
      <c r="C670" s="28" t="s">
        <v>60</v>
      </c>
      <c r="D670" s="28" t="s">
        <v>233</v>
      </c>
      <c r="E670" s="28" t="s">
        <v>147</v>
      </c>
      <c r="F670" s="134"/>
      <c r="G670" s="28"/>
      <c r="H670" s="102"/>
      <c r="N670" s="102"/>
      <c r="O670" s="102">
        <f>3300000</f>
        <v>3300000</v>
      </c>
      <c r="P670" s="103">
        <f>N670+O670</f>
        <v>3300000</v>
      </c>
      <c r="Q670" s="103"/>
      <c r="R670" s="103">
        <f>P670+Q670</f>
        <v>3300000</v>
      </c>
      <c r="S670" s="102"/>
      <c r="T670" s="93">
        <f>3300000</f>
        <v>3300000</v>
      </c>
      <c r="U670" s="103">
        <f>S670+T670</f>
        <v>3300000</v>
      </c>
      <c r="V670" s="103"/>
      <c r="W670" s="103">
        <f>U670+V670</f>
        <v>3300000</v>
      </c>
    </row>
    <row r="671" spans="1:23" ht="47.25">
      <c r="A671" s="48" t="s">
        <v>235</v>
      </c>
      <c r="B671" s="22" t="s">
        <v>109</v>
      </c>
      <c r="C671" s="22" t="s">
        <v>60</v>
      </c>
      <c r="D671" s="22" t="s">
        <v>236</v>
      </c>
      <c r="E671" s="22"/>
      <c r="F671" s="72">
        <f>F672</f>
        <v>0</v>
      </c>
      <c r="G671" s="37"/>
      <c r="H671" s="103">
        <f>H672</f>
        <v>3500000</v>
      </c>
      <c r="N671" s="103">
        <f>N672</f>
        <v>3500000</v>
      </c>
      <c r="O671" s="103"/>
      <c r="P671" s="103">
        <f>P672</f>
        <v>3500000</v>
      </c>
      <c r="Q671" s="103"/>
      <c r="R671" s="103">
        <f>R672</f>
        <v>3500000</v>
      </c>
      <c r="S671" s="103">
        <f>S672</f>
        <v>3500000</v>
      </c>
      <c r="T671" s="93"/>
      <c r="U671" s="103">
        <f>U672</f>
        <v>3500000</v>
      </c>
      <c r="V671" s="103"/>
      <c r="W671" s="103">
        <f>W672</f>
        <v>3500000</v>
      </c>
    </row>
    <row r="672" spans="1:23" ht="33.75" customHeight="1">
      <c r="A672" s="44" t="s">
        <v>156</v>
      </c>
      <c r="B672" s="22" t="s">
        <v>109</v>
      </c>
      <c r="C672" s="22" t="s">
        <v>60</v>
      </c>
      <c r="D672" s="22" t="s">
        <v>236</v>
      </c>
      <c r="E672" s="22" t="s">
        <v>134</v>
      </c>
      <c r="F672" s="72">
        <v>0</v>
      </c>
      <c r="G672" s="38">
        <v>2332000</v>
      </c>
      <c r="H672" s="103">
        <v>3500000</v>
      </c>
      <c r="N672" s="103">
        <v>3500000</v>
      </c>
      <c r="O672" s="103"/>
      <c r="P672" s="103">
        <f>N672+O672</f>
        <v>3500000</v>
      </c>
      <c r="Q672" s="103"/>
      <c r="R672" s="103">
        <f>P672+Q672</f>
        <v>3500000</v>
      </c>
      <c r="S672" s="103">
        <v>3500000</v>
      </c>
      <c r="T672" s="93"/>
      <c r="U672" s="103">
        <f>S672+T672</f>
        <v>3500000</v>
      </c>
      <c r="V672" s="103"/>
      <c r="W672" s="103">
        <f>U672+V672</f>
        <v>3500000</v>
      </c>
    </row>
    <row r="673" spans="1:23" ht="32.25" customHeight="1">
      <c r="A673" s="48" t="s">
        <v>237</v>
      </c>
      <c r="B673" s="22" t="s">
        <v>109</v>
      </c>
      <c r="C673" s="22" t="s">
        <v>60</v>
      </c>
      <c r="D673" s="22" t="s">
        <v>238</v>
      </c>
      <c r="E673" s="22"/>
      <c r="F673" s="72"/>
      <c r="G673" s="38"/>
      <c r="H673" s="103">
        <f>H674</f>
        <v>400000</v>
      </c>
      <c r="N673" s="103">
        <f>N674</f>
        <v>400000</v>
      </c>
      <c r="O673" s="103"/>
      <c r="P673" s="103">
        <f>P674</f>
        <v>400000</v>
      </c>
      <c r="Q673" s="103"/>
      <c r="R673" s="103">
        <f>R674</f>
        <v>400000</v>
      </c>
      <c r="S673" s="103">
        <f>S674</f>
        <v>400000</v>
      </c>
      <c r="T673" s="93"/>
      <c r="U673" s="103">
        <f>U674</f>
        <v>400000</v>
      </c>
      <c r="V673" s="103"/>
      <c r="W673" s="103">
        <f>W674</f>
        <v>400000</v>
      </c>
    </row>
    <row r="674" spans="1:23" ht="37.5" customHeight="1">
      <c r="A674" s="44" t="s">
        <v>156</v>
      </c>
      <c r="B674" s="22" t="s">
        <v>109</v>
      </c>
      <c r="C674" s="22" t="s">
        <v>60</v>
      </c>
      <c r="D674" s="22" t="s">
        <v>238</v>
      </c>
      <c r="E674" s="22" t="s">
        <v>134</v>
      </c>
      <c r="F674" s="72"/>
      <c r="G674" s="38"/>
      <c r="H674" s="103">
        <v>400000</v>
      </c>
      <c r="N674" s="103">
        <v>400000</v>
      </c>
      <c r="O674" s="103"/>
      <c r="P674" s="103">
        <f>N674+O674</f>
        <v>400000</v>
      </c>
      <c r="Q674" s="103"/>
      <c r="R674" s="103">
        <f>P674+Q674</f>
        <v>400000</v>
      </c>
      <c r="S674" s="103">
        <v>400000</v>
      </c>
      <c r="T674" s="93"/>
      <c r="U674" s="103">
        <f>S674+T674</f>
        <v>400000</v>
      </c>
      <c r="V674" s="103"/>
      <c r="W674" s="103">
        <f>U674+V674</f>
        <v>400000</v>
      </c>
    </row>
    <row r="675" spans="1:23" ht="36.75" customHeight="1">
      <c r="A675" s="48" t="s">
        <v>239</v>
      </c>
      <c r="B675" s="22" t="s">
        <v>109</v>
      </c>
      <c r="C675" s="22" t="s">
        <v>60</v>
      </c>
      <c r="D675" s="22" t="s">
        <v>240</v>
      </c>
      <c r="E675" s="22"/>
      <c r="F675" s="72"/>
      <c r="G675" s="38"/>
      <c r="H675" s="103">
        <f>H676</f>
        <v>2504000</v>
      </c>
      <c r="N675" s="103">
        <f>N676</f>
        <v>2504000</v>
      </c>
      <c r="O675" s="103"/>
      <c r="P675" s="103">
        <f>P676</f>
        <v>2504000</v>
      </c>
      <c r="Q675" s="103"/>
      <c r="R675" s="103">
        <f>R676</f>
        <v>2504000</v>
      </c>
      <c r="S675" s="103">
        <f>S676</f>
        <v>2504000</v>
      </c>
      <c r="T675" s="93"/>
      <c r="U675" s="103">
        <f>U676</f>
        <v>2504000</v>
      </c>
      <c r="V675" s="103"/>
      <c r="W675" s="103">
        <f>W676</f>
        <v>2504000</v>
      </c>
    </row>
    <row r="676" spans="1:23" ht="35.25" customHeight="1">
      <c r="A676" s="44" t="s">
        <v>156</v>
      </c>
      <c r="B676" s="22" t="s">
        <v>109</v>
      </c>
      <c r="C676" s="22" t="s">
        <v>60</v>
      </c>
      <c r="D676" s="22" t="s">
        <v>240</v>
      </c>
      <c r="E676" s="22" t="s">
        <v>134</v>
      </c>
      <c r="F676" s="72"/>
      <c r="G676" s="38"/>
      <c r="H676" s="103">
        <v>2504000</v>
      </c>
      <c r="N676" s="103">
        <v>2504000</v>
      </c>
      <c r="O676" s="103"/>
      <c r="P676" s="103">
        <f>N676+O676</f>
        <v>2504000</v>
      </c>
      <c r="Q676" s="103"/>
      <c r="R676" s="103">
        <f>P676+Q676</f>
        <v>2504000</v>
      </c>
      <c r="S676" s="103">
        <v>2504000</v>
      </c>
      <c r="T676" s="93"/>
      <c r="U676" s="103">
        <f>S676+T676</f>
        <v>2504000</v>
      </c>
      <c r="V676" s="103"/>
      <c r="W676" s="103">
        <f>U676+V676</f>
        <v>2504000</v>
      </c>
    </row>
    <row r="677" spans="1:23" ht="47.25">
      <c r="A677" s="49" t="s">
        <v>241</v>
      </c>
      <c r="B677" s="22" t="s">
        <v>109</v>
      </c>
      <c r="C677" s="22" t="s">
        <v>60</v>
      </c>
      <c r="D677" s="39" t="s">
        <v>41</v>
      </c>
      <c r="E677" s="22"/>
      <c r="F677" s="72"/>
      <c r="G677" s="38"/>
      <c r="H677" s="103">
        <f>H678+H680+H682</f>
        <v>5017000</v>
      </c>
      <c r="N677" s="103">
        <f>N678+N680+N682</f>
        <v>5017000</v>
      </c>
      <c r="O677" s="103"/>
      <c r="P677" s="103">
        <f>P678+P680+P682</f>
        <v>5017000</v>
      </c>
      <c r="Q677" s="203"/>
      <c r="R677" s="103">
        <f>R678+R680+R682</f>
        <v>5017000</v>
      </c>
      <c r="T677" s="103">
        <f>T678+S680+S682</f>
        <v>5017000</v>
      </c>
      <c r="U677" s="103">
        <f>U678+U680+U682</f>
        <v>5017000</v>
      </c>
      <c r="V677" s="103"/>
      <c r="W677" s="103">
        <f>W678+W680+W682</f>
        <v>5017000</v>
      </c>
    </row>
    <row r="678" spans="1:23" ht="47.25">
      <c r="A678" s="48" t="s">
        <v>242</v>
      </c>
      <c r="B678" s="22" t="s">
        <v>109</v>
      </c>
      <c r="C678" s="22" t="s">
        <v>60</v>
      </c>
      <c r="D678" s="22" t="s">
        <v>243</v>
      </c>
      <c r="E678" s="22"/>
      <c r="F678" s="72"/>
      <c r="G678" s="38"/>
      <c r="H678" s="103">
        <f>H679</f>
        <v>3173520</v>
      </c>
      <c r="N678" s="103">
        <f>N679</f>
        <v>3173520</v>
      </c>
      <c r="O678" s="103"/>
      <c r="P678" s="103">
        <f>P679</f>
        <v>3173520</v>
      </c>
      <c r="Q678" s="203"/>
      <c r="R678" s="103">
        <f>R679</f>
        <v>3173520</v>
      </c>
      <c r="T678" s="103">
        <f>S679</f>
        <v>3173520</v>
      </c>
      <c r="U678" s="103">
        <f>U679</f>
        <v>3173520</v>
      </c>
      <c r="V678" s="103"/>
      <c r="W678" s="103">
        <f>W679</f>
        <v>3173520</v>
      </c>
    </row>
    <row r="679" spans="1:23" ht="39" customHeight="1">
      <c r="A679" s="44" t="s">
        <v>156</v>
      </c>
      <c r="B679" s="22" t="s">
        <v>109</v>
      </c>
      <c r="C679" s="22" t="s">
        <v>60</v>
      </c>
      <c r="D679" s="22" t="s">
        <v>243</v>
      </c>
      <c r="E679" s="22" t="s">
        <v>134</v>
      </c>
      <c r="F679" s="72"/>
      <c r="G679" s="38"/>
      <c r="H679" s="103">
        <v>3173520</v>
      </c>
      <c r="N679" s="103">
        <v>3173520</v>
      </c>
      <c r="O679" s="103"/>
      <c r="P679" s="103">
        <f>N679+O679</f>
        <v>3173520</v>
      </c>
      <c r="Q679" s="103"/>
      <c r="R679" s="103">
        <f>P679+Q679</f>
        <v>3173520</v>
      </c>
      <c r="S679" s="103">
        <v>3173520</v>
      </c>
      <c r="T679" s="93"/>
      <c r="U679" s="103">
        <f>S679+T679</f>
        <v>3173520</v>
      </c>
      <c r="V679" s="103"/>
      <c r="W679" s="103">
        <f>U679+V679</f>
        <v>3173520</v>
      </c>
    </row>
    <row r="680" spans="1:23" ht="23.25" customHeight="1">
      <c r="A680" s="48" t="s">
        <v>244</v>
      </c>
      <c r="B680" s="22" t="s">
        <v>109</v>
      </c>
      <c r="C680" s="22" t="s">
        <v>60</v>
      </c>
      <c r="D680" s="22" t="s">
        <v>245</v>
      </c>
      <c r="E680" s="22"/>
      <c r="F680" s="72"/>
      <c r="G680" s="38"/>
      <c r="H680" s="103">
        <f>H681</f>
        <v>1743480</v>
      </c>
      <c r="N680" s="103">
        <f>N681</f>
        <v>1743480</v>
      </c>
      <c r="O680" s="103"/>
      <c r="P680" s="103">
        <f>P681</f>
        <v>1743480</v>
      </c>
      <c r="Q680" s="103"/>
      <c r="R680" s="103">
        <f>R681</f>
        <v>1743480</v>
      </c>
      <c r="S680" s="103">
        <f>S681</f>
        <v>1743480</v>
      </c>
      <c r="T680" s="93"/>
      <c r="U680" s="103">
        <f>U681</f>
        <v>1743480</v>
      </c>
      <c r="V680" s="103"/>
      <c r="W680" s="103">
        <f>W681</f>
        <v>1743480</v>
      </c>
    </row>
    <row r="681" spans="1:23" ht="32.25" customHeight="1">
      <c r="A681" s="44" t="s">
        <v>156</v>
      </c>
      <c r="B681" s="22" t="s">
        <v>109</v>
      </c>
      <c r="C681" s="22" t="s">
        <v>60</v>
      </c>
      <c r="D681" s="22" t="s">
        <v>245</v>
      </c>
      <c r="E681" s="22" t="s">
        <v>134</v>
      </c>
      <c r="F681" s="72"/>
      <c r="G681" s="38"/>
      <c r="H681" s="103">
        <v>1743480</v>
      </c>
      <c r="N681" s="103">
        <v>1743480</v>
      </c>
      <c r="O681" s="103"/>
      <c r="P681" s="103">
        <f>N681+O681</f>
        <v>1743480</v>
      </c>
      <c r="Q681" s="103"/>
      <c r="R681" s="103">
        <f>P681+Q681</f>
        <v>1743480</v>
      </c>
      <c r="S681" s="103">
        <v>1743480</v>
      </c>
      <c r="T681" s="93"/>
      <c r="U681" s="103">
        <f>S681+T681</f>
        <v>1743480</v>
      </c>
      <c r="V681" s="103"/>
      <c r="W681" s="103">
        <f>U681+V681</f>
        <v>1743480</v>
      </c>
    </row>
    <row r="682" spans="1:23" ht="27.75" customHeight="1">
      <c r="A682" s="48" t="s">
        <v>246</v>
      </c>
      <c r="B682" s="22" t="s">
        <v>109</v>
      </c>
      <c r="C682" s="22" t="s">
        <v>60</v>
      </c>
      <c r="D682" s="22" t="s">
        <v>247</v>
      </c>
      <c r="E682" s="22"/>
      <c r="F682" s="72"/>
      <c r="G682" s="38"/>
      <c r="H682" s="103">
        <f>H683</f>
        <v>100000</v>
      </c>
      <c r="N682" s="103">
        <f>N683</f>
        <v>100000</v>
      </c>
      <c r="O682" s="103"/>
      <c r="P682" s="103">
        <f>P683</f>
        <v>100000</v>
      </c>
      <c r="Q682" s="103"/>
      <c r="R682" s="103">
        <f>R683</f>
        <v>100000</v>
      </c>
      <c r="S682" s="103">
        <f>S683</f>
        <v>100000</v>
      </c>
      <c r="T682" s="93"/>
      <c r="U682" s="103">
        <f>U683</f>
        <v>100000</v>
      </c>
      <c r="V682" s="103"/>
      <c r="W682" s="103">
        <f>W683</f>
        <v>100000</v>
      </c>
    </row>
    <row r="683" spans="1:23" ht="37.5" customHeight="1">
      <c r="A683" s="44" t="s">
        <v>156</v>
      </c>
      <c r="B683" s="22" t="s">
        <v>109</v>
      </c>
      <c r="C683" s="22" t="s">
        <v>60</v>
      </c>
      <c r="D683" s="22" t="s">
        <v>247</v>
      </c>
      <c r="E683" s="22" t="s">
        <v>134</v>
      </c>
      <c r="F683" s="72"/>
      <c r="G683" s="38"/>
      <c r="H683" s="103">
        <v>100000</v>
      </c>
      <c r="N683" s="103">
        <v>100000</v>
      </c>
      <c r="O683" s="103"/>
      <c r="P683" s="103">
        <f>N683+O683</f>
        <v>100000</v>
      </c>
      <c r="Q683" s="103"/>
      <c r="R683" s="103">
        <f>P683+Q683</f>
        <v>100000</v>
      </c>
      <c r="S683" s="103">
        <v>100000</v>
      </c>
      <c r="T683" s="93"/>
      <c r="U683" s="103">
        <f>S683+T683</f>
        <v>100000</v>
      </c>
      <c r="V683" s="103"/>
      <c r="W683" s="103">
        <f>U683+V683</f>
        <v>100000</v>
      </c>
    </row>
    <row r="684" spans="1:23" ht="47.25">
      <c r="A684" s="44" t="s">
        <v>248</v>
      </c>
      <c r="B684" s="22" t="s">
        <v>109</v>
      </c>
      <c r="C684" s="22" t="s">
        <v>60</v>
      </c>
      <c r="D684" s="22" t="s">
        <v>249</v>
      </c>
      <c r="E684" s="22"/>
      <c r="F684" s="72"/>
      <c r="G684" s="38"/>
      <c r="H684" s="103">
        <f>H685</f>
        <v>6931200</v>
      </c>
      <c r="N684" s="103">
        <f>N685</f>
        <v>3931200</v>
      </c>
      <c r="O684" s="103"/>
      <c r="P684" s="103">
        <f>P685</f>
        <v>3931200</v>
      </c>
      <c r="Q684" s="103"/>
      <c r="R684" s="103">
        <f>R685</f>
        <v>3931200</v>
      </c>
      <c r="S684" s="103">
        <f>S685</f>
        <v>3931200</v>
      </c>
      <c r="T684" s="93"/>
      <c r="U684" s="103">
        <f>U685</f>
        <v>3931200</v>
      </c>
      <c r="V684" s="103"/>
      <c r="W684" s="103">
        <f>W685</f>
        <v>3931200</v>
      </c>
    </row>
    <row r="685" spans="1:23" ht="40.5" customHeight="1">
      <c r="A685" s="35" t="s">
        <v>508</v>
      </c>
      <c r="B685" s="22" t="s">
        <v>109</v>
      </c>
      <c r="C685" s="22" t="s">
        <v>60</v>
      </c>
      <c r="D685" s="22" t="s">
        <v>250</v>
      </c>
      <c r="E685" s="22"/>
      <c r="F685" s="72"/>
      <c r="G685" s="38"/>
      <c r="H685" s="103">
        <f>H686+H689</f>
        <v>6931200</v>
      </c>
      <c r="N685" s="103">
        <f>N686+N689</f>
        <v>3931200</v>
      </c>
      <c r="O685" s="103"/>
      <c r="P685" s="103">
        <f>P686+P689</f>
        <v>3931200</v>
      </c>
      <c r="Q685" s="103"/>
      <c r="R685" s="103">
        <f>R686+R689</f>
        <v>3931200</v>
      </c>
      <c r="S685" s="103">
        <f>S686+S689</f>
        <v>3931200</v>
      </c>
      <c r="T685" s="93"/>
      <c r="U685" s="103">
        <f>U686+U689</f>
        <v>3931200</v>
      </c>
      <c r="V685" s="103"/>
      <c r="W685" s="103">
        <f>W686+W689</f>
        <v>3931200</v>
      </c>
    </row>
    <row r="686" spans="1:23" ht="37.5" customHeight="1">
      <c r="A686" s="29" t="s">
        <v>251</v>
      </c>
      <c r="B686" s="22" t="s">
        <v>109</v>
      </c>
      <c r="C686" s="22" t="s">
        <v>60</v>
      </c>
      <c r="D686" s="22" t="s">
        <v>252</v>
      </c>
      <c r="E686" s="22"/>
      <c r="F686" s="72"/>
      <c r="G686" s="38"/>
      <c r="H686" s="103">
        <f>H687</f>
        <v>6000000</v>
      </c>
      <c r="N686" s="103">
        <f>N687</f>
        <v>3000000</v>
      </c>
      <c r="O686" s="103"/>
      <c r="P686" s="103">
        <f>P687+P688</f>
        <v>2197200</v>
      </c>
      <c r="Q686" s="103"/>
      <c r="R686" s="103">
        <f>R687+R688</f>
        <v>2197200</v>
      </c>
      <c r="S686" s="103">
        <f>S687</f>
        <v>3000000</v>
      </c>
      <c r="T686" s="93"/>
      <c r="U686" s="103">
        <f>U687+U688</f>
        <v>2197200</v>
      </c>
      <c r="V686" s="103"/>
      <c r="W686" s="103">
        <f>W687+W688</f>
        <v>2197200</v>
      </c>
    </row>
    <row r="687" spans="1:23" ht="54.75" customHeight="1">
      <c r="A687" s="44" t="s">
        <v>253</v>
      </c>
      <c r="B687" s="22" t="s">
        <v>109</v>
      </c>
      <c r="C687" s="22" t="s">
        <v>60</v>
      </c>
      <c r="D687" s="22" t="s">
        <v>252</v>
      </c>
      <c r="E687" s="22" t="s">
        <v>157</v>
      </c>
      <c r="F687" s="161"/>
      <c r="G687" s="162"/>
      <c r="H687" s="163">
        <v>6000000</v>
      </c>
      <c r="I687" s="164"/>
      <c r="J687" s="164"/>
      <c r="K687" s="164"/>
      <c r="L687" s="164"/>
      <c r="M687" s="164"/>
      <c r="N687" s="103">
        <v>3000000</v>
      </c>
      <c r="O687" s="103">
        <f>-3000000</f>
        <v>-3000000</v>
      </c>
      <c r="P687" s="103">
        <f>N687+O687</f>
        <v>0</v>
      </c>
      <c r="Q687" s="103"/>
      <c r="R687" s="103">
        <f>P687+Q687</f>
        <v>0</v>
      </c>
      <c r="S687" s="103">
        <v>3000000</v>
      </c>
      <c r="T687" s="93">
        <f>-3000000</f>
        <v>-3000000</v>
      </c>
      <c r="U687" s="103">
        <f>S687+T687</f>
        <v>0</v>
      </c>
      <c r="V687" s="103"/>
      <c r="W687" s="103">
        <f>U687+V687</f>
        <v>0</v>
      </c>
    </row>
    <row r="688" spans="1:23" ht="39" customHeight="1">
      <c r="A688" s="44" t="s">
        <v>509</v>
      </c>
      <c r="B688" s="22"/>
      <c r="C688" s="22" t="s">
        <v>60</v>
      </c>
      <c r="D688" s="22" t="s">
        <v>252</v>
      </c>
      <c r="E688" s="22" t="s">
        <v>510</v>
      </c>
      <c r="F688" s="161"/>
      <c r="G688" s="162"/>
      <c r="H688" s="163"/>
      <c r="I688" s="164"/>
      <c r="J688" s="164"/>
      <c r="K688" s="164"/>
      <c r="L688" s="164"/>
      <c r="M688" s="164"/>
      <c r="N688" s="103"/>
      <c r="O688" s="103">
        <f>3000000-802800</f>
        <v>2197200</v>
      </c>
      <c r="P688" s="103">
        <f>N688+O688</f>
        <v>2197200</v>
      </c>
      <c r="Q688" s="103"/>
      <c r="R688" s="103">
        <f>P688+Q688</f>
        <v>2197200</v>
      </c>
      <c r="S688" s="103"/>
      <c r="T688" s="93">
        <f>3000000-802800</f>
        <v>2197200</v>
      </c>
      <c r="U688" s="103">
        <f>S688+T688</f>
        <v>2197200</v>
      </c>
      <c r="V688" s="103"/>
      <c r="W688" s="103">
        <f>U688+V688</f>
        <v>2197200</v>
      </c>
    </row>
    <row r="689" spans="1:23" ht="31.5" customHeight="1">
      <c r="A689" s="29" t="s">
        <v>254</v>
      </c>
      <c r="B689" s="22" t="s">
        <v>109</v>
      </c>
      <c r="C689" s="22" t="s">
        <v>60</v>
      </c>
      <c r="D689" s="22" t="s">
        <v>255</v>
      </c>
      <c r="E689" s="22"/>
      <c r="F689" s="72"/>
      <c r="G689" s="38"/>
      <c r="H689" s="103">
        <f>H690</f>
        <v>931200</v>
      </c>
      <c r="N689" s="103">
        <f>N690</f>
        <v>931200</v>
      </c>
      <c r="O689" s="103"/>
      <c r="P689" s="103">
        <f>P690+P691</f>
        <v>1734000</v>
      </c>
      <c r="Q689" s="103"/>
      <c r="R689" s="103">
        <f>R690+R691</f>
        <v>1734000</v>
      </c>
      <c r="S689" s="103">
        <f>S690</f>
        <v>931200</v>
      </c>
      <c r="T689" s="93"/>
      <c r="U689" s="103">
        <f>U690+U691</f>
        <v>1734000</v>
      </c>
      <c r="V689" s="103"/>
      <c r="W689" s="103">
        <f>W690+W691</f>
        <v>1734000</v>
      </c>
    </row>
    <row r="690" spans="1:23" ht="39" customHeight="1">
      <c r="A690" s="44" t="s">
        <v>253</v>
      </c>
      <c r="B690" s="22" t="s">
        <v>109</v>
      </c>
      <c r="C690" s="22" t="s">
        <v>60</v>
      </c>
      <c r="D690" s="22" t="s">
        <v>255</v>
      </c>
      <c r="E690" s="22" t="s">
        <v>157</v>
      </c>
      <c r="F690" s="72"/>
      <c r="G690" s="38"/>
      <c r="H690" s="103">
        <v>931200</v>
      </c>
      <c r="N690" s="103">
        <v>931200</v>
      </c>
      <c r="O690" s="103">
        <f>-931200</f>
        <v>-931200</v>
      </c>
      <c r="P690" s="103">
        <f>N690+O690</f>
        <v>0</v>
      </c>
      <c r="Q690" s="103"/>
      <c r="R690" s="103">
        <f>P690+Q690</f>
        <v>0</v>
      </c>
      <c r="S690" s="103">
        <v>931200</v>
      </c>
      <c r="T690" s="93">
        <f>-931200</f>
        <v>-931200</v>
      </c>
      <c r="U690" s="103">
        <f>S690+T690</f>
        <v>0</v>
      </c>
      <c r="V690" s="103"/>
      <c r="W690" s="103">
        <f>U690+V690</f>
        <v>0</v>
      </c>
    </row>
    <row r="691" spans="1:23" ht="39" customHeight="1">
      <c r="A691" s="44" t="s">
        <v>509</v>
      </c>
      <c r="B691" s="22"/>
      <c r="C691" s="22" t="s">
        <v>60</v>
      </c>
      <c r="D691" s="22" t="s">
        <v>255</v>
      </c>
      <c r="E691" s="22" t="s">
        <v>510</v>
      </c>
      <c r="F691" s="72"/>
      <c r="G691" s="38"/>
      <c r="H691" s="103"/>
      <c r="N691" s="103"/>
      <c r="O691" s="103">
        <f>931200+802800</f>
        <v>1734000</v>
      </c>
      <c r="P691" s="103">
        <f>N691+O691</f>
        <v>1734000</v>
      </c>
      <c r="Q691" s="103"/>
      <c r="R691" s="103">
        <f>P691+Q691</f>
        <v>1734000</v>
      </c>
      <c r="S691" s="103"/>
      <c r="T691" s="93">
        <f>931200+802800</f>
        <v>1734000</v>
      </c>
      <c r="U691" s="103">
        <f>S691+T691</f>
        <v>1734000</v>
      </c>
      <c r="V691" s="103"/>
      <c r="W691" s="103">
        <f>U691+V691</f>
        <v>1734000</v>
      </c>
    </row>
    <row r="692" spans="1:23" ht="23.25" customHeight="1">
      <c r="A692" s="35" t="s">
        <v>62</v>
      </c>
      <c r="B692" s="22" t="s">
        <v>109</v>
      </c>
      <c r="C692" s="22" t="s">
        <v>61</v>
      </c>
      <c r="D692" s="22"/>
      <c r="E692" s="22"/>
      <c r="F692" s="129" t="e">
        <f>F693+F700+#REF!</f>
        <v>#REF!</v>
      </c>
      <c r="G692" s="17"/>
      <c r="H692" s="103">
        <f>H693</f>
        <v>10437000</v>
      </c>
      <c r="N692" s="103">
        <f>N693</f>
        <v>10437000</v>
      </c>
      <c r="O692" s="103"/>
      <c r="P692" s="103">
        <f>P693</f>
        <v>10437000</v>
      </c>
      <c r="Q692" s="103"/>
      <c r="R692" s="103">
        <f>R693</f>
        <v>10437000</v>
      </c>
      <c r="S692" s="103">
        <f>S693</f>
        <v>10437000</v>
      </c>
      <c r="T692" s="93"/>
      <c r="U692" s="103">
        <f>U693</f>
        <v>10437000</v>
      </c>
      <c r="V692" s="103"/>
      <c r="W692" s="103">
        <f>W693</f>
        <v>10437000</v>
      </c>
    </row>
    <row r="693" spans="1:23" ht="40.5" customHeight="1">
      <c r="A693" s="46" t="s">
        <v>256</v>
      </c>
      <c r="B693" s="22" t="s">
        <v>109</v>
      </c>
      <c r="C693" s="22" t="s">
        <v>61</v>
      </c>
      <c r="D693" s="22" t="s">
        <v>257</v>
      </c>
      <c r="E693" s="22"/>
      <c r="F693" s="129" t="e">
        <f>F694+#REF!+F696+F698</f>
        <v>#REF!</v>
      </c>
      <c r="G693" s="17"/>
      <c r="H693" s="103">
        <f>H694+H696+H698+H700</f>
        <v>10437000</v>
      </c>
      <c r="N693" s="103">
        <f>N694+N696+N698+N700</f>
        <v>10437000</v>
      </c>
      <c r="O693" s="103"/>
      <c r="P693" s="103">
        <f>P694+P696+P698+P700</f>
        <v>10437000</v>
      </c>
      <c r="Q693" s="103"/>
      <c r="R693" s="103">
        <f>R694+R696+R698+R700</f>
        <v>10437000</v>
      </c>
      <c r="S693" s="103">
        <f>S694+S696+S698+S700</f>
        <v>10437000</v>
      </c>
      <c r="T693" s="93"/>
      <c r="U693" s="103">
        <f>U694+U696+U698+U700</f>
        <v>10437000</v>
      </c>
      <c r="V693" s="103"/>
      <c r="W693" s="103">
        <f>W694+W696+W698+W700</f>
        <v>10437000</v>
      </c>
    </row>
    <row r="694" spans="1:23" ht="33.75" customHeight="1">
      <c r="A694" s="45" t="s">
        <v>258</v>
      </c>
      <c r="B694" s="22" t="s">
        <v>109</v>
      </c>
      <c r="C694" s="22" t="s">
        <v>61</v>
      </c>
      <c r="D694" s="22" t="s">
        <v>259</v>
      </c>
      <c r="E694" s="22"/>
      <c r="F694" s="129">
        <f>F695</f>
        <v>0</v>
      </c>
      <c r="G694" s="17"/>
      <c r="H694" s="103">
        <f>H695</f>
        <v>6449000</v>
      </c>
      <c r="N694" s="103">
        <f>N695</f>
        <v>6449000</v>
      </c>
      <c r="O694" s="103"/>
      <c r="P694" s="103">
        <f>P695</f>
        <v>6449000</v>
      </c>
      <c r="Q694" s="103"/>
      <c r="R694" s="103">
        <f>R695</f>
        <v>6449000</v>
      </c>
      <c r="S694" s="103">
        <f>S695</f>
        <v>6449000</v>
      </c>
      <c r="T694" s="93"/>
      <c r="U694" s="103">
        <f>U695</f>
        <v>6449000</v>
      </c>
      <c r="V694" s="103"/>
      <c r="W694" s="103">
        <f>W695</f>
        <v>6449000</v>
      </c>
    </row>
    <row r="695" spans="1:23" ht="36" customHeight="1">
      <c r="A695" s="44" t="s">
        <v>156</v>
      </c>
      <c r="B695" s="22" t="s">
        <v>109</v>
      </c>
      <c r="C695" s="22" t="s">
        <v>61</v>
      </c>
      <c r="D695" s="22" t="s">
        <v>259</v>
      </c>
      <c r="E695" s="22" t="s">
        <v>134</v>
      </c>
      <c r="F695" s="72">
        <v>0</v>
      </c>
      <c r="G695" s="31">
        <v>6317400</v>
      </c>
      <c r="H695" s="103">
        <v>6449000</v>
      </c>
      <c r="N695" s="103">
        <v>6449000</v>
      </c>
      <c r="O695" s="103"/>
      <c r="P695" s="103">
        <f>N695+O695</f>
        <v>6449000</v>
      </c>
      <c r="Q695" s="103"/>
      <c r="R695" s="103">
        <f>P695+Q695</f>
        <v>6449000</v>
      </c>
      <c r="S695" s="103">
        <v>6449000</v>
      </c>
      <c r="T695" s="93"/>
      <c r="U695" s="103">
        <f>S695+T695</f>
        <v>6449000</v>
      </c>
      <c r="V695" s="103"/>
      <c r="W695" s="103">
        <f>U695+V695</f>
        <v>6449000</v>
      </c>
    </row>
    <row r="696" spans="1:23" ht="24" customHeight="1">
      <c r="A696" s="46" t="s">
        <v>260</v>
      </c>
      <c r="B696" s="22" t="s">
        <v>109</v>
      </c>
      <c r="C696" s="22" t="s">
        <v>61</v>
      </c>
      <c r="D696" s="22" t="s">
        <v>261</v>
      </c>
      <c r="E696" s="22"/>
      <c r="F696" s="72">
        <f>F697</f>
        <v>0</v>
      </c>
      <c r="G696" s="22"/>
      <c r="H696" s="103">
        <f>H697</f>
        <v>500000</v>
      </c>
      <c r="N696" s="103">
        <f>N697</f>
        <v>500000</v>
      </c>
      <c r="O696" s="103"/>
      <c r="P696" s="103">
        <f>P697</f>
        <v>500000</v>
      </c>
      <c r="Q696" s="103"/>
      <c r="R696" s="103">
        <f>R697</f>
        <v>500000</v>
      </c>
      <c r="S696" s="103">
        <f>S697</f>
        <v>500000</v>
      </c>
      <c r="T696" s="93"/>
      <c r="U696" s="103">
        <f>U697</f>
        <v>500000</v>
      </c>
      <c r="V696" s="103"/>
      <c r="W696" s="103">
        <f>W697</f>
        <v>500000</v>
      </c>
    </row>
    <row r="697" spans="1:23" ht="34.5" customHeight="1">
      <c r="A697" s="44" t="s">
        <v>156</v>
      </c>
      <c r="B697" s="22" t="s">
        <v>109</v>
      </c>
      <c r="C697" s="22" t="s">
        <v>61</v>
      </c>
      <c r="D697" s="22" t="s">
        <v>261</v>
      </c>
      <c r="E697" s="22" t="s">
        <v>134</v>
      </c>
      <c r="F697" s="72">
        <v>0</v>
      </c>
      <c r="G697" s="22" t="s">
        <v>262</v>
      </c>
      <c r="H697" s="103">
        <v>500000</v>
      </c>
      <c r="N697" s="103">
        <v>500000</v>
      </c>
      <c r="O697" s="103"/>
      <c r="P697" s="103">
        <f>N697+O697</f>
        <v>500000</v>
      </c>
      <c r="Q697" s="103"/>
      <c r="R697" s="103">
        <f>P697+Q697</f>
        <v>500000</v>
      </c>
      <c r="S697" s="103">
        <v>500000</v>
      </c>
      <c r="T697" s="93"/>
      <c r="U697" s="103">
        <f>S697+T697</f>
        <v>500000</v>
      </c>
      <c r="V697" s="103"/>
      <c r="W697" s="103">
        <f>U697+V697</f>
        <v>500000</v>
      </c>
    </row>
    <row r="698" spans="1:23" ht="32.25" customHeight="1">
      <c r="A698" s="46" t="s">
        <v>263</v>
      </c>
      <c r="B698" s="22" t="s">
        <v>109</v>
      </c>
      <c r="C698" s="22" t="s">
        <v>61</v>
      </c>
      <c r="D698" s="22" t="s">
        <v>264</v>
      </c>
      <c r="E698" s="22"/>
      <c r="F698" s="72">
        <f>F699</f>
        <v>0</v>
      </c>
      <c r="G698" s="22"/>
      <c r="H698" s="103">
        <f>H699</f>
        <v>238000</v>
      </c>
      <c r="N698" s="103">
        <f>N699</f>
        <v>238000</v>
      </c>
      <c r="O698" s="103"/>
      <c r="P698" s="103">
        <f>P699</f>
        <v>238000</v>
      </c>
      <c r="Q698" s="103"/>
      <c r="R698" s="103">
        <f>R699</f>
        <v>238000</v>
      </c>
      <c r="S698" s="103">
        <f>S699</f>
        <v>238000</v>
      </c>
      <c r="T698" s="93"/>
      <c r="U698" s="103">
        <f>U699</f>
        <v>238000</v>
      </c>
      <c r="V698" s="103"/>
      <c r="W698" s="103">
        <f>W699</f>
        <v>238000</v>
      </c>
    </row>
    <row r="699" spans="1:23" ht="31.5">
      <c r="A699" s="44" t="s">
        <v>156</v>
      </c>
      <c r="B699" s="22">
        <v>901</v>
      </c>
      <c r="C699" s="22" t="s">
        <v>61</v>
      </c>
      <c r="D699" s="22" t="s">
        <v>264</v>
      </c>
      <c r="E699" s="22" t="s">
        <v>134</v>
      </c>
      <c r="F699" s="72">
        <v>0</v>
      </c>
      <c r="G699" s="31">
        <v>3820000</v>
      </c>
      <c r="H699" s="103">
        <v>238000</v>
      </c>
      <c r="N699" s="103">
        <v>238000</v>
      </c>
      <c r="O699" s="103"/>
      <c r="P699" s="103">
        <f>N699+O699</f>
        <v>238000</v>
      </c>
      <c r="Q699" s="103"/>
      <c r="R699" s="103">
        <f>P699+Q699</f>
        <v>238000</v>
      </c>
      <c r="S699" s="103">
        <v>238000</v>
      </c>
      <c r="T699" s="93"/>
      <c r="U699" s="103">
        <f>S699+T699</f>
        <v>238000</v>
      </c>
      <c r="V699" s="103"/>
      <c r="W699" s="103">
        <f>U699+V699</f>
        <v>238000</v>
      </c>
    </row>
    <row r="700" spans="1:23" ht="25.5" customHeight="1">
      <c r="A700" s="48" t="s">
        <v>265</v>
      </c>
      <c r="B700" s="28" t="s">
        <v>109</v>
      </c>
      <c r="C700" s="28" t="s">
        <v>61</v>
      </c>
      <c r="D700" s="28" t="s">
        <v>266</v>
      </c>
      <c r="E700" s="28"/>
      <c r="F700" s="134" t="e">
        <f>#REF!+F701</f>
        <v>#REF!</v>
      </c>
      <c r="G700" s="28"/>
      <c r="H700" s="102">
        <f>H701</f>
        <v>3250000</v>
      </c>
      <c r="N700" s="102">
        <f>N701</f>
        <v>3250000</v>
      </c>
      <c r="O700" s="102"/>
      <c r="P700" s="102">
        <f>P701</f>
        <v>3250000</v>
      </c>
      <c r="Q700" s="102"/>
      <c r="R700" s="102">
        <f>R701</f>
        <v>3250000</v>
      </c>
      <c r="S700" s="102">
        <f>S701</f>
        <v>3250000</v>
      </c>
      <c r="T700" s="93"/>
      <c r="U700" s="102">
        <f>U701</f>
        <v>3250000</v>
      </c>
      <c r="V700" s="102"/>
      <c r="W700" s="102">
        <f>W701</f>
        <v>3250000</v>
      </c>
    </row>
    <row r="701" spans="1:23" ht="36.75" customHeight="1">
      <c r="A701" s="44" t="s">
        <v>156</v>
      </c>
      <c r="B701" s="28" t="s">
        <v>109</v>
      </c>
      <c r="C701" s="28" t="s">
        <v>61</v>
      </c>
      <c r="D701" s="28" t="s">
        <v>266</v>
      </c>
      <c r="E701" s="28" t="s">
        <v>134</v>
      </c>
      <c r="F701" s="134" t="e">
        <f>#REF!+#REF!</f>
        <v>#REF!</v>
      </c>
      <c r="G701" s="28"/>
      <c r="H701" s="102">
        <v>3250000</v>
      </c>
      <c r="N701" s="102">
        <v>3250000</v>
      </c>
      <c r="O701" s="102"/>
      <c r="P701" s="103">
        <f>N701+O701</f>
        <v>3250000</v>
      </c>
      <c r="Q701" s="103"/>
      <c r="R701" s="103">
        <f>P701+Q701</f>
        <v>3250000</v>
      </c>
      <c r="S701" s="102">
        <v>3250000</v>
      </c>
      <c r="T701" s="93"/>
      <c r="U701" s="103">
        <f>S701+T701</f>
        <v>3250000</v>
      </c>
      <c r="V701" s="103"/>
      <c r="W701" s="103">
        <f>U701+V701</f>
        <v>3250000</v>
      </c>
    </row>
    <row r="702" spans="1:23" ht="33" customHeight="1">
      <c r="A702" s="35" t="s">
        <v>63</v>
      </c>
      <c r="B702" s="22" t="s">
        <v>109</v>
      </c>
      <c r="C702" s="22" t="s">
        <v>64</v>
      </c>
      <c r="D702" s="22"/>
      <c r="E702" s="22"/>
      <c r="F702" s="72" t="e">
        <f>F703+#REF!</f>
        <v>#REF!</v>
      </c>
      <c r="G702" s="22"/>
      <c r="H702" s="103">
        <f>H703</f>
        <v>300000</v>
      </c>
      <c r="N702" s="103">
        <f>N703</f>
        <v>0</v>
      </c>
      <c r="O702" s="103"/>
      <c r="P702" s="103">
        <f>P703</f>
        <v>0</v>
      </c>
      <c r="Q702" s="103"/>
      <c r="R702" s="103">
        <f>R703</f>
        <v>0</v>
      </c>
      <c r="S702" s="103">
        <f>S703</f>
        <v>0</v>
      </c>
      <c r="T702" s="93"/>
      <c r="U702" s="103">
        <f>U703</f>
        <v>0</v>
      </c>
      <c r="V702" s="103"/>
      <c r="W702" s="103">
        <f>W703</f>
        <v>0</v>
      </c>
    </row>
    <row r="703" spans="1:23" ht="63" customHeight="1">
      <c r="A703" s="46" t="s">
        <v>267</v>
      </c>
      <c r="B703" s="22" t="s">
        <v>109</v>
      </c>
      <c r="C703" s="22" t="s">
        <v>64</v>
      </c>
      <c r="D703" s="22" t="s">
        <v>268</v>
      </c>
      <c r="E703" s="22"/>
      <c r="F703" s="72">
        <f>F704</f>
        <v>0</v>
      </c>
      <c r="G703" s="22"/>
      <c r="H703" s="103">
        <f>H704</f>
        <v>300000</v>
      </c>
      <c r="N703" s="103">
        <f>N704</f>
        <v>0</v>
      </c>
      <c r="O703" s="103"/>
      <c r="P703" s="103">
        <f>P704</f>
        <v>0</v>
      </c>
      <c r="Q703" s="103"/>
      <c r="R703" s="103">
        <f>R704</f>
        <v>0</v>
      </c>
      <c r="S703" s="103">
        <f>S704</f>
        <v>0</v>
      </c>
      <c r="T703" s="93"/>
      <c r="U703" s="103">
        <f>U704</f>
        <v>0</v>
      </c>
      <c r="V703" s="103"/>
      <c r="W703" s="103">
        <f>W704</f>
        <v>0</v>
      </c>
    </row>
    <row r="704" spans="1:23" ht="36.75" customHeight="1">
      <c r="A704" s="48" t="s">
        <v>269</v>
      </c>
      <c r="B704" s="22" t="s">
        <v>109</v>
      </c>
      <c r="C704" s="22" t="s">
        <v>64</v>
      </c>
      <c r="D704" s="22" t="s">
        <v>270</v>
      </c>
      <c r="E704" s="22"/>
      <c r="F704" s="72">
        <v>0</v>
      </c>
      <c r="G704" s="22" t="s">
        <v>167</v>
      </c>
      <c r="H704" s="103">
        <f>F704+G704</f>
        <v>300000</v>
      </c>
      <c r="N704" s="103">
        <f>L704+M704</f>
        <v>0</v>
      </c>
      <c r="O704" s="103"/>
      <c r="P704" s="103">
        <f>N704+O704</f>
        <v>0</v>
      </c>
      <c r="Q704" s="103"/>
      <c r="R704" s="103">
        <f>P704+Q704</f>
        <v>0</v>
      </c>
      <c r="S704" s="103">
        <f>M704+N704</f>
        <v>0</v>
      </c>
      <c r="T704" s="93"/>
      <c r="U704" s="103">
        <f>S704+T704</f>
        <v>0</v>
      </c>
      <c r="V704" s="103"/>
      <c r="W704" s="103">
        <f>U704+V704</f>
        <v>0</v>
      </c>
    </row>
    <row r="705" spans="1:23" ht="53.25" customHeight="1">
      <c r="A705" s="47" t="s">
        <v>271</v>
      </c>
      <c r="B705" s="22" t="s">
        <v>109</v>
      </c>
      <c r="C705" s="22" t="s">
        <v>64</v>
      </c>
      <c r="D705" s="22" t="s">
        <v>270</v>
      </c>
      <c r="E705" s="22" t="s">
        <v>147</v>
      </c>
      <c r="F705" s="72"/>
      <c r="G705" s="22"/>
      <c r="H705" s="103">
        <v>300000</v>
      </c>
      <c r="N705" s="103">
        <v>0</v>
      </c>
      <c r="O705" s="103"/>
      <c r="P705" s="103">
        <f>N705+O705</f>
        <v>0</v>
      </c>
      <c r="Q705" s="103"/>
      <c r="R705" s="103">
        <f>P705+Q705</f>
        <v>0</v>
      </c>
      <c r="S705" s="103">
        <v>0</v>
      </c>
      <c r="T705" s="93"/>
      <c r="U705" s="103">
        <f>S705+T705</f>
        <v>0</v>
      </c>
      <c r="V705" s="103"/>
      <c r="W705" s="103">
        <f>U705+V705</f>
        <v>0</v>
      </c>
    </row>
    <row r="706" spans="1:23" ht="27.75" customHeight="1">
      <c r="A706" s="89" t="s">
        <v>65</v>
      </c>
      <c r="B706" s="78" t="s">
        <v>66</v>
      </c>
      <c r="C706" s="81" t="s">
        <v>66</v>
      </c>
      <c r="D706" s="78"/>
      <c r="E706" s="78"/>
      <c r="F706" s="128"/>
      <c r="G706" s="79"/>
      <c r="H706" s="104">
        <f>H707+H712</f>
        <v>1192000</v>
      </c>
      <c r="N706" s="104">
        <f>N707+N712</f>
        <v>1304100</v>
      </c>
      <c r="O706" s="104"/>
      <c r="P706" s="104">
        <f>P707+P712</f>
        <v>1304100</v>
      </c>
      <c r="Q706" s="104"/>
      <c r="R706" s="104">
        <f>R707+R712</f>
        <v>1304100</v>
      </c>
      <c r="S706" s="104">
        <f>S707+S712</f>
        <v>1369305</v>
      </c>
      <c r="T706" s="93"/>
      <c r="U706" s="104">
        <f>U707+U712</f>
        <v>1369305</v>
      </c>
      <c r="V706" s="104"/>
      <c r="W706" s="104">
        <f>W707+W712</f>
        <v>1369305</v>
      </c>
    </row>
    <row r="707" spans="1:23" ht="21.75" customHeight="1">
      <c r="A707" s="77" t="s">
        <v>170</v>
      </c>
      <c r="B707" s="78"/>
      <c r="C707" s="34" t="s">
        <v>110</v>
      </c>
      <c r="D707" s="78"/>
      <c r="E707" s="78"/>
      <c r="F707" s="128"/>
      <c r="G707" s="79"/>
      <c r="H707" s="104">
        <f>H708</f>
        <v>100000</v>
      </c>
      <c r="N707" s="104">
        <f aca="true" t="shared" si="61" ref="N707:W710">N708</f>
        <v>100000</v>
      </c>
      <c r="O707" s="104"/>
      <c r="P707" s="104">
        <f t="shared" si="61"/>
        <v>100000</v>
      </c>
      <c r="Q707" s="104"/>
      <c r="R707" s="104">
        <f t="shared" si="61"/>
        <v>100000</v>
      </c>
      <c r="S707" s="104">
        <f t="shared" si="61"/>
        <v>100000</v>
      </c>
      <c r="T707" s="93"/>
      <c r="U707" s="104">
        <f t="shared" si="61"/>
        <v>100000</v>
      </c>
      <c r="V707" s="104"/>
      <c r="W707" s="104">
        <f t="shared" si="61"/>
        <v>100000</v>
      </c>
    </row>
    <row r="708" spans="1:23" ht="63">
      <c r="A708" s="144" t="s">
        <v>426</v>
      </c>
      <c r="B708" s="14"/>
      <c r="C708" s="34" t="s">
        <v>110</v>
      </c>
      <c r="D708" s="34" t="s">
        <v>111</v>
      </c>
      <c r="E708" s="34"/>
      <c r="F708" s="128"/>
      <c r="G708" s="34"/>
      <c r="H708" s="105">
        <f>H709</f>
        <v>100000</v>
      </c>
      <c r="N708" s="105">
        <f t="shared" si="61"/>
        <v>100000</v>
      </c>
      <c r="O708" s="105"/>
      <c r="P708" s="105">
        <f t="shared" si="61"/>
        <v>100000</v>
      </c>
      <c r="Q708" s="105"/>
      <c r="R708" s="105">
        <f t="shared" si="61"/>
        <v>100000</v>
      </c>
      <c r="S708" s="105">
        <f t="shared" si="61"/>
        <v>100000</v>
      </c>
      <c r="T708" s="93"/>
      <c r="U708" s="105">
        <f t="shared" si="61"/>
        <v>100000</v>
      </c>
      <c r="V708" s="105"/>
      <c r="W708" s="105">
        <f t="shared" si="61"/>
        <v>100000</v>
      </c>
    </row>
    <row r="709" spans="1:23" ht="47.25">
      <c r="A709" s="82" t="s">
        <v>453</v>
      </c>
      <c r="B709" s="14"/>
      <c r="C709" s="34" t="s">
        <v>110</v>
      </c>
      <c r="D709" s="34" t="s">
        <v>0</v>
      </c>
      <c r="E709" s="34"/>
      <c r="F709" s="128"/>
      <c r="G709" s="34"/>
      <c r="H709" s="105">
        <f>H710</f>
        <v>100000</v>
      </c>
      <c r="N709" s="105">
        <f t="shared" si="61"/>
        <v>100000</v>
      </c>
      <c r="O709" s="105"/>
      <c r="P709" s="105">
        <f t="shared" si="61"/>
        <v>100000</v>
      </c>
      <c r="Q709" s="105"/>
      <c r="R709" s="105">
        <f t="shared" si="61"/>
        <v>100000</v>
      </c>
      <c r="S709" s="105">
        <f t="shared" si="61"/>
        <v>100000</v>
      </c>
      <c r="T709" s="93"/>
      <c r="U709" s="105">
        <f t="shared" si="61"/>
        <v>100000</v>
      </c>
      <c r="V709" s="105"/>
      <c r="W709" s="105">
        <f t="shared" si="61"/>
        <v>100000</v>
      </c>
    </row>
    <row r="710" spans="1:23" ht="31.5">
      <c r="A710" s="82" t="s">
        <v>26</v>
      </c>
      <c r="B710" s="14"/>
      <c r="C710" s="34" t="s">
        <v>110</v>
      </c>
      <c r="D710" s="34" t="s">
        <v>27</v>
      </c>
      <c r="E710" s="34"/>
      <c r="F710" s="128"/>
      <c r="G710" s="34"/>
      <c r="H710" s="105">
        <f>H711</f>
        <v>100000</v>
      </c>
      <c r="N710" s="105">
        <f t="shared" si="61"/>
        <v>100000</v>
      </c>
      <c r="O710" s="105"/>
      <c r="P710" s="105">
        <f t="shared" si="61"/>
        <v>100000</v>
      </c>
      <c r="Q710" s="105"/>
      <c r="R710" s="105">
        <f t="shared" si="61"/>
        <v>100000</v>
      </c>
      <c r="S710" s="105">
        <f t="shared" si="61"/>
        <v>100000</v>
      </c>
      <c r="T710" s="93"/>
      <c r="U710" s="105">
        <f t="shared" si="61"/>
        <v>100000</v>
      </c>
      <c r="V710" s="105"/>
      <c r="W710" s="105">
        <f t="shared" si="61"/>
        <v>100000</v>
      </c>
    </row>
    <row r="711" spans="1:23" ht="31.5">
      <c r="A711" s="87" t="s">
        <v>156</v>
      </c>
      <c r="B711" s="14"/>
      <c r="C711" s="34" t="s">
        <v>110</v>
      </c>
      <c r="D711" s="34" t="s">
        <v>27</v>
      </c>
      <c r="E711" s="34" t="s">
        <v>134</v>
      </c>
      <c r="F711" s="128"/>
      <c r="G711" s="34"/>
      <c r="H711" s="105">
        <v>100000</v>
      </c>
      <c r="N711" s="105">
        <v>100000</v>
      </c>
      <c r="O711" s="105"/>
      <c r="P711" s="103">
        <f>N711+O711</f>
        <v>100000</v>
      </c>
      <c r="Q711" s="103"/>
      <c r="R711" s="103">
        <f>P711+Q711</f>
        <v>100000</v>
      </c>
      <c r="S711" s="105">
        <v>100000</v>
      </c>
      <c r="T711" s="93"/>
      <c r="U711" s="103">
        <f>S711+T711</f>
        <v>100000</v>
      </c>
      <c r="V711" s="103"/>
      <c r="W711" s="103">
        <f>U711+V711</f>
        <v>100000</v>
      </c>
    </row>
    <row r="712" spans="1:23" ht="31.5">
      <c r="A712" s="77" t="s">
        <v>67</v>
      </c>
      <c r="B712" s="78"/>
      <c r="C712" s="78" t="s">
        <v>68</v>
      </c>
      <c r="D712" s="78"/>
      <c r="E712" s="78"/>
      <c r="F712" s="128"/>
      <c r="G712" s="79"/>
      <c r="H712" s="104">
        <f>H715</f>
        <v>1092000</v>
      </c>
      <c r="N712" s="104">
        <f>N715</f>
        <v>1204100</v>
      </c>
      <c r="O712" s="104"/>
      <c r="P712" s="104">
        <f>P715</f>
        <v>1204100</v>
      </c>
      <c r="Q712" s="104"/>
      <c r="R712" s="104">
        <f>R715</f>
        <v>1204100</v>
      </c>
      <c r="S712" s="104">
        <f>S715</f>
        <v>1269305</v>
      </c>
      <c r="T712" s="93"/>
      <c r="U712" s="104">
        <f>U715</f>
        <v>1269305</v>
      </c>
      <c r="V712" s="104"/>
      <c r="W712" s="104">
        <f>W715</f>
        <v>1269305</v>
      </c>
    </row>
    <row r="713" spans="1:23" ht="63">
      <c r="A713" s="76" t="s">
        <v>426</v>
      </c>
      <c r="B713" s="14"/>
      <c r="C713" s="34" t="s">
        <v>68</v>
      </c>
      <c r="D713" s="34" t="s">
        <v>111</v>
      </c>
      <c r="E713" s="34"/>
      <c r="F713" s="132" t="e">
        <f>#REF!</f>
        <v>#REF!</v>
      </c>
      <c r="G713" s="34"/>
      <c r="H713" s="105">
        <f>H714</f>
        <v>1092000</v>
      </c>
      <c r="N713" s="105">
        <f aca="true" t="shared" si="62" ref="N713:W715">N714</f>
        <v>1204100</v>
      </c>
      <c r="O713" s="105"/>
      <c r="P713" s="105">
        <f t="shared" si="62"/>
        <v>1204100</v>
      </c>
      <c r="Q713" s="105"/>
      <c r="R713" s="105">
        <f t="shared" si="62"/>
        <v>1204100</v>
      </c>
      <c r="S713" s="105">
        <f t="shared" si="62"/>
        <v>1269305</v>
      </c>
      <c r="T713" s="93"/>
      <c r="U713" s="105">
        <f t="shared" si="62"/>
        <v>1269305</v>
      </c>
      <c r="V713" s="105"/>
      <c r="W713" s="105">
        <f t="shared" si="62"/>
        <v>1269305</v>
      </c>
    </row>
    <row r="714" spans="1:23" ht="47.25">
      <c r="A714" s="82" t="s">
        <v>453</v>
      </c>
      <c r="B714" s="14"/>
      <c r="C714" s="34" t="s">
        <v>68</v>
      </c>
      <c r="D714" s="34" t="s">
        <v>0</v>
      </c>
      <c r="E714" s="34"/>
      <c r="F714" s="132"/>
      <c r="G714" s="34"/>
      <c r="H714" s="105">
        <f>H715</f>
        <v>1092000</v>
      </c>
      <c r="N714" s="105">
        <f t="shared" si="62"/>
        <v>1204100</v>
      </c>
      <c r="O714" s="105"/>
      <c r="P714" s="105">
        <f t="shared" si="62"/>
        <v>1204100</v>
      </c>
      <c r="Q714" s="105"/>
      <c r="R714" s="105">
        <f t="shared" si="62"/>
        <v>1204100</v>
      </c>
      <c r="S714" s="105">
        <f t="shared" si="62"/>
        <v>1269305</v>
      </c>
      <c r="T714" s="93"/>
      <c r="U714" s="105">
        <f t="shared" si="62"/>
        <v>1269305</v>
      </c>
      <c r="V714" s="105"/>
      <c r="W714" s="105">
        <f t="shared" si="62"/>
        <v>1269305</v>
      </c>
    </row>
    <row r="715" spans="1:23" ht="31.5">
      <c r="A715" s="82" t="s">
        <v>26</v>
      </c>
      <c r="B715" s="14"/>
      <c r="C715" s="34" t="s">
        <v>68</v>
      </c>
      <c r="D715" s="34" t="s">
        <v>27</v>
      </c>
      <c r="E715" s="34"/>
      <c r="F715" s="132"/>
      <c r="G715" s="34"/>
      <c r="H715" s="105">
        <f>H716</f>
        <v>1092000</v>
      </c>
      <c r="N715" s="105">
        <f t="shared" si="62"/>
        <v>1204100</v>
      </c>
      <c r="O715" s="105"/>
      <c r="P715" s="105">
        <f t="shared" si="62"/>
        <v>1204100</v>
      </c>
      <c r="Q715" s="105"/>
      <c r="R715" s="105">
        <f t="shared" si="62"/>
        <v>1204100</v>
      </c>
      <c r="S715" s="105">
        <f t="shared" si="62"/>
        <v>1269305</v>
      </c>
      <c r="T715" s="93"/>
      <c r="U715" s="105">
        <f t="shared" si="62"/>
        <v>1269305</v>
      </c>
      <c r="V715" s="105"/>
      <c r="W715" s="105">
        <f t="shared" si="62"/>
        <v>1269305</v>
      </c>
    </row>
    <row r="716" spans="1:23" ht="31.5">
      <c r="A716" s="87" t="s">
        <v>156</v>
      </c>
      <c r="B716" s="14"/>
      <c r="C716" s="34" t="s">
        <v>68</v>
      </c>
      <c r="D716" s="34" t="s">
        <v>27</v>
      </c>
      <c r="E716" s="34" t="s">
        <v>134</v>
      </c>
      <c r="F716" s="132">
        <v>0</v>
      </c>
      <c r="G716" s="84"/>
      <c r="H716" s="105">
        <v>1092000</v>
      </c>
      <c r="N716" s="105">
        <v>1204100</v>
      </c>
      <c r="O716" s="105"/>
      <c r="P716" s="103">
        <f>N716+O716</f>
        <v>1204100</v>
      </c>
      <c r="Q716" s="103"/>
      <c r="R716" s="103">
        <f>P716+Q716</f>
        <v>1204100</v>
      </c>
      <c r="S716" s="105">
        <v>1269305</v>
      </c>
      <c r="T716" s="93"/>
      <c r="U716" s="103">
        <f>S716+T716</f>
        <v>1269305</v>
      </c>
      <c r="V716" s="103"/>
      <c r="W716" s="103">
        <f>U716+V716</f>
        <v>1269305</v>
      </c>
    </row>
    <row r="717" spans="1:23" ht="24.75" customHeight="1">
      <c r="A717" s="50" t="s">
        <v>69</v>
      </c>
      <c r="B717" s="22" t="s">
        <v>115</v>
      </c>
      <c r="C717" s="22" t="s">
        <v>70</v>
      </c>
      <c r="D717" s="22"/>
      <c r="E717" s="22"/>
      <c r="F717" s="72" t="e">
        <f>F719+F734+F760+F795</f>
        <v>#REF!</v>
      </c>
      <c r="G717" s="22"/>
      <c r="H717" s="103" t="e">
        <f>H718+H814</f>
        <v>#REF!</v>
      </c>
      <c r="N717" s="103">
        <f>N718+N814</f>
        <v>267979300</v>
      </c>
      <c r="O717" s="103"/>
      <c r="P717" s="103">
        <f>P718+P814</f>
        <v>267479300</v>
      </c>
      <c r="Q717" s="103"/>
      <c r="R717" s="103">
        <f>R718+R814</f>
        <v>267479300</v>
      </c>
      <c r="S717" s="103">
        <f>S718+S814</f>
        <v>269944985</v>
      </c>
      <c r="T717" s="93"/>
      <c r="U717" s="103">
        <f>U718+U814</f>
        <v>269444985</v>
      </c>
      <c r="V717" s="103"/>
      <c r="W717" s="103">
        <f>W718+W814</f>
        <v>269444985</v>
      </c>
    </row>
    <row r="718" spans="1:23" ht="47.25">
      <c r="A718" s="50" t="s">
        <v>458</v>
      </c>
      <c r="B718" s="22" t="s">
        <v>115</v>
      </c>
      <c r="C718" s="22" t="s">
        <v>70</v>
      </c>
      <c r="D718" s="22" t="s">
        <v>124</v>
      </c>
      <c r="E718" s="22"/>
      <c r="F718" s="72"/>
      <c r="G718" s="22"/>
      <c r="H718" s="103">
        <f>H719+H734+H769+H795</f>
        <v>291787500</v>
      </c>
      <c r="N718" s="103">
        <f>N719+N734+N769+N795</f>
        <v>258878300</v>
      </c>
      <c r="O718" s="103"/>
      <c r="P718" s="103">
        <f>P719+P734+P769+P795</f>
        <v>258878300</v>
      </c>
      <c r="Q718" s="103"/>
      <c r="R718" s="103">
        <f>R719+R734+R769+R795</f>
        <v>258878300</v>
      </c>
      <c r="S718" s="103">
        <f>S719+S734+S769+S795</f>
        <v>260843985</v>
      </c>
      <c r="T718" s="93"/>
      <c r="U718" s="103">
        <f>U719+U734+U769+U795</f>
        <v>260843985</v>
      </c>
      <c r="V718" s="103"/>
      <c r="W718" s="103">
        <f>W719+W734+W769+W795</f>
        <v>260843985</v>
      </c>
    </row>
    <row r="719" spans="1:23" ht="22.5" customHeight="1">
      <c r="A719" s="35" t="s">
        <v>84</v>
      </c>
      <c r="B719" s="22" t="s">
        <v>115</v>
      </c>
      <c r="C719" s="22" t="s">
        <v>85</v>
      </c>
      <c r="D719" s="22"/>
      <c r="E719" s="22"/>
      <c r="F719" s="72" t="e">
        <f>#REF!+F730+#REF!+#REF!+#REF!</f>
        <v>#REF!</v>
      </c>
      <c r="G719" s="22"/>
      <c r="H719" s="103">
        <f>H720</f>
        <v>109580359</v>
      </c>
      <c r="N719" s="103">
        <f>N720</f>
        <v>79580359</v>
      </c>
      <c r="O719" s="103"/>
      <c r="P719" s="103">
        <f>P720</f>
        <v>79580359</v>
      </c>
      <c r="Q719" s="103"/>
      <c r="R719" s="103">
        <f>R720</f>
        <v>79580359</v>
      </c>
      <c r="S719" s="103">
        <f>S720</f>
        <v>79580359</v>
      </c>
      <c r="T719" s="93"/>
      <c r="U719" s="103">
        <f>U720</f>
        <v>79580359</v>
      </c>
      <c r="V719" s="103"/>
      <c r="W719" s="103">
        <f>W720</f>
        <v>79580359</v>
      </c>
    </row>
    <row r="720" spans="1:23" ht="47.25">
      <c r="A720" s="35" t="s">
        <v>272</v>
      </c>
      <c r="B720" s="22" t="s">
        <v>115</v>
      </c>
      <c r="C720" s="22" t="s">
        <v>85</v>
      </c>
      <c r="D720" s="22" t="s">
        <v>273</v>
      </c>
      <c r="E720" s="22"/>
      <c r="F720" s="72" t="e">
        <f>#REF!+F721+F724+F725+#REF!+#REF!+F726</f>
        <v>#REF!</v>
      </c>
      <c r="G720" s="22"/>
      <c r="H720" s="103">
        <f>H721+H726+H728+H730+H732</f>
        <v>109580359</v>
      </c>
      <c r="I720" s="103">
        <f aca="true" t="shared" si="63" ref="I720:S720">I721+I726+I728+I730+I732</f>
        <v>0</v>
      </c>
      <c r="J720" s="103">
        <f t="shared" si="63"/>
        <v>0</v>
      </c>
      <c r="K720" s="103">
        <f t="shared" si="63"/>
        <v>0</v>
      </c>
      <c r="L720" s="103">
        <f t="shared" si="63"/>
        <v>0</v>
      </c>
      <c r="M720" s="103">
        <f t="shared" si="63"/>
        <v>0</v>
      </c>
      <c r="N720" s="103">
        <f t="shared" si="63"/>
        <v>79580359</v>
      </c>
      <c r="O720" s="103"/>
      <c r="P720" s="103">
        <f>P721+P726+P728+P730+P732</f>
        <v>79580359</v>
      </c>
      <c r="Q720" s="103"/>
      <c r="R720" s="103">
        <f>R721+R726+R728+R730+R732</f>
        <v>79580359</v>
      </c>
      <c r="S720" s="103">
        <f t="shared" si="63"/>
        <v>79580359</v>
      </c>
      <c r="T720" s="93"/>
      <c r="U720" s="103">
        <f>U721+U726+U728+U730+U732</f>
        <v>79580359</v>
      </c>
      <c r="V720" s="103"/>
      <c r="W720" s="103">
        <f>W721+W726+W728+W730+W732</f>
        <v>79580359</v>
      </c>
    </row>
    <row r="721" spans="1:23" ht="63">
      <c r="A721" s="35" t="s">
        <v>276</v>
      </c>
      <c r="B721" s="22" t="s">
        <v>115</v>
      </c>
      <c r="C721" s="22" t="s">
        <v>85</v>
      </c>
      <c r="D721" s="22" t="s">
        <v>277</v>
      </c>
      <c r="E721" s="22"/>
      <c r="F721" s="72">
        <v>0</v>
      </c>
      <c r="G721" s="41">
        <v>241110</v>
      </c>
      <c r="H721" s="103">
        <f>H722+H723+H724+H725</f>
        <v>57870173</v>
      </c>
      <c r="N721" s="103">
        <f>N722+N723+N724+N725</f>
        <v>57870173</v>
      </c>
      <c r="O721" s="103"/>
      <c r="P721" s="103">
        <f>P722+P723+P724+P725</f>
        <v>57870173</v>
      </c>
      <c r="Q721" s="103"/>
      <c r="R721" s="103">
        <f>R722+R723+R724+R725</f>
        <v>57870173</v>
      </c>
      <c r="S721" s="103">
        <f>S722+S723+S724+S725</f>
        <v>57870173</v>
      </c>
      <c r="T721" s="93"/>
      <c r="U721" s="103">
        <f>U722+U723+U724+U725</f>
        <v>57870173</v>
      </c>
      <c r="V721" s="103"/>
      <c r="W721" s="103">
        <f>W722+W723+W724+W725</f>
        <v>57870173</v>
      </c>
    </row>
    <row r="722" spans="1:23" ht="26.25" customHeight="1">
      <c r="A722" s="35" t="s">
        <v>128</v>
      </c>
      <c r="B722" s="22" t="s">
        <v>115</v>
      </c>
      <c r="C722" s="22" t="s">
        <v>85</v>
      </c>
      <c r="D722" s="22" t="s">
        <v>277</v>
      </c>
      <c r="E722" s="22" t="s">
        <v>131</v>
      </c>
      <c r="F722" s="72"/>
      <c r="G722" s="41"/>
      <c r="H722" s="103">
        <v>33500702</v>
      </c>
      <c r="N722" s="103">
        <v>33500702</v>
      </c>
      <c r="O722" s="103"/>
      <c r="P722" s="103">
        <f>N722+O722</f>
        <v>33500702</v>
      </c>
      <c r="Q722" s="103"/>
      <c r="R722" s="103">
        <f>P722+Q722</f>
        <v>33500702</v>
      </c>
      <c r="S722" s="103">
        <v>33500702</v>
      </c>
      <c r="T722" s="93"/>
      <c r="U722" s="103">
        <f>S722+T722</f>
        <v>33500702</v>
      </c>
      <c r="V722" s="103"/>
      <c r="W722" s="103">
        <f>U722+V722</f>
        <v>33500702</v>
      </c>
    </row>
    <row r="723" spans="1:23" ht="34.5" customHeight="1">
      <c r="A723" s="35" t="s">
        <v>129</v>
      </c>
      <c r="B723" s="22" t="s">
        <v>115</v>
      </c>
      <c r="C723" s="22" t="s">
        <v>85</v>
      </c>
      <c r="D723" s="22" t="s">
        <v>277</v>
      </c>
      <c r="E723" s="22" t="s">
        <v>132</v>
      </c>
      <c r="F723" s="72"/>
      <c r="G723" s="41"/>
      <c r="H723" s="103">
        <v>8280</v>
      </c>
      <c r="N723" s="103">
        <v>8280</v>
      </c>
      <c r="O723" s="103"/>
      <c r="P723" s="103">
        <f>N723+O723</f>
        <v>8280</v>
      </c>
      <c r="Q723" s="103"/>
      <c r="R723" s="103">
        <f>P723+Q723</f>
        <v>8280</v>
      </c>
      <c r="S723" s="103">
        <v>8280</v>
      </c>
      <c r="T723" s="93"/>
      <c r="U723" s="103">
        <f>S723+T723</f>
        <v>8280</v>
      </c>
      <c r="V723" s="103"/>
      <c r="W723" s="103">
        <f>U723+V723</f>
        <v>8280</v>
      </c>
    </row>
    <row r="724" spans="1:23" ht="36" customHeight="1">
      <c r="A724" s="35" t="s">
        <v>130</v>
      </c>
      <c r="B724" s="22" t="s">
        <v>115</v>
      </c>
      <c r="C724" s="22" t="s">
        <v>85</v>
      </c>
      <c r="D724" s="22" t="s">
        <v>277</v>
      </c>
      <c r="E724" s="22" t="s">
        <v>133</v>
      </c>
      <c r="F724" s="72">
        <v>0</v>
      </c>
      <c r="G724" s="41">
        <v>645005</v>
      </c>
      <c r="H724" s="103">
        <v>317207</v>
      </c>
      <c r="N724" s="103">
        <v>317207</v>
      </c>
      <c r="O724" s="103"/>
      <c r="P724" s="103">
        <f>N724+O724</f>
        <v>317207</v>
      </c>
      <c r="Q724" s="103"/>
      <c r="R724" s="103">
        <f>P724+Q724</f>
        <v>317207</v>
      </c>
      <c r="S724" s="103">
        <v>317207</v>
      </c>
      <c r="T724" s="93"/>
      <c r="U724" s="103">
        <f>S724+T724</f>
        <v>317207</v>
      </c>
      <c r="V724" s="103"/>
      <c r="W724" s="103">
        <f>U724+V724</f>
        <v>317207</v>
      </c>
    </row>
    <row r="725" spans="1:23" ht="36" customHeight="1">
      <c r="A725" s="35" t="s">
        <v>156</v>
      </c>
      <c r="B725" s="22" t="s">
        <v>115</v>
      </c>
      <c r="C725" s="22" t="s">
        <v>85</v>
      </c>
      <c r="D725" s="22" t="s">
        <v>277</v>
      </c>
      <c r="E725" s="22" t="s">
        <v>134</v>
      </c>
      <c r="F725" s="72">
        <v>0</v>
      </c>
      <c r="G725" s="41">
        <v>25857607</v>
      </c>
      <c r="H725" s="103">
        <v>24043984</v>
      </c>
      <c r="N725" s="103">
        <v>24043984</v>
      </c>
      <c r="O725" s="103"/>
      <c r="P725" s="103">
        <f>N725+O725</f>
        <v>24043984</v>
      </c>
      <c r="Q725" s="103"/>
      <c r="R725" s="103">
        <f>P725+Q725</f>
        <v>24043984</v>
      </c>
      <c r="S725" s="103">
        <v>24043984</v>
      </c>
      <c r="T725" s="93"/>
      <c r="U725" s="103">
        <f>S725+T725</f>
        <v>24043984</v>
      </c>
      <c r="V725" s="103"/>
      <c r="W725" s="103">
        <f>U725+V725</f>
        <v>24043984</v>
      </c>
    </row>
    <row r="726" spans="1:23" ht="63">
      <c r="A726" s="29" t="s">
        <v>278</v>
      </c>
      <c r="B726" s="22" t="s">
        <v>115</v>
      </c>
      <c r="C726" s="22" t="s">
        <v>85</v>
      </c>
      <c r="D726" s="22" t="s">
        <v>279</v>
      </c>
      <c r="E726" s="22"/>
      <c r="F726" s="72">
        <f>F728</f>
        <v>0</v>
      </c>
      <c r="G726" s="22"/>
      <c r="H726" s="103">
        <f>H727</f>
        <v>10558536</v>
      </c>
      <c r="N726" s="103">
        <f>N727</f>
        <v>10558536</v>
      </c>
      <c r="O726" s="103"/>
      <c r="P726" s="103">
        <f>P727</f>
        <v>10558536</v>
      </c>
      <c r="Q726" s="103"/>
      <c r="R726" s="103">
        <f>R727</f>
        <v>10558536</v>
      </c>
      <c r="S726" s="103">
        <f>S727</f>
        <v>10558536</v>
      </c>
      <c r="T726" s="93"/>
      <c r="U726" s="103">
        <f>U727</f>
        <v>10558536</v>
      </c>
      <c r="V726" s="103"/>
      <c r="W726" s="103">
        <f>W727</f>
        <v>10558536</v>
      </c>
    </row>
    <row r="727" spans="1:23" ht="63">
      <c r="A727" s="35" t="s">
        <v>521</v>
      </c>
      <c r="B727" s="22" t="s">
        <v>115</v>
      </c>
      <c r="C727" s="22" t="s">
        <v>85</v>
      </c>
      <c r="D727" s="22" t="s">
        <v>279</v>
      </c>
      <c r="E727" s="22" t="s">
        <v>141</v>
      </c>
      <c r="F727" s="72"/>
      <c r="G727" s="22"/>
      <c r="H727" s="103">
        <v>10558536</v>
      </c>
      <c r="N727" s="103">
        <v>10558536</v>
      </c>
      <c r="O727" s="103"/>
      <c r="P727" s="103">
        <f>N727+O727</f>
        <v>10558536</v>
      </c>
      <c r="Q727" s="103"/>
      <c r="R727" s="103">
        <f>P727+Q727</f>
        <v>10558536</v>
      </c>
      <c r="S727" s="103">
        <v>10558536</v>
      </c>
      <c r="T727" s="93"/>
      <c r="U727" s="103">
        <f>S727+T727</f>
        <v>10558536</v>
      </c>
      <c r="V727" s="103"/>
      <c r="W727" s="103">
        <f>U727+V727</f>
        <v>10558536</v>
      </c>
    </row>
    <row r="728" spans="1:23" ht="47.25">
      <c r="A728" s="29" t="s">
        <v>280</v>
      </c>
      <c r="B728" s="22" t="s">
        <v>115</v>
      </c>
      <c r="C728" s="22" t="s">
        <v>85</v>
      </c>
      <c r="D728" s="22" t="s">
        <v>281</v>
      </c>
      <c r="E728" s="22"/>
      <c r="F728" s="72">
        <v>0</v>
      </c>
      <c r="G728" s="41">
        <v>179004</v>
      </c>
      <c r="H728" s="103">
        <f>H729</f>
        <v>10925900</v>
      </c>
      <c r="N728" s="103">
        <f>N729</f>
        <v>10925900</v>
      </c>
      <c r="O728" s="103"/>
      <c r="P728" s="103">
        <f>P729</f>
        <v>10925900</v>
      </c>
      <c r="Q728" s="103"/>
      <c r="R728" s="103">
        <f>R729</f>
        <v>10925900</v>
      </c>
      <c r="S728" s="103">
        <f>S729</f>
        <v>10925900</v>
      </c>
      <c r="T728" s="93"/>
      <c r="U728" s="103">
        <f>U729</f>
        <v>10925900</v>
      </c>
      <c r="V728" s="103"/>
      <c r="W728" s="103">
        <f>W729</f>
        <v>10925900</v>
      </c>
    </row>
    <row r="729" spans="1:23" ht="37.5" customHeight="1">
      <c r="A729" s="35" t="s">
        <v>156</v>
      </c>
      <c r="B729" s="22" t="s">
        <v>115</v>
      </c>
      <c r="C729" s="22" t="s">
        <v>85</v>
      </c>
      <c r="D729" s="22" t="s">
        <v>281</v>
      </c>
      <c r="E729" s="22" t="s">
        <v>134</v>
      </c>
      <c r="F729" s="72">
        <v>0</v>
      </c>
      <c r="G729" s="41">
        <v>12302600</v>
      </c>
      <c r="H729" s="103">
        <v>10925900</v>
      </c>
      <c r="N729" s="103">
        <v>10925900</v>
      </c>
      <c r="O729" s="103"/>
      <c r="P729" s="103">
        <f>N729+O729</f>
        <v>10925900</v>
      </c>
      <c r="Q729" s="103"/>
      <c r="R729" s="103">
        <f>P729+Q729</f>
        <v>10925900</v>
      </c>
      <c r="S729" s="103">
        <v>10925900</v>
      </c>
      <c r="T729" s="93"/>
      <c r="U729" s="103">
        <f>S729+T729</f>
        <v>10925900</v>
      </c>
      <c r="V729" s="103"/>
      <c r="W729" s="103">
        <f>U729+V729</f>
        <v>10925900</v>
      </c>
    </row>
    <row r="730" spans="1:23" ht="47.25">
      <c r="A730" s="35" t="s">
        <v>282</v>
      </c>
      <c r="B730" s="22" t="s">
        <v>115</v>
      </c>
      <c r="C730" s="22" t="s">
        <v>85</v>
      </c>
      <c r="D730" s="22" t="s">
        <v>283</v>
      </c>
      <c r="E730" s="22"/>
      <c r="F730" s="72" t="e">
        <f>#REF!+#REF!+#REF!+F732+#REF!+#REF!</f>
        <v>#REF!</v>
      </c>
      <c r="G730" s="22"/>
      <c r="H730" s="103">
        <f>H731</f>
        <v>225750</v>
      </c>
      <c r="N730" s="103">
        <f>N731</f>
        <v>225750</v>
      </c>
      <c r="O730" s="103"/>
      <c r="P730" s="103">
        <f>P731</f>
        <v>225750</v>
      </c>
      <c r="Q730" s="103"/>
      <c r="R730" s="103">
        <f>R731</f>
        <v>225750</v>
      </c>
      <c r="S730" s="103">
        <f>S731</f>
        <v>225750</v>
      </c>
      <c r="T730" s="93"/>
      <c r="U730" s="103">
        <f>U731</f>
        <v>225750</v>
      </c>
      <c r="V730" s="103"/>
      <c r="W730" s="103">
        <f>W731</f>
        <v>225750</v>
      </c>
    </row>
    <row r="731" spans="1:23" ht="38.25" customHeight="1">
      <c r="A731" s="35" t="s">
        <v>156</v>
      </c>
      <c r="B731" s="22" t="s">
        <v>115</v>
      </c>
      <c r="C731" s="22" t="s">
        <v>85</v>
      </c>
      <c r="D731" s="22" t="s">
        <v>283</v>
      </c>
      <c r="E731" s="22" t="s">
        <v>134</v>
      </c>
      <c r="F731" s="72"/>
      <c r="G731" s="22"/>
      <c r="H731" s="103">
        <v>225750</v>
      </c>
      <c r="N731" s="103">
        <v>225750</v>
      </c>
      <c r="O731" s="103"/>
      <c r="P731" s="103">
        <f>N731+O731</f>
        <v>225750</v>
      </c>
      <c r="Q731" s="103"/>
      <c r="R731" s="103">
        <f>P731+Q731</f>
        <v>225750</v>
      </c>
      <c r="S731" s="103">
        <v>225750</v>
      </c>
      <c r="T731" s="93"/>
      <c r="U731" s="103">
        <f>S731+T731</f>
        <v>225750</v>
      </c>
      <c r="V731" s="103"/>
      <c r="W731" s="103">
        <f>U731+V731</f>
        <v>225750</v>
      </c>
    </row>
    <row r="732" spans="1:23" ht="47.25">
      <c r="A732" s="35" t="s">
        <v>284</v>
      </c>
      <c r="B732" s="22" t="s">
        <v>115</v>
      </c>
      <c r="C732" s="22" t="s">
        <v>85</v>
      </c>
      <c r="D732" s="22" t="s">
        <v>285</v>
      </c>
      <c r="E732" s="22"/>
      <c r="F732" s="72" t="e">
        <f>F733+#REF!</f>
        <v>#REF!</v>
      </c>
      <c r="G732" s="22"/>
      <c r="H732" s="103">
        <f>H733</f>
        <v>30000000</v>
      </c>
      <c r="N732" s="103">
        <f>N733</f>
        <v>0</v>
      </c>
      <c r="O732" s="103"/>
      <c r="P732" s="103">
        <f>P733</f>
        <v>0</v>
      </c>
      <c r="Q732" s="103"/>
      <c r="R732" s="103">
        <f>R733</f>
        <v>0</v>
      </c>
      <c r="S732" s="103">
        <f>S733</f>
        <v>0</v>
      </c>
      <c r="T732" s="93"/>
      <c r="U732" s="103">
        <f>U733</f>
        <v>0</v>
      </c>
      <c r="V732" s="103"/>
      <c r="W732" s="103">
        <f>W733</f>
        <v>0</v>
      </c>
    </row>
    <row r="733" spans="1:23" ht="47.25">
      <c r="A733" s="35" t="s">
        <v>286</v>
      </c>
      <c r="B733" s="22" t="s">
        <v>115</v>
      </c>
      <c r="C733" s="22" t="s">
        <v>85</v>
      </c>
      <c r="D733" s="22" t="s">
        <v>285</v>
      </c>
      <c r="E733" s="22" t="s">
        <v>287</v>
      </c>
      <c r="F733" s="161">
        <v>0</v>
      </c>
      <c r="G733" s="160"/>
      <c r="H733" s="163">
        <v>30000000</v>
      </c>
      <c r="I733" s="164"/>
      <c r="J733" s="164"/>
      <c r="K733" s="164"/>
      <c r="L733" s="164"/>
      <c r="M733" s="164"/>
      <c r="N733" s="103">
        <v>0</v>
      </c>
      <c r="O733" s="103"/>
      <c r="P733" s="103">
        <f>N733+O733</f>
        <v>0</v>
      </c>
      <c r="Q733" s="103"/>
      <c r="R733" s="103">
        <f>P733+Q733</f>
        <v>0</v>
      </c>
      <c r="S733" s="103">
        <v>0</v>
      </c>
      <c r="T733" s="93"/>
      <c r="U733" s="103">
        <f>S733+T733</f>
        <v>0</v>
      </c>
      <c r="V733" s="103"/>
      <c r="W733" s="103">
        <f>U733+V733</f>
        <v>0</v>
      </c>
    </row>
    <row r="734" spans="1:23" ht="20.25" customHeight="1">
      <c r="A734" s="50" t="s">
        <v>71</v>
      </c>
      <c r="B734" s="22" t="s">
        <v>115</v>
      </c>
      <c r="C734" s="22" t="s">
        <v>72</v>
      </c>
      <c r="D734" s="22"/>
      <c r="E734" s="22"/>
      <c r="F734" s="72" t="e">
        <f>F735+F754+#REF!+#REF!+#REF!+#REF!+#REF!+F736</f>
        <v>#REF!</v>
      </c>
      <c r="G734" s="22"/>
      <c r="H734" s="103">
        <f>H735+H754+H760</f>
        <v>158603794</v>
      </c>
      <c r="N734" s="103">
        <f>N735+N754+N760</f>
        <v>155307894</v>
      </c>
      <c r="O734" s="103"/>
      <c r="P734" s="103">
        <f>P735+P754+P760</f>
        <v>155307894</v>
      </c>
      <c r="Q734" s="103"/>
      <c r="R734" s="103">
        <f>R735+R754+R760</f>
        <v>155307894</v>
      </c>
      <c r="S734" s="103">
        <f>S735+S754+S760</f>
        <v>156867579</v>
      </c>
      <c r="T734" s="93"/>
      <c r="U734" s="103">
        <f>U735+U754+U760</f>
        <v>156867579</v>
      </c>
      <c r="V734" s="103"/>
      <c r="W734" s="103">
        <f>W735+W754+W760</f>
        <v>156867579</v>
      </c>
    </row>
    <row r="735" spans="1:23" ht="47.25">
      <c r="A735" s="35" t="s">
        <v>288</v>
      </c>
      <c r="B735" s="22" t="s">
        <v>115</v>
      </c>
      <c r="C735" s="22" t="s">
        <v>72</v>
      </c>
      <c r="D735" s="22" t="s">
        <v>289</v>
      </c>
      <c r="E735" s="22"/>
      <c r="F735" s="72" t="e">
        <f>#REF!+#REF!+#REF!+#REF!+#REF!+#REF!</f>
        <v>#REF!</v>
      </c>
      <c r="G735" s="22"/>
      <c r="H735" s="103">
        <f>H736+H738+H741+H748+H750+H752</f>
        <v>135906954</v>
      </c>
      <c r="I735" s="103">
        <f aca="true" t="shared" si="64" ref="I735:S735">I736+I738+I741+I748+I750+I752</f>
        <v>0</v>
      </c>
      <c r="J735" s="103">
        <f t="shared" si="64"/>
        <v>0</v>
      </c>
      <c r="K735" s="103">
        <f t="shared" si="64"/>
        <v>0</v>
      </c>
      <c r="L735" s="103">
        <f t="shared" si="64"/>
        <v>0</v>
      </c>
      <c r="M735" s="103">
        <f t="shared" si="64"/>
        <v>0</v>
      </c>
      <c r="N735" s="103">
        <f t="shared" si="64"/>
        <v>132611054</v>
      </c>
      <c r="O735" s="103"/>
      <c r="P735" s="103">
        <f>P736+P738+P741+P748+P750+P752</f>
        <v>132611054</v>
      </c>
      <c r="Q735" s="103"/>
      <c r="R735" s="103">
        <f>R736+R738+R741+R748+R750+R752</f>
        <v>132611054</v>
      </c>
      <c r="S735" s="103">
        <f t="shared" si="64"/>
        <v>134170739</v>
      </c>
      <c r="T735" s="93"/>
      <c r="U735" s="103">
        <f>U736+U738+U741+U748+U750+U752</f>
        <v>134170739</v>
      </c>
      <c r="V735" s="103"/>
      <c r="W735" s="103">
        <f>W736+W738+W741+W748+W750+W752</f>
        <v>134170739</v>
      </c>
    </row>
    <row r="736" spans="1:23" s="116" customFormat="1" ht="63">
      <c r="A736" s="29" t="s">
        <v>292</v>
      </c>
      <c r="B736" s="22" t="s">
        <v>115</v>
      </c>
      <c r="C736" s="22" t="s">
        <v>72</v>
      </c>
      <c r="D736" s="22" t="s">
        <v>293</v>
      </c>
      <c r="E736" s="22"/>
      <c r="F736" s="72">
        <f>F737</f>
        <v>0</v>
      </c>
      <c r="G736" s="41"/>
      <c r="H736" s="103">
        <f>H737</f>
        <v>12622000</v>
      </c>
      <c r="I736" s="106"/>
      <c r="J736" s="106"/>
      <c r="K736" s="106"/>
      <c r="L736" s="106"/>
      <c r="M736" s="106"/>
      <c r="N736" s="107">
        <f>N737</f>
        <v>13215000</v>
      </c>
      <c r="O736" s="107"/>
      <c r="P736" s="107">
        <f>P737</f>
        <v>13215000</v>
      </c>
      <c r="Q736" s="107"/>
      <c r="R736" s="107">
        <f>R737</f>
        <v>13215000</v>
      </c>
      <c r="S736" s="107">
        <f>S737</f>
        <v>13837000</v>
      </c>
      <c r="T736" s="167"/>
      <c r="U736" s="107">
        <f>U737</f>
        <v>13837000</v>
      </c>
      <c r="V736" s="107"/>
      <c r="W736" s="107">
        <f>W737</f>
        <v>13837000</v>
      </c>
    </row>
    <row r="737" spans="1:23" s="116" customFormat="1" ht="35.25" customHeight="1">
      <c r="A737" s="35" t="s">
        <v>156</v>
      </c>
      <c r="B737" s="22" t="s">
        <v>115</v>
      </c>
      <c r="C737" s="22" t="s">
        <v>72</v>
      </c>
      <c r="D737" s="22" t="s">
        <v>293</v>
      </c>
      <c r="E737" s="22" t="s">
        <v>134</v>
      </c>
      <c r="F737" s="72">
        <v>0</v>
      </c>
      <c r="G737" s="41">
        <v>2188296</v>
      </c>
      <c r="H737" s="103">
        <v>12622000</v>
      </c>
      <c r="I737" s="106"/>
      <c r="J737" s="106"/>
      <c r="K737" s="106"/>
      <c r="L737" s="106"/>
      <c r="M737" s="106"/>
      <c r="N737" s="107">
        <v>13215000</v>
      </c>
      <c r="O737" s="107"/>
      <c r="P737" s="103">
        <f>N737+O737</f>
        <v>13215000</v>
      </c>
      <c r="Q737" s="103"/>
      <c r="R737" s="103">
        <f>P737+Q737</f>
        <v>13215000</v>
      </c>
      <c r="S737" s="107">
        <v>13837000</v>
      </c>
      <c r="T737" s="167"/>
      <c r="U737" s="103">
        <f>S737+T737</f>
        <v>13837000</v>
      </c>
      <c r="V737" s="103"/>
      <c r="W737" s="103">
        <f>U737+V737</f>
        <v>13837000</v>
      </c>
    </row>
    <row r="738" spans="1:23" s="116" customFormat="1" ht="47.25">
      <c r="A738" s="51" t="s">
        <v>294</v>
      </c>
      <c r="B738" s="22" t="s">
        <v>115</v>
      </c>
      <c r="C738" s="22" t="s">
        <v>72</v>
      </c>
      <c r="D738" s="22" t="s">
        <v>295</v>
      </c>
      <c r="E738" s="22"/>
      <c r="F738" s="72"/>
      <c r="G738" s="41"/>
      <c r="H738" s="103">
        <f>H739+H740</f>
        <v>600000</v>
      </c>
      <c r="I738" s="106"/>
      <c r="J738" s="106"/>
      <c r="K738" s="106"/>
      <c r="L738" s="106"/>
      <c r="M738" s="106"/>
      <c r="N738" s="103">
        <f>N739+N740</f>
        <v>600000</v>
      </c>
      <c r="O738" s="103"/>
      <c r="P738" s="103">
        <f>P739+P740</f>
        <v>600000</v>
      </c>
      <c r="Q738" s="103"/>
      <c r="R738" s="103">
        <f>R739+R740</f>
        <v>600000</v>
      </c>
      <c r="S738" s="103">
        <f>S739+S740</f>
        <v>600000</v>
      </c>
      <c r="T738" s="167"/>
      <c r="U738" s="103">
        <f>U739+U740</f>
        <v>600000</v>
      </c>
      <c r="V738" s="103"/>
      <c r="W738" s="103">
        <f>W739+W740</f>
        <v>600000</v>
      </c>
    </row>
    <row r="739" spans="1:23" s="116" customFormat="1" ht="39" customHeight="1">
      <c r="A739" s="35" t="s">
        <v>156</v>
      </c>
      <c r="B739" s="22" t="s">
        <v>115</v>
      </c>
      <c r="C739" s="22" t="s">
        <v>72</v>
      </c>
      <c r="D739" s="22" t="s">
        <v>295</v>
      </c>
      <c r="E739" s="22" t="s">
        <v>134</v>
      </c>
      <c r="F739" s="72"/>
      <c r="G739" s="41"/>
      <c r="H739" s="103">
        <v>378750</v>
      </c>
      <c r="I739" s="106"/>
      <c r="J739" s="106"/>
      <c r="K739" s="106"/>
      <c r="L739" s="106"/>
      <c r="M739" s="106"/>
      <c r="N739" s="103">
        <v>378750</v>
      </c>
      <c r="O739" s="103"/>
      <c r="P739" s="103">
        <f>N739+O739</f>
        <v>378750</v>
      </c>
      <c r="Q739" s="103"/>
      <c r="R739" s="103">
        <f>P739+Q739</f>
        <v>378750</v>
      </c>
      <c r="S739" s="103">
        <v>378750</v>
      </c>
      <c r="T739" s="167"/>
      <c r="U739" s="103">
        <f>S739+T739</f>
        <v>378750</v>
      </c>
      <c r="V739" s="103"/>
      <c r="W739" s="103">
        <f>U739+V739</f>
        <v>378750</v>
      </c>
    </row>
    <row r="740" spans="1:23" ht="35.25" customHeight="1">
      <c r="A740" s="35" t="s">
        <v>296</v>
      </c>
      <c r="B740" s="22" t="s">
        <v>115</v>
      </c>
      <c r="C740" s="22" t="s">
        <v>72</v>
      </c>
      <c r="D740" s="22" t="s">
        <v>295</v>
      </c>
      <c r="E740" s="22" t="s">
        <v>297</v>
      </c>
      <c r="F740" s="72"/>
      <c r="G740" s="41"/>
      <c r="H740" s="103">
        <v>221250</v>
      </c>
      <c r="N740" s="103">
        <v>221250</v>
      </c>
      <c r="O740" s="103"/>
      <c r="P740" s="103">
        <f>N740+O740</f>
        <v>221250</v>
      </c>
      <c r="Q740" s="103"/>
      <c r="R740" s="103">
        <f>P740+Q740</f>
        <v>221250</v>
      </c>
      <c r="S740" s="103">
        <v>221250</v>
      </c>
      <c r="T740" s="93"/>
      <c r="U740" s="103">
        <f>S740+T740</f>
        <v>221250</v>
      </c>
      <c r="V740" s="103"/>
      <c r="W740" s="103">
        <f>U740+V740</f>
        <v>221250</v>
      </c>
    </row>
    <row r="741" spans="1:23" ht="57" customHeight="1">
      <c r="A741" s="29" t="s">
        <v>298</v>
      </c>
      <c r="B741" s="22" t="s">
        <v>115</v>
      </c>
      <c r="C741" s="22" t="s">
        <v>72</v>
      </c>
      <c r="D741" s="22" t="s">
        <v>299</v>
      </c>
      <c r="E741" s="22"/>
      <c r="F741" s="72"/>
      <c r="G741" s="41"/>
      <c r="H741" s="103">
        <f>H742+H743+H744+H745+H746+H747</f>
        <v>97958690</v>
      </c>
      <c r="N741" s="103">
        <f>N742+N743+N744+N745+N746+N747</f>
        <v>94069790</v>
      </c>
      <c r="O741" s="103"/>
      <c r="P741" s="103">
        <f>P742+P743+P744+P745+P746+P747</f>
        <v>94069790</v>
      </c>
      <c r="Q741" s="103"/>
      <c r="R741" s="103">
        <f>R742+R743+R744+R745+R746+R747</f>
        <v>94069790</v>
      </c>
      <c r="S741" s="103">
        <f>S742+S743+S744+S745+S746+S747</f>
        <v>95007475</v>
      </c>
      <c r="T741" s="93"/>
      <c r="U741" s="103">
        <f>U742+U743+U744+U745+U746+U747</f>
        <v>95007475</v>
      </c>
      <c r="V741" s="103"/>
      <c r="W741" s="103">
        <f>W742+W743+W744+W745+W746+W747</f>
        <v>95007475</v>
      </c>
    </row>
    <row r="742" spans="1:23" ht="18" customHeight="1">
      <c r="A742" s="35" t="s">
        <v>128</v>
      </c>
      <c r="B742" s="22" t="s">
        <v>115</v>
      </c>
      <c r="C742" s="22" t="s">
        <v>72</v>
      </c>
      <c r="D742" s="22" t="s">
        <v>299</v>
      </c>
      <c r="E742" s="22" t="s">
        <v>131</v>
      </c>
      <c r="F742" s="72"/>
      <c r="G742" s="41"/>
      <c r="H742" s="103">
        <v>56612522</v>
      </c>
      <c r="N742" s="103">
        <v>56612522</v>
      </c>
      <c r="O742" s="103"/>
      <c r="P742" s="103">
        <f aca="true" t="shared" si="65" ref="P742:P747">N742+O742</f>
        <v>56612522</v>
      </c>
      <c r="Q742" s="103"/>
      <c r="R742" s="103">
        <f aca="true" t="shared" si="66" ref="R742:R747">P742+Q742</f>
        <v>56612522</v>
      </c>
      <c r="S742" s="103">
        <v>56612522</v>
      </c>
      <c r="T742" s="93"/>
      <c r="U742" s="103">
        <f aca="true" t="shared" si="67" ref="U742:U747">S742+T742</f>
        <v>56612522</v>
      </c>
      <c r="V742" s="103"/>
      <c r="W742" s="103">
        <f aca="true" t="shared" si="68" ref="W742:W747">U742+V742</f>
        <v>56612522</v>
      </c>
    </row>
    <row r="743" spans="1:23" ht="34.5" customHeight="1">
      <c r="A743" s="35" t="s">
        <v>129</v>
      </c>
      <c r="B743" s="22" t="s">
        <v>115</v>
      </c>
      <c r="C743" s="22" t="s">
        <v>72</v>
      </c>
      <c r="D743" s="22" t="s">
        <v>299</v>
      </c>
      <c r="E743" s="22" t="s">
        <v>132</v>
      </c>
      <c r="F743" s="72"/>
      <c r="G743" s="41"/>
      <c r="H743" s="103">
        <v>13490</v>
      </c>
      <c r="N743" s="103">
        <v>13490</v>
      </c>
      <c r="O743" s="103"/>
      <c r="P743" s="103">
        <f t="shared" si="65"/>
        <v>13490</v>
      </c>
      <c r="Q743" s="103"/>
      <c r="R743" s="103">
        <f t="shared" si="66"/>
        <v>13490</v>
      </c>
      <c r="S743" s="103">
        <v>13490</v>
      </c>
      <c r="T743" s="93"/>
      <c r="U743" s="103">
        <f t="shared" si="67"/>
        <v>13490</v>
      </c>
      <c r="V743" s="103"/>
      <c r="W743" s="103">
        <f t="shared" si="68"/>
        <v>13490</v>
      </c>
    </row>
    <row r="744" spans="1:23" ht="37.5" customHeight="1">
      <c r="A744" s="35" t="s">
        <v>130</v>
      </c>
      <c r="B744" s="22" t="s">
        <v>115</v>
      </c>
      <c r="C744" s="22" t="s">
        <v>72</v>
      </c>
      <c r="D744" s="22" t="s">
        <v>299</v>
      </c>
      <c r="E744" s="22" t="s">
        <v>133</v>
      </c>
      <c r="F744" s="72"/>
      <c r="G744" s="41"/>
      <c r="H744" s="103">
        <v>475356</v>
      </c>
      <c r="N744" s="103">
        <v>475356</v>
      </c>
      <c r="O744" s="103"/>
      <c r="P744" s="103">
        <f t="shared" si="65"/>
        <v>475356</v>
      </c>
      <c r="Q744" s="103"/>
      <c r="R744" s="103">
        <f t="shared" si="66"/>
        <v>475356</v>
      </c>
      <c r="S744" s="103">
        <v>475356</v>
      </c>
      <c r="T744" s="93"/>
      <c r="U744" s="103">
        <f t="shared" si="67"/>
        <v>475356</v>
      </c>
      <c r="V744" s="103"/>
      <c r="W744" s="103">
        <f t="shared" si="68"/>
        <v>475356</v>
      </c>
    </row>
    <row r="745" spans="1:23" ht="47.25">
      <c r="A745" s="113" t="s">
        <v>300</v>
      </c>
      <c r="B745" s="22" t="s">
        <v>115</v>
      </c>
      <c r="C745" s="22" t="s">
        <v>72</v>
      </c>
      <c r="D745" s="22" t="s">
        <v>299</v>
      </c>
      <c r="E745" s="22" t="s">
        <v>136</v>
      </c>
      <c r="F745" s="72"/>
      <c r="G745" s="41"/>
      <c r="H745" s="103">
        <v>50000</v>
      </c>
      <c r="N745" s="103">
        <v>50000</v>
      </c>
      <c r="O745" s="103"/>
      <c r="P745" s="103">
        <f t="shared" si="65"/>
        <v>50000</v>
      </c>
      <c r="Q745" s="103"/>
      <c r="R745" s="103">
        <f t="shared" si="66"/>
        <v>50000</v>
      </c>
      <c r="S745" s="103">
        <v>50000</v>
      </c>
      <c r="T745" s="93"/>
      <c r="U745" s="103">
        <f t="shared" si="67"/>
        <v>50000</v>
      </c>
      <c r="V745" s="103"/>
      <c r="W745" s="103">
        <f t="shared" si="68"/>
        <v>50000</v>
      </c>
    </row>
    <row r="746" spans="1:23" ht="37.5" customHeight="1">
      <c r="A746" s="35" t="s">
        <v>156</v>
      </c>
      <c r="B746" s="22" t="s">
        <v>115</v>
      </c>
      <c r="C746" s="22" t="s">
        <v>72</v>
      </c>
      <c r="D746" s="22" t="s">
        <v>299</v>
      </c>
      <c r="E746" s="22" t="s">
        <v>134</v>
      </c>
      <c r="F746" s="161"/>
      <c r="G746" s="165"/>
      <c r="H746" s="163">
        <v>40801322</v>
      </c>
      <c r="I746" s="164"/>
      <c r="J746" s="164"/>
      <c r="K746" s="164"/>
      <c r="L746" s="164"/>
      <c r="M746" s="164"/>
      <c r="N746" s="103">
        <v>36912422</v>
      </c>
      <c r="O746" s="103"/>
      <c r="P746" s="103">
        <f t="shared" si="65"/>
        <v>36912422</v>
      </c>
      <c r="Q746" s="103"/>
      <c r="R746" s="103">
        <f t="shared" si="66"/>
        <v>36912422</v>
      </c>
      <c r="S746" s="103">
        <v>37850107</v>
      </c>
      <c r="T746" s="93"/>
      <c r="U746" s="103">
        <f t="shared" si="67"/>
        <v>37850107</v>
      </c>
      <c r="V746" s="103"/>
      <c r="W746" s="103">
        <f t="shared" si="68"/>
        <v>37850107</v>
      </c>
    </row>
    <row r="747" spans="1:23" ht="21" customHeight="1">
      <c r="A747" s="169" t="s">
        <v>144</v>
      </c>
      <c r="B747" s="22" t="s">
        <v>115</v>
      </c>
      <c r="C747" s="22" t="s">
        <v>72</v>
      </c>
      <c r="D747" s="22" t="s">
        <v>299</v>
      </c>
      <c r="E747" s="22" t="s">
        <v>135</v>
      </c>
      <c r="F747" s="72"/>
      <c r="G747" s="41"/>
      <c r="H747" s="103">
        <v>6000</v>
      </c>
      <c r="N747" s="103">
        <v>6000</v>
      </c>
      <c r="O747" s="103"/>
      <c r="P747" s="103">
        <f t="shared" si="65"/>
        <v>6000</v>
      </c>
      <c r="Q747" s="103"/>
      <c r="R747" s="103">
        <f t="shared" si="66"/>
        <v>6000</v>
      </c>
      <c r="S747" s="103">
        <v>6000</v>
      </c>
      <c r="T747" s="93"/>
      <c r="U747" s="103">
        <f t="shared" si="67"/>
        <v>6000</v>
      </c>
      <c r="V747" s="103"/>
      <c r="W747" s="103">
        <f t="shared" si="68"/>
        <v>6000</v>
      </c>
    </row>
    <row r="748" spans="1:23" ht="50.25" customHeight="1">
      <c r="A748" s="29" t="s">
        <v>301</v>
      </c>
      <c r="B748" s="22" t="s">
        <v>115</v>
      </c>
      <c r="C748" s="22" t="s">
        <v>72</v>
      </c>
      <c r="D748" s="22" t="s">
        <v>302</v>
      </c>
      <c r="E748" s="22"/>
      <c r="F748" s="72"/>
      <c r="G748" s="41"/>
      <c r="H748" s="103">
        <f>H749</f>
        <v>22391349</v>
      </c>
      <c r="N748" s="103">
        <f>N749</f>
        <v>22391349</v>
      </c>
      <c r="O748" s="103"/>
      <c r="P748" s="103">
        <f>P749</f>
        <v>22391349</v>
      </c>
      <c r="Q748" s="103"/>
      <c r="R748" s="103">
        <f>R749</f>
        <v>22391349</v>
      </c>
      <c r="S748" s="103">
        <f>S749</f>
        <v>22391349</v>
      </c>
      <c r="T748" s="93"/>
      <c r="U748" s="103">
        <f>U749</f>
        <v>22391349</v>
      </c>
      <c r="V748" s="103"/>
      <c r="W748" s="103">
        <f>W749</f>
        <v>22391349</v>
      </c>
    </row>
    <row r="749" spans="1:23" ht="63">
      <c r="A749" s="114" t="s">
        <v>522</v>
      </c>
      <c r="B749" s="22" t="s">
        <v>115</v>
      </c>
      <c r="C749" s="22" t="s">
        <v>72</v>
      </c>
      <c r="D749" s="22" t="s">
        <v>302</v>
      </c>
      <c r="E749" s="22" t="s">
        <v>303</v>
      </c>
      <c r="F749" s="72"/>
      <c r="G749" s="41"/>
      <c r="H749" s="103">
        <v>22391349</v>
      </c>
      <c r="N749" s="103">
        <v>22391349</v>
      </c>
      <c r="O749" s="103"/>
      <c r="P749" s="103">
        <f>N749+O749</f>
        <v>22391349</v>
      </c>
      <c r="Q749" s="103"/>
      <c r="R749" s="103">
        <f>P749+Q749</f>
        <v>22391349</v>
      </c>
      <c r="S749" s="103">
        <v>22391349</v>
      </c>
      <c r="T749" s="93"/>
      <c r="U749" s="103">
        <f>S749+T749</f>
        <v>22391349</v>
      </c>
      <c r="V749" s="103"/>
      <c r="W749" s="103">
        <f>U749+V749</f>
        <v>22391349</v>
      </c>
    </row>
    <row r="750" spans="1:23" ht="47.25">
      <c r="A750" s="29" t="s">
        <v>304</v>
      </c>
      <c r="B750" s="22" t="s">
        <v>115</v>
      </c>
      <c r="C750" s="22" t="s">
        <v>72</v>
      </c>
      <c r="D750" s="22" t="s">
        <v>305</v>
      </c>
      <c r="E750" s="22"/>
      <c r="F750" s="72"/>
      <c r="G750" s="41"/>
      <c r="H750" s="103">
        <f>H751</f>
        <v>2259915</v>
      </c>
      <c r="N750" s="103">
        <f>N751</f>
        <v>2259915</v>
      </c>
      <c r="O750" s="103"/>
      <c r="P750" s="103">
        <f>P751</f>
        <v>2259915</v>
      </c>
      <c r="Q750" s="103"/>
      <c r="R750" s="103">
        <f>R751</f>
        <v>2259915</v>
      </c>
      <c r="S750" s="103">
        <f>S751</f>
        <v>2259915</v>
      </c>
      <c r="T750" s="93"/>
      <c r="U750" s="103">
        <f>U751</f>
        <v>2259915</v>
      </c>
      <c r="V750" s="103"/>
      <c r="W750" s="103">
        <f>W751</f>
        <v>2259915</v>
      </c>
    </row>
    <row r="751" spans="1:23" ht="32.25" customHeight="1">
      <c r="A751" s="35" t="s">
        <v>156</v>
      </c>
      <c r="B751" s="22" t="s">
        <v>115</v>
      </c>
      <c r="C751" s="22" t="s">
        <v>72</v>
      </c>
      <c r="D751" s="22" t="s">
        <v>305</v>
      </c>
      <c r="E751" s="22" t="s">
        <v>134</v>
      </c>
      <c r="F751" s="72"/>
      <c r="G751" s="41"/>
      <c r="H751" s="103">
        <v>2259915</v>
      </c>
      <c r="N751" s="103">
        <v>2259915</v>
      </c>
      <c r="O751" s="103"/>
      <c r="P751" s="103">
        <f>N751+O751</f>
        <v>2259915</v>
      </c>
      <c r="Q751" s="103"/>
      <c r="R751" s="103">
        <f>P751+Q751</f>
        <v>2259915</v>
      </c>
      <c r="S751" s="103">
        <v>2259915</v>
      </c>
      <c r="T751" s="93"/>
      <c r="U751" s="103">
        <f>S751+T751</f>
        <v>2259915</v>
      </c>
      <c r="V751" s="103"/>
      <c r="W751" s="103">
        <f>U751+V751</f>
        <v>2259915</v>
      </c>
    </row>
    <row r="752" spans="1:23" ht="34.5" customHeight="1">
      <c r="A752" s="29" t="s">
        <v>306</v>
      </c>
      <c r="B752" s="22" t="s">
        <v>115</v>
      </c>
      <c r="C752" s="22" t="s">
        <v>72</v>
      </c>
      <c r="D752" s="22" t="s">
        <v>307</v>
      </c>
      <c r="E752" s="22"/>
      <c r="F752" s="72"/>
      <c r="G752" s="41"/>
      <c r="H752" s="103">
        <f>H753</f>
        <v>75000</v>
      </c>
      <c r="N752" s="103">
        <f>N753</f>
        <v>75000</v>
      </c>
      <c r="O752" s="103"/>
      <c r="P752" s="103">
        <f>P753</f>
        <v>75000</v>
      </c>
      <c r="Q752" s="103"/>
      <c r="R752" s="103">
        <f>R753</f>
        <v>75000</v>
      </c>
      <c r="S752" s="103">
        <f>S753</f>
        <v>75000</v>
      </c>
      <c r="T752" s="93"/>
      <c r="U752" s="103">
        <f>U753</f>
        <v>75000</v>
      </c>
      <c r="V752" s="103"/>
      <c r="W752" s="103">
        <f>W753</f>
        <v>75000</v>
      </c>
    </row>
    <row r="753" spans="1:23" ht="31.5" customHeight="1">
      <c r="A753" s="35" t="s">
        <v>156</v>
      </c>
      <c r="B753" s="22" t="s">
        <v>115</v>
      </c>
      <c r="C753" s="22" t="s">
        <v>72</v>
      </c>
      <c r="D753" s="22" t="s">
        <v>307</v>
      </c>
      <c r="E753" s="22" t="s">
        <v>134</v>
      </c>
      <c r="F753" s="72"/>
      <c r="G753" s="41"/>
      <c r="H753" s="103">
        <v>75000</v>
      </c>
      <c r="N753" s="103">
        <v>75000</v>
      </c>
      <c r="O753" s="103"/>
      <c r="P753" s="103">
        <f>N753+O753</f>
        <v>75000</v>
      </c>
      <c r="Q753" s="103"/>
      <c r="R753" s="103">
        <f>P753+Q753</f>
        <v>75000</v>
      </c>
      <c r="S753" s="103">
        <v>75000</v>
      </c>
      <c r="T753" s="93"/>
      <c r="U753" s="103">
        <f>S753+T753</f>
        <v>75000</v>
      </c>
      <c r="V753" s="103"/>
      <c r="W753" s="103">
        <f>U753+V753</f>
        <v>75000</v>
      </c>
    </row>
    <row r="754" spans="1:23" ht="48.75" customHeight="1">
      <c r="A754" s="35" t="s">
        <v>308</v>
      </c>
      <c r="B754" s="22" t="s">
        <v>115</v>
      </c>
      <c r="C754" s="22" t="s">
        <v>72</v>
      </c>
      <c r="D754" s="22" t="s">
        <v>309</v>
      </c>
      <c r="E754" s="22"/>
      <c r="F754" s="72" t="e">
        <f>F756+#REF!+F757+F758+F759</f>
        <v>#REF!</v>
      </c>
      <c r="G754" s="22"/>
      <c r="H754" s="103">
        <f>H755</f>
        <v>17632640</v>
      </c>
      <c r="N754" s="103">
        <f>N755</f>
        <v>17632640</v>
      </c>
      <c r="O754" s="103"/>
      <c r="P754" s="103">
        <f>P755</f>
        <v>17632640</v>
      </c>
      <c r="Q754" s="103"/>
      <c r="R754" s="103">
        <f>R755</f>
        <v>17632640</v>
      </c>
      <c r="S754" s="103">
        <f>S755</f>
        <v>17632640</v>
      </c>
      <c r="T754" s="93"/>
      <c r="U754" s="103">
        <f>U755</f>
        <v>17632640</v>
      </c>
      <c r="V754" s="103"/>
      <c r="W754" s="103">
        <f>W755</f>
        <v>17632640</v>
      </c>
    </row>
    <row r="755" spans="1:23" ht="47.25">
      <c r="A755" s="29" t="s">
        <v>310</v>
      </c>
      <c r="B755" s="22" t="s">
        <v>115</v>
      </c>
      <c r="C755" s="22" t="s">
        <v>72</v>
      </c>
      <c r="D755" s="22" t="s">
        <v>311</v>
      </c>
      <c r="E755" s="22"/>
      <c r="F755" s="72"/>
      <c r="G755" s="22"/>
      <c r="H755" s="103">
        <f>H756+H757+H758+H759</f>
        <v>17632640</v>
      </c>
      <c r="N755" s="103">
        <f>N756+N757+N758+N759</f>
        <v>17632640</v>
      </c>
      <c r="O755" s="103"/>
      <c r="P755" s="103">
        <f>P756+P757+P758+P759</f>
        <v>17632640</v>
      </c>
      <c r="Q755" s="103"/>
      <c r="R755" s="103">
        <f>R756+R757+R758+R759</f>
        <v>17632640</v>
      </c>
      <c r="S755" s="103">
        <f>S756+S757+S758+S759</f>
        <v>17632640</v>
      </c>
      <c r="T755" s="93"/>
      <c r="U755" s="103">
        <f>U756+U757+U758+U759</f>
        <v>17632640</v>
      </c>
      <c r="V755" s="103"/>
      <c r="W755" s="103">
        <f>W756+W757+W758+W759</f>
        <v>17632640</v>
      </c>
    </row>
    <row r="756" spans="1:23" ht="19.5" customHeight="1">
      <c r="A756" s="35" t="s">
        <v>128</v>
      </c>
      <c r="B756" s="22" t="s">
        <v>115</v>
      </c>
      <c r="C756" s="22" t="s">
        <v>72</v>
      </c>
      <c r="D756" s="22" t="s">
        <v>311</v>
      </c>
      <c r="E756" s="22" t="s">
        <v>131</v>
      </c>
      <c r="F756" s="72">
        <v>0</v>
      </c>
      <c r="G756" s="41">
        <v>14730288</v>
      </c>
      <c r="H756" s="103">
        <v>16229463</v>
      </c>
      <c r="N756" s="103">
        <v>16229463</v>
      </c>
      <c r="O756" s="103"/>
      <c r="P756" s="103">
        <f>N756+O756</f>
        <v>16229463</v>
      </c>
      <c r="Q756" s="103"/>
      <c r="R756" s="103">
        <f>P756+Q756</f>
        <v>16229463</v>
      </c>
      <c r="S756" s="103">
        <v>16229463</v>
      </c>
      <c r="T756" s="93"/>
      <c r="U756" s="103">
        <f>S756+T756</f>
        <v>16229463</v>
      </c>
      <c r="V756" s="103"/>
      <c r="W756" s="103">
        <f>U756+V756</f>
        <v>16229463</v>
      </c>
    </row>
    <row r="757" spans="1:23" ht="35.25" customHeight="1">
      <c r="A757" s="35" t="s">
        <v>130</v>
      </c>
      <c r="B757" s="22" t="s">
        <v>115</v>
      </c>
      <c r="C757" s="22" t="s">
        <v>72</v>
      </c>
      <c r="D757" s="22" t="s">
        <v>311</v>
      </c>
      <c r="E757" s="22" t="s">
        <v>133</v>
      </c>
      <c r="F757" s="72">
        <v>0</v>
      </c>
      <c r="G757" s="41">
        <v>126639</v>
      </c>
      <c r="H757" s="103">
        <v>136042</v>
      </c>
      <c r="N757" s="103">
        <v>136042</v>
      </c>
      <c r="O757" s="103"/>
      <c r="P757" s="103">
        <f>N757+O757</f>
        <v>136042</v>
      </c>
      <c r="Q757" s="103"/>
      <c r="R757" s="103">
        <f>P757+Q757</f>
        <v>136042</v>
      </c>
      <c r="S757" s="103">
        <v>136042</v>
      </c>
      <c r="T757" s="93"/>
      <c r="U757" s="103">
        <f>S757+T757</f>
        <v>136042</v>
      </c>
      <c r="V757" s="103"/>
      <c r="W757" s="103">
        <f>U757+V757</f>
        <v>136042</v>
      </c>
    </row>
    <row r="758" spans="1:23" ht="33" customHeight="1">
      <c r="A758" s="35" t="s">
        <v>156</v>
      </c>
      <c r="B758" s="22" t="s">
        <v>115</v>
      </c>
      <c r="C758" s="22" t="s">
        <v>72</v>
      </c>
      <c r="D758" s="22" t="s">
        <v>311</v>
      </c>
      <c r="E758" s="22" t="s">
        <v>134</v>
      </c>
      <c r="F758" s="72">
        <v>0</v>
      </c>
      <c r="G758" s="41">
        <v>1326708</v>
      </c>
      <c r="H758" s="103">
        <v>1137135</v>
      </c>
      <c r="N758" s="103">
        <v>1137135</v>
      </c>
      <c r="O758" s="103"/>
      <c r="P758" s="103">
        <f>N758+O758</f>
        <v>1137135</v>
      </c>
      <c r="Q758" s="103"/>
      <c r="R758" s="103">
        <f>P758+Q758</f>
        <v>1137135</v>
      </c>
      <c r="S758" s="103">
        <v>1137135</v>
      </c>
      <c r="T758" s="93"/>
      <c r="U758" s="103">
        <f>S758+T758</f>
        <v>1137135</v>
      </c>
      <c r="V758" s="103"/>
      <c r="W758" s="103">
        <f>U758+V758</f>
        <v>1137135</v>
      </c>
    </row>
    <row r="759" spans="1:23" ht="18" customHeight="1">
      <c r="A759" s="35" t="s">
        <v>137</v>
      </c>
      <c r="B759" s="22" t="s">
        <v>115</v>
      </c>
      <c r="C759" s="22" t="s">
        <v>72</v>
      </c>
      <c r="D759" s="22" t="s">
        <v>311</v>
      </c>
      <c r="E759" s="22" t="s">
        <v>138</v>
      </c>
      <c r="F759" s="72">
        <v>0</v>
      </c>
      <c r="G759" s="41">
        <v>180000</v>
      </c>
      <c r="H759" s="103">
        <v>130000</v>
      </c>
      <c r="N759" s="103">
        <v>130000</v>
      </c>
      <c r="O759" s="103"/>
      <c r="P759" s="103">
        <f>N759+O759</f>
        <v>130000</v>
      </c>
      <c r="Q759" s="103"/>
      <c r="R759" s="103">
        <f>P759+Q759</f>
        <v>130000</v>
      </c>
      <c r="S759" s="103">
        <v>130000</v>
      </c>
      <c r="T759" s="93"/>
      <c r="U759" s="103">
        <f>S759+T759</f>
        <v>130000</v>
      </c>
      <c r="V759" s="103"/>
      <c r="W759" s="103">
        <f>U759+V759</f>
        <v>130000</v>
      </c>
    </row>
    <row r="760" spans="1:23" ht="67.5" customHeight="1">
      <c r="A760" s="35" t="s">
        <v>312</v>
      </c>
      <c r="B760" s="22" t="s">
        <v>115</v>
      </c>
      <c r="C760" s="22" t="s">
        <v>72</v>
      </c>
      <c r="D760" s="22" t="s">
        <v>313</v>
      </c>
      <c r="E760" s="22"/>
      <c r="F760" s="72" t="e">
        <f>F761+#REF!</f>
        <v>#REF!</v>
      </c>
      <c r="G760" s="22"/>
      <c r="H760" s="103">
        <f>H761+H764+H767</f>
        <v>5064200</v>
      </c>
      <c r="N760" s="103">
        <f>N761+N764+N767</f>
        <v>5064200</v>
      </c>
      <c r="O760" s="103"/>
      <c r="P760" s="103">
        <f>P761+P764+P767</f>
        <v>5064200</v>
      </c>
      <c r="Q760" s="103"/>
      <c r="R760" s="103">
        <f>R761+R764+R767</f>
        <v>5064200</v>
      </c>
      <c r="S760" s="103">
        <f>S761+S764+S767</f>
        <v>5064200</v>
      </c>
      <c r="T760" s="93"/>
      <c r="U760" s="103">
        <f>U761+U764+U767</f>
        <v>5064200</v>
      </c>
      <c r="V760" s="103"/>
      <c r="W760" s="103">
        <f>W761+W764+W767</f>
        <v>5064200</v>
      </c>
    </row>
    <row r="761" spans="1:23" ht="47.25">
      <c r="A761" s="51" t="s">
        <v>314</v>
      </c>
      <c r="B761" s="22" t="s">
        <v>115</v>
      </c>
      <c r="C761" s="22" t="s">
        <v>72</v>
      </c>
      <c r="D761" s="22" t="s">
        <v>315</v>
      </c>
      <c r="E761" s="22"/>
      <c r="F761" s="72" t="e">
        <f>F767+#REF!</f>
        <v>#REF!</v>
      </c>
      <c r="G761" s="22"/>
      <c r="H761" s="103">
        <f>H762+H763</f>
        <v>3000000</v>
      </c>
      <c r="N761" s="103">
        <f>N762+N763</f>
        <v>3000000</v>
      </c>
      <c r="O761" s="103"/>
      <c r="P761" s="103">
        <f>P762+P763</f>
        <v>3000000</v>
      </c>
      <c r="Q761" s="103"/>
      <c r="R761" s="103">
        <f>R762+R763</f>
        <v>3000000</v>
      </c>
      <c r="S761" s="103">
        <f>S762+S763</f>
        <v>3000000</v>
      </c>
      <c r="T761" s="93"/>
      <c r="U761" s="103">
        <f>U762+U763</f>
        <v>3000000</v>
      </c>
      <c r="V761" s="103"/>
      <c r="W761" s="103">
        <f>W762+W763</f>
        <v>3000000</v>
      </c>
    </row>
    <row r="762" spans="1:23" ht="47.25">
      <c r="A762" s="113" t="s">
        <v>300</v>
      </c>
      <c r="B762" s="22" t="s">
        <v>115</v>
      </c>
      <c r="C762" s="22" t="s">
        <v>72</v>
      </c>
      <c r="D762" s="22" t="s">
        <v>315</v>
      </c>
      <c r="E762" s="22" t="s">
        <v>136</v>
      </c>
      <c r="F762" s="72"/>
      <c r="G762" s="22"/>
      <c r="H762" s="103">
        <v>2290427</v>
      </c>
      <c r="N762" s="103">
        <v>2290427</v>
      </c>
      <c r="O762" s="103"/>
      <c r="P762" s="103">
        <f aca="true" t="shared" si="69" ref="P762:R768">N762+O762</f>
        <v>2290427</v>
      </c>
      <c r="Q762" s="103"/>
      <c r="R762" s="103">
        <f t="shared" si="69"/>
        <v>2290427</v>
      </c>
      <c r="S762" s="103">
        <v>2290427</v>
      </c>
      <c r="T762" s="93"/>
      <c r="U762" s="103">
        <f>S762+T762</f>
        <v>2290427</v>
      </c>
      <c r="V762" s="103"/>
      <c r="W762" s="103">
        <f>U762+V762</f>
        <v>2290427</v>
      </c>
    </row>
    <row r="763" spans="1:23" ht="35.25" customHeight="1">
      <c r="A763" s="35" t="s">
        <v>296</v>
      </c>
      <c r="B763" s="22" t="s">
        <v>115</v>
      </c>
      <c r="C763" s="22" t="s">
        <v>72</v>
      </c>
      <c r="D763" s="22" t="s">
        <v>315</v>
      </c>
      <c r="E763" s="22" t="s">
        <v>297</v>
      </c>
      <c r="F763" s="72"/>
      <c r="G763" s="22"/>
      <c r="H763" s="103">
        <v>709573</v>
      </c>
      <c r="N763" s="103">
        <v>709573</v>
      </c>
      <c r="O763" s="103"/>
      <c r="P763" s="103">
        <f t="shared" si="69"/>
        <v>709573</v>
      </c>
      <c r="Q763" s="103"/>
      <c r="R763" s="103">
        <f t="shared" si="69"/>
        <v>709573</v>
      </c>
      <c r="S763" s="103">
        <v>709573</v>
      </c>
      <c r="T763" s="93"/>
      <c r="U763" s="103">
        <f>S763+T763</f>
        <v>709573</v>
      </c>
      <c r="V763" s="103"/>
      <c r="W763" s="103">
        <f>U763+V763</f>
        <v>709573</v>
      </c>
    </row>
    <row r="764" spans="1:23" ht="94.5">
      <c r="A764" s="29" t="s">
        <v>318</v>
      </c>
      <c r="B764" s="22" t="s">
        <v>115</v>
      </c>
      <c r="C764" s="22" t="s">
        <v>72</v>
      </c>
      <c r="D764" s="22" t="s">
        <v>319</v>
      </c>
      <c r="E764" s="22"/>
      <c r="F764" s="72"/>
      <c r="G764" s="22"/>
      <c r="H764" s="103">
        <f>H765+H766</f>
        <v>1850000</v>
      </c>
      <c r="N764" s="103">
        <f>N765+N766</f>
        <v>1850000</v>
      </c>
      <c r="O764" s="103"/>
      <c r="P764" s="103">
        <f>P765+P766</f>
        <v>1850000</v>
      </c>
      <c r="Q764" s="103"/>
      <c r="R764" s="103">
        <f>R765+R766</f>
        <v>1850000</v>
      </c>
      <c r="S764" s="103">
        <f>S765+S766</f>
        <v>1850000</v>
      </c>
      <c r="T764" s="93"/>
      <c r="U764" s="103">
        <f>U765+U766</f>
        <v>1850000</v>
      </c>
      <c r="V764" s="103"/>
      <c r="W764" s="103">
        <f>W765+W766</f>
        <v>1850000</v>
      </c>
    </row>
    <row r="765" spans="1:23" ht="34.5" customHeight="1">
      <c r="A765" s="35" t="s">
        <v>156</v>
      </c>
      <c r="B765" s="22" t="s">
        <v>115</v>
      </c>
      <c r="C765" s="22" t="s">
        <v>72</v>
      </c>
      <c r="D765" s="22" t="s">
        <v>319</v>
      </c>
      <c r="E765" s="22" t="s">
        <v>134</v>
      </c>
      <c r="F765" s="72"/>
      <c r="G765" s="22"/>
      <c r="H765" s="103">
        <v>830000</v>
      </c>
      <c r="N765" s="103">
        <v>830000</v>
      </c>
      <c r="O765" s="103"/>
      <c r="P765" s="103">
        <f t="shared" si="69"/>
        <v>830000</v>
      </c>
      <c r="Q765" s="103"/>
      <c r="R765" s="103">
        <f t="shared" si="69"/>
        <v>830000</v>
      </c>
      <c r="S765" s="103">
        <v>830000</v>
      </c>
      <c r="T765" s="93"/>
      <c r="U765" s="103">
        <f>S765+T765</f>
        <v>830000</v>
      </c>
      <c r="V765" s="103"/>
      <c r="W765" s="103">
        <f>U765+V765</f>
        <v>830000</v>
      </c>
    </row>
    <row r="766" spans="1:23" ht="38.25" customHeight="1">
      <c r="A766" s="35" t="s">
        <v>296</v>
      </c>
      <c r="B766" s="22" t="s">
        <v>115</v>
      </c>
      <c r="C766" s="22" t="s">
        <v>72</v>
      </c>
      <c r="D766" s="22" t="s">
        <v>319</v>
      </c>
      <c r="E766" s="22" t="s">
        <v>297</v>
      </c>
      <c r="F766" s="72"/>
      <c r="G766" s="22"/>
      <c r="H766" s="103">
        <v>1020000</v>
      </c>
      <c r="N766" s="103">
        <v>1020000</v>
      </c>
      <c r="O766" s="103"/>
      <c r="P766" s="103">
        <f t="shared" si="69"/>
        <v>1020000</v>
      </c>
      <c r="Q766" s="103"/>
      <c r="R766" s="103">
        <f t="shared" si="69"/>
        <v>1020000</v>
      </c>
      <c r="S766" s="103">
        <v>1020000</v>
      </c>
      <c r="T766" s="93"/>
      <c r="U766" s="103">
        <f>S766+T766</f>
        <v>1020000</v>
      </c>
      <c r="V766" s="103"/>
      <c r="W766" s="103">
        <f>U766+V766</f>
        <v>1020000</v>
      </c>
    </row>
    <row r="767" spans="1:23" ht="63">
      <c r="A767" s="35" t="s">
        <v>320</v>
      </c>
      <c r="B767" s="22" t="s">
        <v>115</v>
      </c>
      <c r="C767" s="22" t="s">
        <v>72</v>
      </c>
      <c r="D767" s="22" t="s">
        <v>321</v>
      </c>
      <c r="E767" s="22"/>
      <c r="F767" s="72" t="e">
        <f>F768+#REF!+F796</f>
        <v>#REF!</v>
      </c>
      <c r="G767" s="22"/>
      <c r="H767" s="103">
        <f>H768</f>
        <v>214200</v>
      </c>
      <c r="N767" s="103">
        <f>N768</f>
        <v>214200</v>
      </c>
      <c r="O767" s="103"/>
      <c r="P767" s="103">
        <f>P768</f>
        <v>214200</v>
      </c>
      <c r="Q767" s="103"/>
      <c r="R767" s="103">
        <f>R768</f>
        <v>214200</v>
      </c>
      <c r="S767" s="103">
        <f>S768</f>
        <v>214200</v>
      </c>
      <c r="T767" s="93"/>
      <c r="U767" s="103">
        <f>U768</f>
        <v>214200</v>
      </c>
      <c r="V767" s="103"/>
      <c r="W767" s="103">
        <f>W768</f>
        <v>214200</v>
      </c>
    </row>
    <row r="768" spans="1:23" ht="34.5" customHeight="1">
      <c r="A768" s="35" t="s">
        <v>156</v>
      </c>
      <c r="B768" s="22" t="s">
        <v>115</v>
      </c>
      <c r="C768" s="22" t="s">
        <v>72</v>
      </c>
      <c r="D768" s="22" t="s">
        <v>321</v>
      </c>
      <c r="E768" s="22" t="s">
        <v>134</v>
      </c>
      <c r="F768" s="72">
        <v>0</v>
      </c>
      <c r="G768" s="41">
        <v>1701600</v>
      </c>
      <c r="H768" s="103">
        <v>214200</v>
      </c>
      <c r="N768" s="103">
        <v>214200</v>
      </c>
      <c r="O768" s="103"/>
      <c r="P768" s="103">
        <f t="shared" si="69"/>
        <v>214200</v>
      </c>
      <c r="Q768" s="103"/>
      <c r="R768" s="103">
        <f t="shared" si="69"/>
        <v>214200</v>
      </c>
      <c r="S768" s="103">
        <v>214200</v>
      </c>
      <c r="T768" s="93"/>
      <c r="U768" s="103">
        <f>S768+T768</f>
        <v>214200</v>
      </c>
      <c r="V768" s="103"/>
      <c r="W768" s="103">
        <f>U768+V768</f>
        <v>214200</v>
      </c>
    </row>
    <row r="769" spans="1:23" ht="22.5" customHeight="1">
      <c r="A769" s="35" t="s">
        <v>73</v>
      </c>
      <c r="B769" s="22" t="s">
        <v>115</v>
      </c>
      <c r="C769" s="22" t="s">
        <v>74</v>
      </c>
      <c r="D769" s="22"/>
      <c r="E769" s="22"/>
      <c r="F769" s="72"/>
      <c r="G769" s="41"/>
      <c r="H769" s="103">
        <f>H770+H781+H778</f>
        <v>14523570</v>
      </c>
      <c r="N769" s="103">
        <f>N770+N781+N778</f>
        <v>14910270</v>
      </c>
      <c r="O769" s="103"/>
      <c r="P769" s="103">
        <f>P770+P781+P778</f>
        <v>14910270</v>
      </c>
      <c r="Q769" s="103"/>
      <c r="R769" s="103">
        <f>R770+R781+R778</f>
        <v>14910270</v>
      </c>
      <c r="S769" s="103">
        <f>S770+S781+S778</f>
        <v>15316270</v>
      </c>
      <c r="T769" s="93"/>
      <c r="U769" s="103">
        <f>U770+U781+U778</f>
        <v>15316270</v>
      </c>
      <c r="V769" s="103"/>
      <c r="W769" s="103">
        <f>W770+W781+W778</f>
        <v>15316270</v>
      </c>
    </row>
    <row r="770" spans="1:23" ht="63">
      <c r="A770" s="35" t="s">
        <v>322</v>
      </c>
      <c r="B770" s="22" t="s">
        <v>115</v>
      </c>
      <c r="C770" s="22" t="s">
        <v>74</v>
      </c>
      <c r="D770" s="22" t="s">
        <v>323</v>
      </c>
      <c r="E770" s="22"/>
      <c r="F770" s="72" t="e">
        <f>#REF!+F771+F773+#REF!+#REF!+#REF!+#REF!</f>
        <v>#REF!</v>
      </c>
      <c r="G770" s="22"/>
      <c r="H770" s="103">
        <f>H771+H773+H775</f>
        <v>11406570</v>
      </c>
      <c r="N770" s="103">
        <f>N771+N773+N775</f>
        <v>11793270</v>
      </c>
      <c r="O770" s="103"/>
      <c r="P770" s="103">
        <f>P771+P773+P775</f>
        <v>11793270</v>
      </c>
      <c r="Q770" s="103"/>
      <c r="R770" s="103">
        <f>R771+R773+R775</f>
        <v>11793270</v>
      </c>
      <c r="S770" s="103">
        <f>S771+S773+S775</f>
        <v>12199270</v>
      </c>
      <c r="T770" s="93"/>
      <c r="U770" s="103">
        <f>U771+U773+U775</f>
        <v>12199270</v>
      </c>
      <c r="V770" s="103"/>
      <c r="W770" s="103">
        <f>W771+W773+W775</f>
        <v>12199270</v>
      </c>
    </row>
    <row r="771" spans="1:23" ht="34.5" customHeight="1">
      <c r="A771" s="51" t="s">
        <v>324</v>
      </c>
      <c r="B771" s="28" t="s">
        <v>115</v>
      </c>
      <c r="C771" s="28" t="s">
        <v>74</v>
      </c>
      <c r="D771" s="28" t="s">
        <v>325</v>
      </c>
      <c r="E771" s="28"/>
      <c r="F771" s="72">
        <f>F772</f>
        <v>0</v>
      </c>
      <c r="G771" s="28"/>
      <c r="H771" s="103">
        <f>H772</f>
        <v>1302070</v>
      </c>
      <c r="N771" s="103">
        <f>N772</f>
        <v>1302070</v>
      </c>
      <c r="O771" s="103"/>
      <c r="P771" s="103">
        <f>P772</f>
        <v>1302070</v>
      </c>
      <c r="Q771" s="103"/>
      <c r="R771" s="103">
        <f>R772</f>
        <v>1302070</v>
      </c>
      <c r="S771" s="103">
        <f>S772</f>
        <v>1302070</v>
      </c>
      <c r="T771" s="93"/>
      <c r="U771" s="103">
        <f>U772</f>
        <v>1302070</v>
      </c>
      <c r="V771" s="103"/>
      <c r="W771" s="103">
        <f>W772</f>
        <v>1302070</v>
      </c>
    </row>
    <row r="772" spans="1:23" ht="63">
      <c r="A772" s="114" t="s">
        <v>522</v>
      </c>
      <c r="B772" s="28" t="s">
        <v>115</v>
      </c>
      <c r="C772" s="22" t="s">
        <v>74</v>
      </c>
      <c r="D772" s="28" t="s">
        <v>325</v>
      </c>
      <c r="E772" s="28" t="s">
        <v>303</v>
      </c>
      <c r="F772" s="72">
        <v>0</v>
      </c>
      <c r="G772" s="42">
        <v>11802000</v>
      </c>
      <c r="H772" s="103">
        <v>1302070</v>
      </c>
      <c r="N772" s="103">
        <v>1302070</v>
      </c>
      <c r="O772" s="103"/>
      <c r="P772" s="103">
        <f>N772+O772</f>
        <v>1302070</v>
      </c>
      <c r="Q772" s="103"/>
      <c r="R772" s="103">
        <f>P772+Q772</f>
        <v>1302070</v>
      </c>
      <c r="S772" s="103">
        <v>1302070</v>
      </c>
      <c r="T772" s="93"/>
      <c r="U772" s="103">
        <f>S772+T772</f>
        <v>1302070</v>
      </c>
      <c r="V772" s="103"/>
      <c r="W772" s="103">
        <f>U772+V772</f>
        <v>1302070</v>
      </c>
    </row>
    <row r="773" spans="1:23" ht="34.5" customHeight="1">
      <c r="A773" s="52" t="s">
        <v>326</v>
      </c>
      <c r="B773" s="28" t="s">
        <v>115</v>
      </c>
      <c r="C773" s="28" t="s">
        <v>74</v>
      </c>
      <c r="D773" s="28" t="s">
        <v>327</v>
      </c>
      <c r="E773" s="28"/>
      <c r="F773" s="72" t="e">
        <f>#REF!+#REF!+#REF!</f>
        <v>#REF!</v>
      </c>
      <c r="G773" s="28"/>
      <c r="H773" s="103">
        <f>H774</f>
        <v>7733500</v>
      </c>
      <c r="N773" s="107">
        <f>N774</f>
        <v>8120200</v>
      </c>
      <c r="O773" s="107"/>
      <c r="P773" s="107">
        <f>P774</f>
        <v>8120200</v>
      </c>
      <c r="Q773" s="107"/>
      <c r="R773" s="107">
        <f>R774</f>
        <v>8120200</v>
      </c>
      <c r="S773" s="107">
        <f>S774</f>
        <v>8526200</v>
      </c>
      <c r="T773" s="93"/>
      <c r="U773" s="107">
        <f>U774</f>
        <v>8526200</v>
      </c>
      <c r="V773" s="107"/>
      <c r="W773" s="107">
        <f>W774</f>
        <v>8526200</v>
      </c>
    </row>
    <row r="774" spans="1:23" ht="33" customHeight="1">
      <c r="A774" s="35" t="s">
        <v>156</v>
      </c>
      <c r="B774" s="28" t="s">
        <v>115</v>
      </c>
      <c r="C774" s="22" t="s">
        <v>74</v>
      </c>
      <c r="D774" s="22" t="s">
        <v>327</v>
      </c>
      <c r="E774" s="22" t="s">
        <v>134</v>
      </c>
      <c r="F774" s="72"/>
      <c r="G774" s="22"/>
      <c r="H774" s="103">
        <v>7733500</v>
      </c>
      <c r="N774" s="107">
        <v>8120200</v>
      </c>
      <c r="O774" s="107"/>
      <c r="P774" s="103">
        <f>N774+O774</f>
        <v>8120200</v>
      </c>
      <c r="Q774" s="103"/>
      <c r="R774" s="103">
        <f>P774+Q774</f>
        <v>8120200</v>
      </c>
      <c r="S774" s="107">
        <v>8526200</v>
      </c>
      <c r="T774" s="93"/>
      <c r="U774" s="103">
        <f>S774+T774</f>
        <v>8526200</v>
      </c>
      <c r="V774" s="103"/>
      <c r="W774" s="103">
        <f>U774+V774</f>
        <v>8526200</v>
      </c>
    </row>
    <row r="775" spans="1:23" ht="47.25">
      <c r="A775" s="29" t="s">
        <v>328</v>
      </c>
      <c r="B775" s="28" t="s">
        <v>115</v>
      </c>
      <c r="C775" s="28" t="s">
        <v>74</v>
      </c>
      <c r="D775" s="22" t="s">
        <v>329</v>
      </c>
      <c r="E775" s="22"/>
      <c r="F775" s="72"/>
      <c r="G775" s="22"/>
      <c r="H775" s="103">
        <f>H776+H777</f>
        <v>2371000</v>
      </c>
      <c r="N775" s="103">
        <f>N776+N777</f>
        <v>2371000</v>
      </c>
      <c r="O775" s="103"/>
      <c r="P775" s="103">
        <f>P776+P777</f>
        <v>2371000</v>
      </c>
      <c r="Q775" s="103"/>
      <c r="R775" s="103">
        <f>R776+R777</f>
        <v>2371000</v>
      </c>
      <c r="S775" s="103">
        <f>S776+S777</f>
        <v>2371000</v>
      </c>
      <c r="T775" s="93"/>
      <c r="U775" s="103">
        <f>U776+U777</f>
        <v>2371000</v>
      </c>
      <c r="V775" s="103"/>
      <c r="W775" s="103">
        <f>W776+W777</f>
        <v>2371000</v>
      </c>
    </row>
    <row r="776" spans="1:23" ht="34.5" customHeight="1">
      <c r="A776" s="35" t="s">
        <v>156</v>
      </c>
      <c r="B776" s="28" t="s">
        <v>115</v>
      </c>
      <c r="C776" s="22" t="s">
        <v>74</v>
      </c>
      <c r="D776" s="22" t="s">
        <v>329</v>
      </c>
      <c r="E776" s="22" t="s">
        <v>134</v>
      </c>
      <c r="F776" s="72"/>
      <c r="G776" s="22"/>
      <c r="H776" s="103">
        <v>1876408</v>
      </c>
      <c r="N776" s="103">
        <v>1876408</v>
      </c>
      <c r="O776" s="103"/>
      <c r="P776" s="103">
        <f>N776+O776</f>
        <v>1876408</v>
      </c>
      <c r="Q776" s="103"/>
      <c r="R776" s="103">
        <f>P776+Q776</f>
        <v>1876408</v>
      </c>
      <c r="S776" s="103">
        <v>1876408</v>
      </c>
      <c r="T776" s="93"/>
      <c r="U776" s="103">
        <f>S776+T776</f>
        <v>1876408</v>
      </c>
      <c r="V776" s="103"/>
      <c r="W776" s="103">
        <f>U776+V776</f>
        <v>1876408</v>
      </c>
    </row>
    <row r="777" spans="1:23" ht="33" customHeight="1">
      <c r="A777" s="35" t="s">
        <v>296</v>
      </c>
      <c r="B777" s="28" t="s">
        <v>115</v>
      </c>
      <c r="C777" s="28" t="s">
        <v>74</v>
      </c>
      <c r="D777" s="22" t="s">
        <v>329</v>
      </c>
      <c r="E777" s="22" t="s">
        <v>297</v>
      </c>
      <c r="F777" s="72"/>
      <c r="G777" s="22"/>
      <c r="H777" s="103">
        <v>494592</v>
      </c>
      <c r="N777" s="103">
        <v>494592</v>
      </c>
      <c r="O777" s="103"/>
      <c r="P777" s="103">
        <f>N777+O777</f>
        <v>494592</v>
      </c>
      <c r="Q777" s="103"/>
      <c r="R777" s="103">
        <f>P777+Q777</f>
        <v>494592</v>
      </c>
      <c r="S777" s="103">
        <v>494592</v>
      </c>
      <c r="T777" s="93"/>
      <c r="U777" s="103">
        <f>S777+T777</f>
        <v>494592</v>
      </c>
      <c r="V777" s="103"/>
      <c r="W777" s="103">
        <f>U777+V777</f>
        <v>494592</v>
      </c>
    </row>
    <row r="778" spans="1:23" ht="67.5" customHeight="1">
      <c r="A778" s="35" t="s">
        <v>312</v>
      </c>
      <c r="B778" s="28"/>
      <c r="C778" s="28" t="s">
        <v>74</v>
      </c>
      <c r="D778" s="22" t="s">
        <v>313</v>
      </c>
      <c r="E778" s="22"/>
      <c r="F778" s="72"/>
      <c r="G778" s="22"/>
      <c r="H778" s="103">
        <f>H779</f>
        <v>1267000</v>
      </c>
      <c r="N778" s="103">
        <f>N779</f>
        <v>1267000</v>
      </c>
      <c r="O778" s="103"/>
      <c r="P778" s="103">
        <f>P779</f>
        <v>1267000</v>
      </c>
      <c r="Q778" s="103"/>
      <c r="R778" s="103">
        <f>R779</f>
        <v>1267000</v>
      </c>
      <c r="S778" s="103">
        <f>S779</f>
        <v>1267000</v>
      </c>
      <c r="T778" s="93"/>
      <c r="U778" s="103">
        <f>U779</f>
        <v>1267000</v>
      </c>
      <c r="V778" s="103"/>
      <c r="W778" s="103">
        <f>W779</f>
        <v>1267000</v>
      </c>
    </row>
    <row r="779" spans="1:23" ht="63">
      <c r="A779" s="29" t="s">
        <v>316</v>
      </c>
      <c r="B779" s="22" t="s">
        <v>115</v>
      </c>
      <c r="C779" s="22" t="s">
        <v>74</v>
      </c>
      <c r="D779" s="22" t="s">
        <v>317</v>
      </c>
      <c r="E779" s="22"/>
      <c r="F779" s="72"/>
      <c r="G779" s="22"/>
      <c r="H779" s="103">
        <f>H780</f>
        <v>1267000</v>
      </c>
      <c r="N779" s="103">
        <f>N780</f>
        <v>1267000</v>
      </c>
      <c r="O779" s="103"/>
      <c r="P779" s="103">
        <f>P780</f>
        <v>1267000</v>
      </c>
      <c r="Q779" s="103"/>
      <c r="R779" s="103">
        <f>R780</f>
        <v>1267000</v>
      </c>
      <c r="S779" s="103">
        <f>S780</f>
        <v>1267000</v>
      </c>
      <c r="T779" s="93"/>
      <c r="U779" s="103">
        <f>U780</f>
        <v>1267000</v>
      </c>
      <c r="V779" s="103"/>
      <c r="W779" s="103">
        <f>W780</f>
        <v>1267000</v>
      </c>
    </row>
    <row r="780" spans="1:23" ht="31.5" customHeight="1">
      <c r="A780" s="35" t="s">
        <v>296</v>
      </c>
      <c r="B780" s="22" t="s">
        <v>115</v>
      </c>
      <c r="C780" s="22" t="s">
        <v>74</v>
      </c>
      <c r="D780" s="22" t="s">
        <v>317</v>
      </c>
      <c r="E780" s="22" t="s">
        <v>297</v>
      </c>
      <c r="F780" s="72"/>
      <c r="G780" s="22"/>
      <c r="H780" s="103">
        <v>1267000</v>
      </c>
      <c r="N780" s="103">
        <v>1267000</v>
      </c>
      <c r="O780" s="103"/>
      <c r="P780" s="103">
        <f>N780+O780</f>
        <v>1267000</v>
      </c>
      <c r="Q780" s="103"/>
      <c r="R780" s="103">
        <f>P780+Q780</f>
        <v>1267000</v>
      </c>
      <c r="S780" s="103">
        <v>1267000</v>
      </c>
      <c r="T780" s="93"/>
      <c r="U780" s="103">
        <f>S780+T780</f>
        <v>1267000</v>
      </c>
      <c r="V780" s="103"/>
      <c r="W780" s="103">
        <f>U780+V780</f>
        <v>1267000</v>
      </c>
    </row>
    <row r="781" spans="1:23" ht="78.75">
      <c r="A781" s="142" t="s">
        <v>211</v>
      </c>
      <c r="B781" s="28"/>
      <c r="C781" s="28" t="s">
        <v>74</v>
      </c>
      <c r="D781" s="22" t="s">
        <v>209</v>
      </c>
      <c r="E781" s="22"/>
      <c r="F781" s="72"/>
      <c r="G781" s="22"/>
      <c r="H781" s="103">
        <f>H782+H786+H789+H792</f>
        <v>1850000</v>
      </c>
      <c r="N781" s="103">
        <f>N782+N786+N789+N792</f>
        <v>1850000</v>
      </c>
      <c r="O781" s="103"/>
      <c r="P781" s="103">
        <f>P782+P786+P789+P792</f>
        <v>1850000</v>
      </c>
      <c r="Q781" s="103"/>
      <c r="R781" s="103">
        <f>R782+R786+R789+R792</f>
        <v>1850000</v>
      </c>
      <c r="S781" s="103">
        <f>S782+S786+S789+S792</f>
        <v>1850000</v>
      </c>
      <c r="T781" s="93"/>
      <c r="U781" s="103">
        <f>U782+U786+U789+U792</f>
        <v>1850000</v>
      </c>
      <c r="V781" s="103"/>
      <c r="W781" s="103">
        <f>W782+W786+W789+W792</f>
        <v>1850000</v>
      </c>
    </row>
    <row r="782" spans="1:23" ht="47.25">
      <c r="A782" s="142" t="s">
        <v>353</v>
      </c>
      <c r="B782" s="28"/>
      <c r="C782" s="28" t="s">
        <v>74</v>
      </c>
      <c r="D782" s="22" t="s">
        <v>476</v>
      </c>
      <c r="E782" s="22"/>
      <c r="F782" s="72"/>
      <c r="G782" s="22"/>
      <c r="H782" s="103">
        <f>H783</f>
        <v>827000</v>
      </c>
      <c r="N782" s="103">
        <f>N783</f>
        <v>827000</v>
      </c>
      <c r="O782" s="103"/>
      <c r="P782" s="103">
        <f>P783</f>
        <v>827000</v>
      </c>
      <c r="Q782" s="103"/>
      <c r="R782" s="103">
        <f>R783</f>
        <v>827000</v>
      </c>
      <c r="S782" s="103">
        <f>S783</f>
        <v>827000</v>
      </c>
      <c r="T782" s="93"/>
      <c r="U782" s="103">
        <f>U783</f>
        <v>827000</v>
      </c>
      <c r="V782" s="103"/>
      <c r="W782" s="103">
        <f>W783</f>
        <v>827000</v>
      </c>
    </row>
    <row r="783" spans="1:23" ht="31.5">
      <c r="A783" s="49" t="s">
        <v>354</v>
      </c>
      <c r="B783" s="28"/>
      <c r="C783" s="28" t="s">
        <v>74</v>
      </c>
      <c r="D783" s="22" t="s">
        <v>355</v>
      </c>
      <c r="E783" s="22"/>
      <c r="F783" s="72"/>
      <c r="G783" s="22"/>
      <c r="H783" s="103">
        <f>H784+H785</f>
        <v>827000</v>
      </c>
      <c r="N783" s="103">
        <f>N784+N785</f>
        <v>827000</v>
      </c>
      <c r="O783" s="103"/>
      <c r="P783" s="103">
        <f>P784+P785</f>
        <v>827000</v>
      </c>
      <c r="Q783" s="103"/>
      <c r="R783" s="103">
        <f>R784+R785</f>
        <v>827000</v>
      </c>
      <c r="S783" s="103">
        <f>S784+S785</f>
        <v>827000</v>
      </c>
      <c r="T783" s="93"/>
      <c r="U783" s="103">
        <f>U784+U785</f>
        <v>827000</v>
      </c>
      <c r="V783" s="103"/>
      <c r="W783" s="103">
        <f>W784+W785</f>
        <v>827000</v>
      </c>
    </row>
    <row r="784" spans="1:23" ht="15.75">
      <c r="A784" s="35" t="s">
        <v>128</v>
      </c>
      <c r="B784" s="28"/>
      <c r="C784" s="28" t="s">
        <v>74</v>
      </c>
      <c r="D784" s="22" t="s">
        <v>355</v>
      </c>
      <c r="E784" s="22" t="s">
        <v>131</v>
      </c>
      <c r="F784" s="72"/>
      <c r="G784" s="22"/>
      <c r="H784" s="103">
        <v>187521</v>
      </c>
      <c r="N784" s="103">
        <v>639479</v>
      </c>
      <c r="O784" s="103"/>
      <c r="P784" s="103">
        <f>N784+O784</f>
        <v>639479</v>
      </c>
      <c r="Q784" s="103"/>
      <c r="R784" s="103">
        <f>P784+Q784</f>
        <v>639479</v>
      </c>
      <c r="S784" s="103">
        <v>639479</v>
      </c>
      <c r="T784" s="93"/>
      <c r="U784" s="103">
        <f>S784+T784</f>
        <v>639479</v>
      </c>
      <c r="V784" s="103"/>
      <c r="W784" s="103">
        <f>U784+V784</f>
        <v>639479</v>
      </c>
    </row>
    <row r="785" spans="1:23" ht="15.75">
      <c r="A785" s="35" t="s">
        <v>137</v>
      </c>
      <c r="B785" s="28"/>
      <c r="C785" s="28" t="s">
        <v>74</v>
      </c>
      <c r="D785" s="22" t="s">
        <v>355</v>
      </c>
      <c r="E785" s="22" t="s">
        <v>138</v>
      </c>
      <c r="F785" s="72"/>
      <c r="G785" s="22"/>
      <c r="H785" s="103">
        <v>639479</v>
      </c>
      <c r="N785" s="103">
        <v>187521</v>
      </c>
      <c r="O785" s="103"/>
      <c r="P785" s="103">
        <f>N785+O785</f>
        <v>187521</v>
      </c>
      <c r="Q785" s="103"/>
      <c r="R785" s="103">
        <f>P785+Q785</f>
        <v>187521</v>
      </c>
      <c r="S785" s="103">
        <v>187521</v>
      </c>
      <c r="T785" s="93"/>
      <c r="U785" s="103">
        <f>S785+T785</f>
        <v>187521</v>
      </c>
      <c r="V785" s="103"/>
      <c r="W785" s="103">
        <f>U785+V785</f>
        <v>187521</v>
      </c>
    </row>
    <row r="786" spans="1:23" ht="47.25">
      <c r="A786" s="142" t="s">
        <v>356</v>
      </c>
      <c r="B786" s="28"/>
      <c r="C786" s="28" t="s">
        <v>74</v>
      </c>
      <c r="D786" s="22" t="s">
        <v>477</v>
      </c>
      <c r="E786" s="22"/>
      <c r="F786" s="72"/>
      <c r="G786" s="22"/>
      <c r="H786" s="103">
        <f>H787</f>
        <v>126000</v>
      </c>
      <c r="N786" s="103">
        <f>N787</f>
        <v>126000</v>
      </c>
      <c r="O786" s="103"/>
      <c r="P786" s="103">
        <f>P787</f>
        <v>126000</v>
      </c>
      <c r="Q786" s="103"/>
      <c r="R786" s="103">
        <f>R787</f>
        <v>126000</v>
      </c>
      <c r="S786" s="103">
        <f>S787</f>
        <v>126000</v>
      </c>
      <c r="T786" s="93"/>
      <c r="U786" s="103">
        <f>U787</f>
        <v>126000</v>
      </c>
      <c r="V786" s="103"/>
      <c r="W786" s="103">
        <f>W787</f>
        <v>126000</v>
      </c>
    </row>
    <row r="787" spans="1:23" ht="47.25">
      <c r="A787" s="49" t="s">
        <v>357</v>
      </c>
      <c r="B787" s="28"/>
      <c r="C787" s="28" t="s">
        <v>74</v>
      </c>
      <c r="D787" s="22" t="s">
        <v>358</v>
      </c>
      <c r="E787" s="22"/>
      <c r="F787" s="72"/>
      <c r="G787" s="22"/>
      <c r="H787" s="103">
        <f>H788</f>
        <v>126000</v>
      </c>
      <c r="N787" s="103">
        <f>N788</f>
        <v>126000</v>
      </c>
      <c r="O787" s="103"/>
      <c r="P787" s="103">
        <f>P788</f>
        <v>126000</v>
      </c>
      <c r="Q787" s="103"/>
      <c r="R787" s="103">
        <f>R788</f>
        <v>126000</v>
      </c>
      <c r="S787" s="103">
        <f>S788</f>
        <v>126000</v>
      </c>
      <c r="T787" s="93"/>
      <c r="U787" s="103">
        <f>U788</f>
        <v>126000</v>
      </c>
      <c r="V787" s="103"/>
      <c r="W787" s="103">
        <f>W788</f>
        <v>126000</v>
      </c>
    </row>
    <row r="788" spans="1:23" ht="31.5">
      <c r="A788" s="35" t="s">
        <v>156</v>
      </c>
      <c r="B788" s="28"/>
      <c r="C788" s="28" t="s">
        <v>74</v>
      </c>
      <c r="D788" s="22" t="s">
        <v>358</v>
      </c>
      <c r="E788" s="22" t="s">
        <v>134</v>
      </c>
      <c r="F788" s="72"/>
      <c r="G788" s="22"/>
      <c r="H788" s="103">
        <v>126000</v>
      </c>
      <c r="N788" s="103">
        <v>126000</v>
      </c>
      <c r="O788" s="103"/>
      <c r="P788" s="103">
        <f>N788+O788</f>
        <v>126000</v>
      </c>
      <c r="Q788" s="103"/>
      <c r="R788" s="103">
        <f>P788+Q788</f>
        <v>126000</v>
      </c>
      <c r="S788" s="103">
        <v>126000</v>
      </c>
      <c r="T788" s="93"/>
      <c r="U788" s="103">
        <f>S788+T788</f>
        <v>126000</v>
      </c>
      <c r="V788" s="103"/>
      <c r="W788" s="103">
        <f>U788+V788</f>
        <v>126000</v>
      </c>
    </row>
    <row r="789" spans="1:23" ht="47.25">
      <c r="A789" s="142" t="s">
        <v>362</v>
      </c>
      <c r="B789" s="28"/>
      <c r="C789" s="28" t="s">
        <v>74</v>
      </c>
      <c r="D789" s="22" t="s">
        <v>478</v>
      </c>
      <c r="E789" s="22"/>
      <c r="F789" s="72"/>
      <c r="G789" s="22"/>
      <c r="H789" s="103">
        <f>H790</f>
        <v>500000</v>
      </c>
      <c r="N789" s="103">
        <f>N790</f>
        <v>500000</v>
      </c>
      <c r="O789" s="103"/>
      <c r="P789" s="103">
        <f>P790</f>
        <v>500000</v>
      </c>
      <c r="Q789" s="103"/>
      <c r="R789" s="103">
        <f>R790</f>
        <v>500000</v>
      </c>
      <c r="S789" s="103">
        <f>S790</f>
        <v>500000</v>
      </c>
      <c r="T789" s="93"/>
      <c r="U789" s="103">
        <f>U790</f>
        <v>500000</v>
      </c>
      <c r="V789" s="103"/>
      <c r="W789" s="103">
        <f>W790</f>
        <v>500000</v>
      </c>
    </row>
    <row r="790" spans="1:23" ht="31.5">
      <c r="A790" s="49" t="s">
        <v>361</v>
      </c>
      <c r="B790" s="28"/>
      <c r="C790" s="28" t="s">
        <v>74</v>
      </c>
      <c r="D790" s="22" t="s">
        <v>363</v>
      </c>
      <c r="E790" s="22"/>
      <c r="F790" s="72"/>
      <c r="G790" s="22"/>
      <c r="H790" s="103">
        <f>H791</f>
        <v>500000</v>
      </c>
      <c r="N790" s="103">
        <f>N791</f>
        <v>500000</v>
      </c>
      <c r="O790" s="103"/>
      <c r="P790" s="103">
        <f>P791</f>
        <v>500000</v>
      </c>
      <c r="Q790" s="103"/>
      <c r="R790" s="103">
        <f>R791</f>
        <v>500000</v>
      </c>
      <c r="S790" s="103">
        <f>S791</f>
        <v>500000</v>
      </c>
      <c r="T790" s="93"/>
      <c r="U790" s="103">
        <f>U791</f>
        <v>500000</v>
      </c>
      <c r="V790" s="103"/>
      <c r="W790" s="103">
        <f>W791</f>
        <v>500000</v>
      </c>
    </row>
    <row r="791" spans="1:23" ht="15.75">
      <c r="A791" s="35" t="s">
        <v>137</v>
      </c>
      <c r="B791" s="28"/>
      <c r="C791" s="28" t="s">
        <v>74</v>
      </c>
      <c r="D791" s="22" t="s">
        <v>363</v>
      </c>
      <c r="E791" s="22" t="s">
        <v>138</v>
      </c>
      <c r="F791" s="72"/>
      <c r="G791" s="22"/>
      <c r="H791" s="103">
        <v>500000</v>
      </c>
      <c r="N791" s="103">
        <v>500000</v>
      </c>
      <c r="O791" s="103"/>
      <c r="P791" s="103">
        <f>N791+O791</f>
        <v>500000</v>
      </c>
      <c r="Q791" s="103"/>
      <c r="R791" s="103">
        <f>P791+Q791</f>
        <v>500000</v>
      </c>
      <c r="S791" s="103">
        <v>500000</v>
      </c>
      <c r="T791" s="93"/>
      <c r="U791" s="103">
        <f>S791+T791</f>
        <v>500000</v>
      </c>
      <c r="V791" s="103"/>
      <c r="W791" s="103">
        <f>U791+V791</f>
        <v>500000</v>
      </c>
    </row>
    <row r="792" spans="1:23" ht="47.25">
      <c r="A792" s="73" t="s">
        <v>359</v>
      </c>
      <c r="B792" s="28"/>
      <c r="C792" s="28" t="s">
        <v>74</v>
      </c>
      <c r="D792" s="22" t="s">
        <v>479</v>
      </c>
      <c r="E792" s="22"/>
      <c r="F792" s="72"/>
      <c r="G792" s="22"/>
      <c r="H792" s="103">
        <f>H793</f>
        <v>397000</v>
      </c>
      <c r="N792" s="103">
        <f>N793</f>
        <v>397000</v>
      </c>
      <c r="O792" s="103"/>
      <c r="P792" s="103">
        <f>P793</f>
        <v>397000</v>
      </c>
      <c r="Q792" s="103"/>
      <c r="R792" s="103">
        <f>R793</f>
        <v>397000</v>
      </c>
      <c r="S792" s="103">
        <f>S793</f>
        <v>397000</v>
      </c>
      <c r="T792" s="93"/>
      <c r="U792" s="103">
        <f>U793</f>
        <v>397000</v>
      </c>
      <c r="V792" s="103"/>
      <c r="W792" s="103">
        <f>W793</f>
        <v>397000</v>
      </c>
    </row>
    <row r="793" spans="1:23" ht="47.25">
      <c r="A793" s="74" t="s">
        <v>360</v>
      </c>
      <c r="B793" s="28"/>
      <c r="C793" s="28" t="s">
        <v>74</v>
      </c>
      <c r="D793" s="22" t="s">
        <v>466</v>
      </c>
      <c r="E793" s="22"/>
      <c r="F793" s="72"/>
      <c r="G793" s="22"/>
      <c r="H793" s="103">
        <f>H794</f>
        <v>397000</v>
      </c>
      <c r="N793" s="103">
        <f>N794</f>
        <v>397000</v>
      </c>
      <c r="O793" s="103"/>
      <c r="P793" s="103">
        <f>P794</f>
        <v>397000</v>
      </c>
      <c r="Q793" s="103"/>
      <c r="R793" s="103">
        <f>R794</f>
        <v>397000</v>
      </c>
      <c r="S793" s="103">
        <f>S794</f>
        <v>397000</v>
      </c>
      <c r="T793" s="93"/>
      <c r="U793" s="103">
        <f>U794</f>
        <v>397000</v>
      </c>
      <c r="V793" s="103"/>
      <c r="W793" s="103">
        <f>W794</f>
        <v>397000</v>
      </c>
    </row>
    <row r="794" spans="1:23" ht="15.75">
      <c r="A794" s="64" t="s">
        <v>153</v>
      </c>
      <c r="B794" s="28"/>
      <c r="C794" s="28" t="s">
        <v>74</v>
      </c>
      <c r="D794" s="22" t="s">
        <v>466</v>
      </c>
      <c r="E794" s="22" t="s">
        <v>152</v>
      </c>
      <c r="F794" s="72"/>
      <c r="G794" s="22"/>
      <c r="H794" s="103">
        <v>397000</v>
      </c>
      <c r="N794" s="103">
        <v>397000</v>
      </c>
      <c r="O794" s="103"/>
      <c r="P794" s="103">
        <f>N794+O794</f>
        <v>397000</v>
      </c>
      <c r="Q794" s="103"/>
      <c r="R794" s="103">
        <f>P794+Q794</f>
        <v>397000</v>
      </c>
      <c r="S794" s="103">
        <v>397000</v>
      </c>
      <c r="T794" s="93"/>
      <c r="U794" s="103">
        <f>S794+T794</f>
        <v>397000</v>
      </c>
      <c r="V794" s="103"/>
      <c r="W794" s="103">
        <f>U794+V794</f>
        <v>397000</v>
      </c>
    </row>
    <row r="795" spans="1:23" ht="20.25" customHeight="1">
      <c r="A795" s="35" t="s">
        <v>75</v>
      </c>
      <c r="B795" s="22" t="s">
        <v>115</v>
      </c>
      <c r="C795" s="22" t="s">
        <v>76</v>
      </c>
      <c r="D795" s="22"/>
      <c r="E795" s="22"/>
      <c r="F795" s="72" t="e">
        <f>#REF!+F802+#REF!+F812+#REF!</f>
        <v>#REF!</v>
      </c>
      <c r="G795" s="22"/>
      <c r="H795" s="103">
        <f>H796</f>
        <v>9079777</v>
      </c>
      <c r="N795" s="103">
        <f>N796</f>
        <v>9079777</v>
      </c>
      <c r="O795" s="103"/>
      <c r="P795" s="103">
        <f>P796</f>
        <v>9079777</v>
      </c>
      <c r="Q795" s="103"/>
      <c r="R795" s="103">
        <f>R796</f>
        <v>9079777</v>
      </c>
      <c r="S795" s="103">
        <f>S796</f>
        <v>9079777</v>
      </c>
      <c r="T795" s="93"/>
      <c r="U795" s="103">
        <f>U796</f>
        <v>9079777</v>
      </c>
      <c r="V795" s="103"/>
      <c r="W795" s="103">
        <f>W796</f>
        <v>9079777</v>
      </c>
    </row>
    <row r="796" spans="1:23" ht="78.75">
      <c r="A796" s="35" t="s">
        <v>330</v>
      </c>
      <c r="B796" s="22" t="s">
        <v>115</v>
      </c>
      <c r="C796" s="22" t="s">
        <v>76</v>
      </c>
      <c r="D796" s="22" t="s">
        <v>331</v>
      </c>
      <c r="E796" s="22"/>
      <c r="F796" s="72">
        <v>0</v>
      </c>
      <c r="G796" s="41">
        <v>5432400</v>
      </c>
      <c r="H796" s="103">
        <f>H797+H802+H812</f>
        <v>9079777</v>
      </c>
      <c r="N796" s="103">
        <f>N797+N802+N812</f>
        <v>9079777</v>
      </c>
      <c r="O796" s="103"/>
      <c r="P796" s="103">
        <f>P797+P802+P812+P809</f>
        <v>9079777</v>
      </c>
      <c r="Q796" s="103"/>
      <c r="R796" s="103">
        <f>R797+R802+R812+R809</f>
        <v>9079777</v>
      </c>
      <c r="S796" s="103">
        <f>S797+S802+S812</f>
        <v>9079777</v>
      </c>
      <c r="T796" s="93"/>
      <c r="U796" s="103">
        <f>U797+U802+U812+U809</f>
        <v>9079777</v>
      </c>
      <c r="V796" s="103"/>
      <c r="W796" s="103">
        <f>W797+W802+W812+W809</f>
        <v>9079777</v>
      </c>
    </row>
    <row r="797" spans="1:23" ht="63">
      <c r="A797" s="35" t="s">
        <v>332</v>
      </c>
      <c r="B797" s="22">
        <v>906</v>
      </c>
      <c r="C797" s="22" t="s">
        <v>76</v>
      </c>
      <c r="D797" s="22" t="s">
        <v>333</v>
      </c>
      <c r="E797" s="22"/>
      <c r="F797" s="72" t="e">
        <f>F798+F799+#REF!+#REF!+F800+F801</f>
        <v>#REF!</v>
      </c>
      <c r="G797" s="22"/>
      <c r="H797" s="103">
        <f>H798+H799+H800+H801</f>
        <v>6377777</v>
      </c>
      <c r="N797" s="103">
        <f>N798+N799+N800+N801</f>
        <v>6377777</v>
      </c>
      <c r="O797" s="103"/>
      <c r="P797" s="103">
        <f>P798+P799+P800+P801</f>
        <v>6377777</v>
      </c>
      <c r="Q797" s="103"/>
      <c r="R797" s="103">
        <f>R798+R799+R800+R801</f>
        <v>6377777</v>
      </c>
      <c r="S797" s="103">
        <f>S798+S799+S800+S801</f>
        <v>6377777</v>
      </c>
      <c r="T797" s="93"/>
      <c r="U797" s="103">
        <f>U798+U799+U800+U801</f>
        <v>6377777</v>
      </c>
      <c r="V797" s="103"/>
      <c r="W797" s="103">
        <f>W798+W799+W800+W801</f>
        <v>6377777</v>
      </c>
    </row>
    <row r="798" spans="1:23" ht="17.25" customHeight="1">
      <c r="A798" s="35" t="s">
        <v>128</v>
      </c>
      <c r="B798" s="22" t="s">
        <v>115</v>
      </c>
      <c r="C798" s="22" t="s">
        <v>76</v>
      </c>
      <c r="D798" s="22" t="s">
        <v>333</v>
      </c>
      <c r="E798" s="22" t="s">
        <v>131</v>
      </c>
      <c r="F798" s="72">
        <v>0</v>
      </c>
      <c r="G798" s="41">
        <v>487939</v>
      </c>
      <c r="H798" s="103">
        <v>5319468</v>
      </c>
      <c r="N798" s="103">
        <v>5319468</v>
      </c>
      <c r="O798" s="103"/>
      <c r="P798" s="103">
        <f aca="true" t="shared" si="70" ref="P798:R813">N798+O798</f>
        <v>5319468</v>
      </c>
      <c r="Q798" s="103"/>
      <c r="R798" s="103">
        <f t="shared" si="70"/>
        <v>5319468</v>
      </c>
      <c r="S798" s="103">
        <v>5319468</v>
      </c>
      <c r="T798" s="93"/>
      <c r="U798" s="103">
        <f>S798+T798</f>
        <v>5319468</v>
      </c>
      <c r="V798" s="103"/>
      <c r="W798" s="103">
        <f>U798+V798</f>
        <v>5319468</v>
      </c>
    </row>
    <row r="799" spans="1:23" ht="31.5">
      <c r="A799" s="35" t="s">
        <v>129</v>
      </c>
      <c r="B799" s="22">
        <v>906</v>
      </c>
      <c r="C799" s="22" t="s">
        <v>76</v>
      </c>
      <c r="D799" s="22" t="s">
        <v>333</v>
      </c>
      <c r="E799" s="22" t="s">
        <v>132</v>
      </c>
      <c r="F799" s="72">
        <v>0</v>
      </c>
      <c r="G799" s="41">
        <v>7200</v>
      </c>
      <c r="H799" s="103">
        <v>19000</v>
      </c>
      <c r="N799" s="103">
        <v>19000</v>
      </c>
      <c r="O799" s="103"/>
      <c r="P799" s="103">
        <f t="shared" si="70"/>
        <v>19000</v>
      </c>
      <c r="Q799" s="103"/>
      <c r="R799" s="103">
        <f t="shared" si="70"/>
        <v>19000</v>
      </c>
      <c r="S799" s="103">
        <v>19000</v>
      </c>
      <c r="T799" s="93"/>
      <c r="U799" s="103">
        <f>S799+T799</f>
        <v>19000</v>
      </c>
      <c r="V799" s="103"/>
      <c r="W799" s="103">
        <f>U799+V799</f>
        <v>19000</v>
      </c>
    </row>
    <row r="800" spans="1:23" ht="39" customHeight="1">
      <c r="A800" s="35" t="s">
        <v>130</v>
      </c>
      <c r="B800" s="22">
        <v>906</v>
      </c>
      <c r="C800" s="22" t="s">
        <v>76</v>
      </c>
      <c r="D800" s="22" t="s">
        <v>333</v>
      </c>
      <c r="E800" s="22" t="s">
        <v>133</v>
      </c>
      <c r="F800" s="72">
        <v>0</v>
      </c>
      <c r="G800" s="41">
        <v>62238</v>
      </c>
      <c r="H800" s="103">
        <v>368640</v>
      </c>
      <c r="N800" s="103">
        <v>368640</v>
      </c>
      <c r="O800" s="103"/>
      <c r="P800" s="103">
        <f t="shared" si="70"/>
        <v>368640</v>
      </c>
      <c r="Q800" s="103"/>
      <c r="R800" s="103">
        <f t="shared" si="70"/>
        <v>368640</v>
      </c>
      <c r="S800" s="103">
        <v>368640</v>
      </c>
      <c r="T800" s="93"/>
      <c r="U800" s="103">
        <f>S800+T800</f>
        <v>368640</v>
      </c>
      <c r="V800" s="103"/>
      <c r="W800" s="103">
        <f>U800+V800</f>
        <v>368640</v>
      </c>
    </row>
    <row r="801" spans="1:23" ht="35.25" customHeight="1">
      <c r="A801" s="35" t="s">
        <v>156</v>
      </c>
      <c r="B801" s="22" t="s">
        <v>115</v>
      </c>
      <c r="C801" s="22" t="s">
        <v>76</v>
      </c>
      <c r="D801" s="22" t="s">
        <v>333</v>
      </c>
      <c r="E801" s="22" t="s">
        <v>134</v>
      </c>
      <c r="F801" s="72">
        <v>0</v>
      </c>
      <c r="G801" s="41">
        <v>300004</v>
      </c>
      <c r="H801" s="103">
        <v>670669</v>
      </c>
      <c r="N801" s="103">
        <v>670669</v>
      </c>
      <c r="O801" s="103"/>
      <c r="P801" s="103">
        <f t="shared" si="70"/>
        <v>670669</v>
      </c>
      <c r="Q801" s="103"/>
      <c r="R801" s="103">
        <f t="shared" si="70"/>
        <v>670669</v>
      </c>
      <c r="S801" s="103">
        <v>670669</v>
      </c>
      <c r="T801" s="93"/>
      <c r="U801" s="103">
        <f>S801+T801</f>
        <v>670669</v>
      </c>
      <c r="V801" s="103"/>
      <c r="W801" s="103">
        <f>U801+V801</f>
        <v>670669</v>
      </c>
    </row>
    <row r="802" spans="1:23" ht="47.25">
      <c r="A802" s="35" t="s">
        <v>334</v>
      </c>
      <c r="B802" s="22">
        <v>906</v>
      </c>
      <c r="C802" s="22" t="s">
        <v>76</v>
      </c>
      <c r="D802" s="22" t="s">
        <v>457</v>
      </c>
      <c r="E802" s="22"/>
      <c r="F802" s="72" t="e">
        <f>#REF!</f>
        <v>#REF!</v>
      </c>
      <c r="G802" s="22"/>
      <c r="H802" s="103">
        <f>H803+H804+H807+H808</f>
        <v>2302000</v>
      </c>
      <c r="N802" s="103">
        <f>N803+N804+N807+N808</f>
        <v>2302000</v>
      </c>
      <c r="O802" s="103"/>
      <c r="P802" s="103">
        <f>P803+P804+P807+P808+P805+P806</f>
        <v>1910241</v>
      </c>
      <c r="Q802" s="103"/>
      <c r="R802" s="103">
        <f>R803+R804+R807+R808+R805+R806</f>
        <v>1910241</v>
      </c>
      <c r="S802" s="103">
        <f>S803+S804+S807+S808</f>
        <v>2302000</v>
      </c>
      <c r="T802" s="93"/>
      <c r="U802" s="103">
        <f>U803+U804+U807+U808+U805+U806</f>
        <v>1910241</v>
      </c>
      <c r="V802" s="103"/>
      <c r="W802" s="103">
        <f>W803+W804+W807+W808+W805+W806</f>
        <v>1910241</v>
      </c>
    </row>
    <row r="803" spans="1:23" ht="24" customHeight="1">
      <c r="A803" s="35" t="s">
        <v>128</v>
      </c>
      <c r="B803" s="22" t="s">
        <v>115</v>
      </c>
      <c r="C803" s="22" t="s">
        <v>76</v>
      </c>
      <c r="D803" s="22" t="s">
        <v>457</v>
      </c>
      <c r="E803" s="22" t="s">
        <v>131</v>
      </c>
      <c r="F803" s="72">
        <v>0</v>
      </c>
      <c r="G803" s="41">
        <v>4187391</v>
      </c>
      <c r="H803" s="103">
        <v>1808160</v>
      </c>
      <c r="N803" s="103">
        <v>1808160</v>
      </c>
      <c r="O803" s="103">
        <v>-1808160</v>
      </c>
      <c r="P803" s="103">
        <f t="shared" si="70"/>
        <v>0</v>
      </c>
      <c r="Q803" s="103"/>
      <c r="R803" s="103">
        <f t="shared" si="70"/>
        <v>0</v>
      </c>
      <c r="S803" s="103">
        <v>1808160</v>
      </c>
      <c r="T803" s="103">
        <v>-1808160</v>
      </c>
      <c r="U803" s="103">
        <f aca="true" t="shared" si="71" ref="U803:U808">S803+T803</f>
        <v>0</v>
      </c>
      <c r="V803" s="103"/>
      <c r="W803" s="103">
        <f aca="true" t="shared" si="72" ref="W803:W808">U803+V803</f>
        <v>0</v>
      </c>
    </row>
    <row r="804" spans="1:23" ht="31.5">
      <c r="A804" s="35" t="s">
        <v>129</v>
      </c>
      <c r="B804" s="22">
        <v>906</v>
      </c>
      <c r="C804" s="22" t="s">
        <v>76</v>
      </c>
      <c r="D804" s="22" t="s">
        <v>457</v>
      </c>
      <c r="E804" s="22" t="s">
        <v>132</v>
      </c>
      <c r="F804" s="72">
        <v>0</v>
      </c>
      <c r="G804" s="41">
        <v>19000</v>
      </c>
      <c r="H804" s="103">
        <v>20000</v>
      </c>
      <c r="N804" s="103">
        <v>20000</v>
      </c>
      <c r="O804" s="103">
        <v>-20000</v>
      </c>
      <c r="P804" s="103">
        <f t="shared" si="70"/>
        <v>0</v>
      </c>
      <c r="Q804" s="103"/>
      <c r="R804" s="103">
        <f t="shared" si="70"/>
        <v>0</v>
      </c>
      <c r="S804" s="103">
        <v>20000</v>
      </c>
      <c r="T804" s="103">
        <v>-20000</v>
      </c>
      <c r="U804" s="103">
        <f t="shared" si="71"/>
        <v>0</v>
      </c>
      <c r="V804" s="103"/>
      <c r="W804" s="103">
        <f t="shared" si="72"/>
        <v>0</v>
      </c>
    </row>
    <row r="805" spans="1:23" ht="15.75">
      <c r="A805" s="35" t="s">
        <v>128</v>
      </c>
      <c r="B805" s="22"/>
      <c r="C805" s="22" t="s">
        <v>76</v>
      </c>
      <c r="D805" s="22" t="s">
        <v>457</v>
      </c>
      <c r="E805" s="22" t="s">
        <v>142</v>
      </c>
      <c r="F805" s="72"/>
      <c r="G805" s="41"/>
      <c r="H805" s="103"/>
      <c r="N805" s="103"/>
      <c r="O805" s="103">
        <v>1424401</v>
      </c>
      <c r="P805" s="103">
        <f t="shared" si="70"/>
        <v>1424401</v>
      </c>
      <c r="Q805" s="103"/>
      <c r="R805" s="103">
        <f t="shared" si="70"/>
        <v>1424401</v>
      </c>
      <c r="S805" s="103"/>
      <c r="T805" s="103">
        <v>1424401</v>
      </c>
      <c r="U805" s="103">
        <f t="shared" si="71"/>
        <v>1424401</v>
      </c>
      <c r="V805" s="103"/>
      <c r="W805" s="103">
        <f t="shared" si="72"/>
        <v>1424401</v>
      </c>
    </row>
    <row r="806" spans="1:23" ht="31.5">
      <c r="A806" s="35" t="s">
        <v>129</v>
      </c>
      <c r="B806" s="22"/>
      <c r="C806" s="22" t="s">
        <v>76</v>
      </c>
      <c r="D806" s="22" t="s">
        <v>457</v>
      </c>
      <c r="E806" s="22" t="s">
        <v>143</v>
      </c>
      <c r="F806" s="72"/>
      <c r="G806" s="41"/>
      <c r="H806" s="103"/>
      <c r="N806" s="103"/>
      <c r="O806" s="103">
        <v>12000</v>
      </c>
      <c r="P806" s="103">
        <f t="shared" si="70"/>
        <v>12000</v>
      </c>
      <c r="Q806" s="103"/>
      <c r="R806" s="103">
        <f t="shared" si="70"/>
        <v>12000</v>
      </c>
      <c r="S806" s="103"/>
      <c r="T806" s="103">
        <v>12000</v>
      </c>
      <c r="U806" s="103">
        <f t="shared" si="71"/>
        <v>12000</v>
      </c>
      <c r="V806" s="103"/>
      <c r="W806" s="103">
        <f t="shared" si="72"/>
        <v>12000</v>
      </c>
    </row>
    <row r="807" spans="1:23" ht="34.5" customHeight="1">
      <c r="A807" s="35" t="s">
        <v>130</v>
      </c>
      <c r="B807" s="22" t="s">
        <v>115</v>
      </c>
      <c r="C807" s="22" t="s">
        <v>76</v>
      </c>
      <c r="D807" s="22" t="s">
        <v>457</v>
      </c>
      <c r="E807" s="22" t="s">
        <v>133</v>
      </c>
      <c r="F807" s="72">
        <v>0</v>
      </c>
      <c r="G807" s="41">
        <v>432052</v>
      </c>
      <c r="H807" s="103">
        <v>136240</v>
      </c>
      <c r="N807" s="103">
        <v>136240</v>
      </c>
      <c r="O807" s="103"/>
      <c r="P807" s="103">
        <f t="shared" si="70"/>
        <v>136240</v>
      </c>
      <c r="Q807" s="103"/>
      <c r="R807" s="103">
        <f t="shared" si="70"/>
        <v>136240</v>
      </c>
      <c r="S807" s="103">
        <v>136240</v>
      </c>
      <c r="T807" s="93"/>
      <c r="U807" s="103">
        <f t="shared" si="71"/>
        <v>136240</v>
      </c>
      <c r="V807" s="103"/>
      <c r="W807" s="103">
        <f t="shared" si="72"/>
        <v>136240</v>
      </c>
    </row>
    <row r="808" spans="1:23" ht="31.5">
      <c r="A808" s="35" t="s">
        <v>156</v>
      </c>
      <c r="B808" s="22">
        <v>906</v>
      </c>
      <c r="C808" s="22" t="s">
        <v>76</v>
      </c>
      <c r="D808" s="22" t="s">
        <v>457</v>
      </c>
      <c r="E808" s="22" t="s">
        <v>134</v>
      </c>
      <c r="F808" s="72">
        <v>0</v>
      </c>
      <c r="G808" s="41">
        <v>608742</v>
      </c>
      <c r="H808" s="103">
        <v>337600</v>
      </c>
      <c r="N808" s="103">
        <v>337600</v>
      </c>
      <c r="O808" s="103"/>
      <c r="P808" s="103">
        <f t="shared" si="70"/>
        <v>337600</v>
      </c>
      <c r="Q808" s="103"/>
      <c r="R808" s="103">
        <f t="shared" si="70"/>
        <v>337600</v>
      </c>
      <c r="S808" s="103">
        <v>337600</v>
      </c>
      <c r="T808" s="93"/>
      <c r="U808" s="103">
        <f t="shared" si="71"/>
        <v>337600</v>
      </c>
      <c r="V808" s="103"/>
      <c r="W808" s="103">
        <f t="shared" si="72"/>
        <v>337600</v>
      </c>
    </row>
    <row r="809" spans="1:23" ht="47.25">
      <c r="A809" s="57" t="s">
        <v>501</v>
      </c>
      <c r="B809" s="22"/>
      <c r="C809" s="22" t="s">
        <v>76</v>
      </c>
      <c r="D809" s="22" t="s">
        <v>500</v>
      </c>
      <c r="E809" s="22"/>
      <c r="F809" s="72"/>
      <c r="G809" s="41"/>
      <c r="H809" s="103"/>
      <c r="N809" s="103"/>
      <c r="O809" s="103"/>
      <c r="P809" s="103">
        <f>P810+P811</f>
        <v>391759</v>
      </c>
      <c r="Q809" s="103"/>
      <c r="R809" s="103">
        <f>R810+R811</f>
        <v>391759</v>
      </c>
      <c r="S809" s="103"/>
      <c r="T809" s="93"/>
      <c r="U809" s="103">
        <f>U810+U811</f>
        <v>391759</v>
      </c>
      <c r="V809" s="103"/>
      <c r="W809" s="103">
        <f>W810+W811</f>
        <v>391759</v>
      </c>
    </row>
    <row r="810" spans="1:23" ht="15.75">
      <c r="A810" s="35" t="s">
        <v>128</v>
      </c>
      <c r="B810" s="22"/>
      <c r="C810" s="22" t="s">
        <v>76</v>
      </c>
      <c r="D810" s="22" t="s">
        <v>500</v>
      </c>
      <c r="E810" s="22" t="s">
        <v>142</v>
      </c>
      <c r="F810" s="72"/>
      <c r="G810" s="41"/>
      <c r="H810" s="103"/>
      <c r="N810" s="103"/>
      <c r="O810" s="103">
        <v>383759</v>
      </c>
      <c r="P810" s="103">
        <f t="shared" si="70"/>
        <v>383759</v>
      </c>
      <c r="Q810" s="103"/>
      <c r="R810" s="103">
        <f t="shared" si="70"/>
        <v>383759</v>
      </c>
      <c r="S810" s="103"/>
      <c r="T810" s="103">
        <v>383759</v>
      </c>
      <c r="U810" s="103">
        <f>S810+T810</f>
        <v>383759</v>
      </c>
      <c r="V810" s="103"/>
      <c r="W810" s="103">
        <f>U810+V810</f>
        <v>383759</v>
      </c>
    </row>
    <row r="811" spans="1:23" ht="31.5">
      <c r="A811" s="35" t="s">
        <v>129</v>
      </c>
      <c r="B811" s="22"/>
      <c r="C811" s="22" t="s">
        <v>76</v>
      </c>
      <c r="D811" s="22" t="s">
        <v>500</v>
      </c>
      <c r="E811" s="22" t="s">
        <v>143</v>
      </c>
      <c r="F811" s="72"/>
      <c r="G811" s="41"/>
      <c r="H811" s="103"/>
      <c r="N811" s="103"/>
      <c r="O811" s="103">
        <v>8000</v>
      </c>
      <c r="P811" s="103">
        <f t="shared" si="70"/>
        <v>8000</v>
      </c>
      <c r="Q811" s="103"/>
      <c r="R811" s="103">
        <f t="shared" si="70"/>
        <v>8000</v>
      </c>
      <c r="S811" s="103"/>
      <c r="T811" s="103">
        <v>8000</v>
      </c>
      <c r="U811" s="103">
        <f>S811+T811</f>
        <v>8000</v>
      </c>
      <c r="V811" s="103"/>
      <c r="W811" s="103">
        <f>U811+V811</f>
        <v>8000</v>
      </c>
    </row>
    <row r="812" spans="1:23" ht="36" customHeight="1">
      <c r="A812" s="53" t="s">
        <v>336</v>
      </c>
      <c r="B812" s="22" t="s">
        <v>115</v>
      </c>
      <c r="C812" s="22" t="s">
        <v>76</v>
      </c>
      <c r="D812" s="22" t="s">
        <v>335</v>
      </c>
      <c r="E812" s="22"/>
      <c r="F812" s="72" t="e">
        <f>F813+#REF!+#REF!+#REF!+#REF!+#REF!+#REF!</f>
        <v>#REF!</v>
      </c>
      <c r="G812" s="22" t="s">
        <v>159</v>
      </c>
      <c r="H812" s="103">
        <f>H813</f>
        <v>400000</v>
      </c>
      <c r="N812" s="103">
        <f>N813</f>
        <v>400000</v>
      </c>
      <c r="O812" s="103"/>
      <c r="P812" s="103">
        <f>P813</f>
        <v>400000</v>
      </c>
      <c r="Q812" s="103"/>
      <c r="R812" s="103">
        <f>R813</f>
        <v>400000</v>
      </c>
      <c r="S812" s="103">
        <f>S813</f>
        <v>400000</v>
      </c>
      <c r="T812" s="93"/>
      <c r="U812" s="103">
        <f>U813</f>
        <v>400000</v>
      </c>
      <c r="V812" s="103"/>
      <c r="W812" s="103">
        <f>W813</f>
        <v>400000</v>
      </c>
    </row>
    <row r="813" spans="1:23" ht="23.25" customHeight="1">
      <c r="A813" s="35" t="s">
        <v>137</v>
      </c>
      <c r="B813" s="28" t="s">
        <v>115</v>
      </c>
      <c r="C813" s="28" t="s">
        <v>76</v>
      </c>
      <c r="D813" s="28" t="s">
        <v>335</v>
      </c>
      <c r="E813" s="28" t="s">
        <v>138</v>
      </c>
      <c r="F813" s="129" t="e">
        <f>#REF!</f>
        <v>#REF!</v>
      </c>
      <c r="G813" s="18"/>
      <c r="H813" s="103">
        <v>400000</v>
      </c>
      <c r="N813" s="103">
        <v>400000</v>
      </c>
      <c r="O813" s="103"/>
      <c r="P813" s="103">
        <f t="shared" si="70"/>
        <v>400000</v>
      </c>
      <c r="Q813" s="103"/>
      <c r="R813" s="103">
        <f t="shared" si="70"/>
        <v>400000</v>
      </c>
      <c r="S813" s="103">
        <v>400000</v>
      </c>
      <c r="T813" s="93"/>
      <c r="U813" s="103">
        <f>S813+T813</f>
        <v>400000</v>
      </c>
      <c r="V813" s="103"/>
      <c r="W813" s="103">
        <f>U813+V813</f>
        <v>400000</v>
      </c>
    </row>
    <row r="814" spans="1:23" ht="31.5">
      <c r="A814" s="75" t="s">
        <v>420</v>
      </c>
      <c r="B814" s="28"/>
      <c r="C814" s="28" t="s">
        <v>72</v>
      </c>
      <c r="D814" s="28"/>
      <c r="E814" s="28"/>
      <c r="F814" s="129"/>
      <c r="G814" s="18"/>
      <c r="H814" s="103" t="e">
        <f>H815</f>
        <v>#REF!</v>
      </c>
      <c r="N814" s="103">
        <f>N815</f>
        <v>9101000</v>
      </c>
      <c r="O814" s="103"/>
      <c r="P814" s="103">
        <f>P815</f>
        <v>8601000</v>
      </c>
      <c r="Q814" s="103"/>
      <c r="R814" s="103">
        <f>R815</f>
        <v>8601000</v>
      </c>
      <c r="S814" s="103">
        <f>S815</f>
        <v>9101000</v>
      </c>
      <c r="T814" s="93"/>
      <c r="U814" s="103">
        <f>U815</f>
        <v>8601000</v>
      </c>
      <c r="V814" s="103"/>
      <c r="W814" s="103">
        <f>W815</f>
        <v>8601000</v>
      </c>
    </row>
    <row r="815" spans="1:23" ht="47.25">
      <c r="A815" s="50" t="s">
        <v>417</v>
      </c>
      <c r="B815" s="28"/>
      <c r="C815" s="28" t="s">
        <v>72</v>
      </c>
      <c r="D815" s="22" t="s">
        <v>188</v>
      </c>
      <c r="E815" s="22"/>
      <c r="F815" s="72" t="e">
        <f>#REF!</f>
        <v>#REF!</v>
      </c>
      <c r="G815" s="22"/>
      <c r="H815" s="103" t="e">
        <f>H816+#REF!</f>
        <v>#REF!</v>
      </c>
      <c r="N815" s="103">
        <f>N816</f>
        <v>9101000</v>
      </c>
      <c r="O815" s="103"/>
      <c r="P815" s="103">
        <f>P816</f>
        <v>8601000</v>
      </c>
      <c r="Q815" s="103"/>
      <c r="R815" s="103">
        <f>R816</f>
        <v>8601000</v>
      </c>
      <c r="S815" s="103">
        <f>S816</f>
        <v>9101000</v>
      </c>
      <c r="T815" s="93"/>
      <c r="U815" s="103">
        <f>U816</f>
        <v>8601000</v>
      </c>
      <c r="V815" s="103"/>
      <c r="W815" s="103">
        <f>W816</f>
        <v>8601000</v>
      </c>
    </row>
    <row r="816" spans="1:23" ht="47.25">
      <c r="A816" s="35" t="s">
        <v>418</v>
      </c>
      <c r="B816" s="28"/>
      <c r="C816" s="28" t="s">
        <v>72</v>
      </c>
      <c r="D816" s="22" t="s">
        <v>421</v>
      </c>
      <c r="E816" s="22"/>
      <c r="F816" s="72"/>
      <c r="G816" s="22"/>
      <c r="H816" s="103">
        <f>H817+H819</f>
        <v>9101000</v>
      </c>
      <c r="N816" s="103">
        <f>N817+N819</f>
        <v>9101000</v>
      </c>
      <c r="O816" s="103"/>
      <c r="P816" s="103">
        <f>P817+P819</f>
        <v>8601000</v>
      </c>
      <c r="Q816" s="103"/>
      <c r="R816" s="103">
        <f>R817+R819</f>
        <v>8601000</v>
      </c>
      <c r="S816" s="103">
        <f>S817+S819</f>
        <v>9101000</v>
      </c>
      <c r="T816" s="93"/>
      <c r="U816" s="103">
        <f>U817+U819</f>
        <v>8601000</v>
      </c>
      <c r="V816" s="103"/>
      <c r="W816" s="103">
        <f>W817+W819</f>
        <v>8601000</v>
      </c>
    </row>
    <row r="817" spans="1:23" ht="70.5" customHeight="1">
      <c r="A817" s="57" t="s">
        <v>521</v>
      </c>
      <c r="B817" s="28"/>
      <c r="C817" s="28" t="s">
        <v>72</v>
      </c>
      <c r="D817" s="22" t="s">
        <v>422</v>
      </c>
      <c r="E817" s="22" t="s">
        <v>141</v>
      </c>
      <c r="F817" s="72">
        <v>0</v>
      </c>
      <c r="G817" s="22" t="s">
        <v>423</v>
      </c>
      <c r="H817" s="103">
        <v>8601000</v>
      </c>
      <c r="N817" s="103">
        <v>8601000</v>
      </c>
      <c r="O817" s="103"/>
      <c r="P817" s="103">
        <f>N817+O817</f>
        <v>8601000</v>
      </c>
      <c r="Q817" s="103"/>
      <c r="R817" s="103">
        <f>P817+Q817</f>
        <v>8601000</v>
      </c>
      <c r="S817" s="103">
        <v>8601000</v>
      </c>
      <c r="T817" s="93"/>
      <c r="U817" s="103">
        <f>S817+T817</f>
        <v>8601000</v>
      </c>
      <c r="V817" s="103"/>
      <c r="W817" s="103">
        <f>U817+V817</f>
        <v>8601000</v>
      </c>
    </row>
    <row r="818" spans="1:23" ht="31.5">
      <c r="A818" s="57" t="s">
        <v>419</v>
      </c>
      <c r="B818" s="28"/>
      <c r="C818" s="28" t="s">
        <v>72</v>
      </c>
      <c r="D818" s="22" t="s">
        <v>424</v>
      </c>
      <c r="E818" s="22"/>
      <c r="F818" s="72">
        <v>0</v>
      </c>
      <c r="G818" s="22"/>
      <c r="H818" s="103">
        <f>H819</f>
        <v>500000</v>
      </c>
      <c r="N818" s="103">
        <f>N819</f>
        <v>500000</v>
      </c>
      <c r="O818" s="103"/>
      <c r="P818" s="103">
        <f>P819</f>
        <v>0</v>
      </c>
      <c r="Q818" s="103"/>
      <c r="R818" s="103">
        <f>R819</f>
        <v>0</v>
      </c>
      <c r="S818" s="103">
        <f>S819</f>
        <v>500000</v>
      </c>
      <c r="T818" s="93"/>
      <c r="U818" s="103">
        <f>U819</f>
        <v>0</v>
      </c>
      <c r="V818" s="103"/>
      <c r="W818" s="103">
        <f>W819</f>
        <v>0</v>
      </c>
    </row>
    <row r="819" spans="1:23" ht="40.5" customHeight="1">
      <c r="A819" s="57" t="s">
        <v>156</v>
      </c>
      <c r="B819" s="28"/>
      <c r="C819" s="28" t="s">
        <v>72</v>
      </c>
      <c r="D819" s="22" t="s">
        <v>424</v>
      </c>
      <c r="E819" s="22" t="s">
        <v>134</v>
      </c>
      <c r="F819" s="72">
        <v>0</v>
      </c>
      <c r="G819" s="22" t="s">
        <v>425</v>
      </c>
      <c r="H819" s="103">
        <v>500000</v>
      </c>
      <c r="N819" s="103">
        <f>500000</f>
        <v>500000</v>
      </c>
      <c r="O819" s="103">
        <v>-500000</v>
      </c>
      <c r="P819" s="103">
        <f>N819+O819</f>
        <v>0</v>
      </c>
      <c r="Q819" s="103"/>
      <c r="R819" s="103">
        <f>P819+Q819</f>
        <v>0</v>
      </c>
      <c r="S819" s="103">
        <f>500000</f>
        <v>500000</v>
      </c>
      <c r="T819" s="93">
        <v>-500000</v>
      </c>
      <c r="U819" s="103">
        <f>S819+T819</f>
        <v>0</v>
      </c>
      <c r="V819" s="103"/>
      <c r="W819" s="103">
        <f>U819+V819</f>
        <v>0</v>
      </c>
    </row>
    <row r="820" spans="1:23" ht="18" customHeight="1">
      <c r="A820" s="54" t="s">
        <v>114</v>
      </c>
      <c r="B820" s="26" t="s">
        <v>77</v>
      </c>
      <c r="C820" s="27" t="s">
        <v>77</v>
      </c>
      <c r="D820" s="26"/>
      <c r="E820" s="26"/>
      <c r="F820" s="33" t="e">
        <f>#REF!+F844</f>
        <v>#REF!</v>
      </c>
      <c r="G820" s="25"/>
      <c r="H820" s="102">
        <f>H821</f>
        <v>101461000</v>
      </c>
      <c r="N820" s="102">
        <f>N821</f>
        <v>117885600</v>
      </c>
      <c r="O820" s="102"/>
      <c r="P820" s="102">
        <f>P821</f>
        <v>117885600</v>
      </c>
      <c r="Q820" s="102"/>
      <c r="R820" s="102">
        <f>R821</f>
        <v>117885600</v>
      </c>
      <c r="S820" s="102">
        <f>S821</f>
        <v>123779880</v>
      </c>
      <c r="T820" s="93"/>
      <c r="U820" s="102">
        <f>U821</f>
        <v>123779880</v>
      </c>
      <c r="V820" s="102"/>
      <c r="W820" s="102">
        <f>W821</f>
        <v>123779880</v>
      </c>
    </row>
    <row r="821" spans="1:23" ht="47.25">
      <c r="A821" s="55" t="s">
        <v>185</v>
      </c>
      <c r="B821" s="26"/>
      <c r="C821" s="28" t="s">
        <v>77</v>
      </c>
      <c r="D821" s="28" t="s">
        <v>188</v>
      </c>
      <c r="E821" s="26"/>
      <c r="F821" s="33"/>
      <c r="G821" s="25"/>
      <c r="H821" s="102">
        <f aca="true" t="shared" si="73" ref="H821:M821">H822+H841+H843+H844</f>
        <v>101461000</v>
      </c>
      <c r="I821" s="102">
        <f t="shared" si="73"/>
        <v>0</v>
      </c>
      <c r="J821" s="102">
        <f t="shared" si="73"/>
        <v>0</v>
      </c>
      <c r="K821" s="102">
        <f t="shared" si="73"/>
        <v>0</v>
      </c>
      <c r="L821" s="102">
        <f t="shared" si="73"/>
        <v>0</v>
      </c>
      <c r="M821" s="102">
        <f t="shared" si="73"/>
        <v>0</v>
      </c>
      <c r="N821" s="102">
        <f>N822+N844+N841+N843</f>
        <v>117885600</v>
      </c>
      <c r="O821" s="102"/>
      <c r="P821" s="102">
        <f>P822+P844+P841+P843</f>
        <v>117885600</v>
      </c>
      <c r="Q821" s="102"/>
      <c r="R821" s="102">
        <f>R822+R844+R841+R843</f>
        <v>117885600</v>
      </c>
      <c r="S821" s="102">
        <f>S822+S844+S841+S843</f>
        <v>123779880</v>
      </c>
      <c r="T821" s="93"/>
      <c r="U821" s="102">
        <f>U822+U844+U841+U843</f>
        <v>123779880</v>
      </c>
      <c r="V821" s="102"/>
      <c r="W821" s="102">
        <f>W822+W844+W841+W843</f>
        <v>123779880</v>
      </c>
    </row>
    <row r="822" spans="1:23" ht="31.5">
      <c r="A822" s="55" t="s">
        <v>186</v>
      </c>
      <c r="B822" s="26"/>
      <c r="C822" s="28" t="s">
        <v>78</v>
      </c>
      <c r="D822" s="28" t="s">
        <v>480</v>
      </c>
      <c r="E822" s="26"/>
      <c r="F822" s="33"/>
      <c r="G822" s="25"/>
      <c r="H822" s="102">
        <f>H823+H829+H831+H836</f>
        <v>89943000</v>
      </c>
      <c r="N822" s="102">
        <f>N823+N829+N831+N836</f>
        <v>104936820</v>
      </c>
      <c r="O822" s="102"/>
      <c r="P822" s="102">
        <f>P823+P829+P831+P836</f>
        <v>104936820</v>
      </c>
      <c r="Q822" s="102"/>
      <c r="R822" s="102">
        <f>R823+R829+R831+R836</f>
        <v>104936820</v>
      </c>
      <c r="S822" s="102">
        <f>S823+S829+S831+S836</f>
        <v>111936820</v>
      </c>
      <c r="T822" s="93"/>
      <c r="U822" s="102">
        <f>U823+U829+U831+U836</f>
        <v>111936820</v>
      </c>
      <c r="V822" s="102"/>
      <c r="W822" s="102">
        <f>W823+W829+W831+W836</f>
        <v>111936820</v>
      </c>
    </row>
    <row r="823" spans="1:23" ht="47.25">
      <c r="A823" s="55" t="s">
        <v>187</v>
      </c>
      <c r="B823" s="26"/>
      <c r="C823" s="26" t="s">
        <v>78</v>
      </c>
      <c r="D823" s="28" t="s">
        <v>184</v>
      </c>
      <c r="E823" s="26"/>
      <c r="F823" s="33" t="e">
        <f>#REF!+F829+#REF!</f>
        <v>#REF!</v>
      </c>
      <c r="G823" s="25"/>
      <c r="H823" s="102">
        <f>H824+H825+H826+H827+H828</f>
        <v>67542540</v>
      </c>
      <c r="N823" s="102">
        <f>N824+N825+N826+N827+N828</f>
        <v>75536360</v>
      </c>
      <c r="O823" s="102"/>
      <c r="P823" s="102">
        <f>P824+P825+P826+P827+P828</f>
        <v>75536360</v>
      </c>
      <c r="Q823" s="102"/>
      <c r="R823" s="102">
        <f>R824+R825+R826+R827+R828</f>
        <v>75536360</v>
      </c>
      <c r="S823" s="102">
        <f>S824+S825+S826+S827+S828</f>
        <v>79536360</v>
      </c>
      <c r="T823" s="93"/>
      <c r="U823" s="102">
        <f>U824+U825+U826+U827+U828</f>
        <v>79536360</v>
      </c>
      <c r="V823" s="102"/>
      <c r="W823" s="102">
        <f>W824+W825+W826+W827+W828</f>
        <v>79536360</v>
      </c>
    </row>
    <row r="824" spans="1:23" ht="15.75">
      <c r="A824" s="35" t="s">
        <v>128</v>
      </c>
      <c r="B824" s="26"/>
      <c r="C824" s="26" t="s">
        <v>78</v>
      </c>
      <c r="D824" s="28" t="s">
        <v>184</v>
      </c>
      <c r="E824" s="26" t="s">
        <v>131</v>
      </c>
      <c r="F824" s="33">
        <v>0</v>
      </c>
      <c r="G824" s="25">
        <v>24738305</v>
      </c>
      <c r="H824" s="102">
        <v>51449207</v>
      </c>
      <c r="N824" s="102">
        <v>59449207</v>
      </c>
      <c r="O824" s="102"/>
      <c r="P824" s="103">
        <f>N824+O824</f>
        <v>59449207</v>
      </c>
      <c r="Q824" s="103"/>
      <c r="R824" s="103">
        <f>P824+Q824</f>
        <v>59449207</v>
      </c>
      <c r="S824" s="102">
        <v>63449207</v>
      </c>
      <c r="T824" s="93"/>
      <c r="U824" s="103">
        <f>S824+T824</f>
        <v>63449207</v>
      </c>
      <c r="V824" s="103"/>
      <c r="W824" s="103">
        <f>U824+V824</f>
        <v>63449207</v>
      </c>
    </row>
    <row r="825" spans="1:23" ht="31.5">
      <c r="A825" s="35" t="s">
        <v>129</v>
      </c>
      <c r="B825" s="26"/>
      <c r="C825" s="26" t="s">
        <v>78</v>
      </c>
      <c r="D825" s="28" t="s">
        <v>184</v>
      </c>
      <c r="E825" s="26" t="s">
        <v>132</v>
      </c>
      <c r="F825" s="33">
        <v>0</v>
      </c>
      <c r="G825" s="25">
        <v>6180</v>
      </c>
      <c r="H825" s="102">
        <f>F825+G825</f>
        <v>6180</v>
      </c>
      <c r="N825" s="102">
        <f>L825+M825</f>
        <v>0</v>
      </c>
      <c r="O825" s="102"/>
      <c r="P825" s="103">
        <f>N825+O825</f>
        <v>0</v>
      </c>
      <c r="Q825" s="103"/>
      <c r="R825" s="103">
        <f>P825+Q825</f>
        <v>0</v>
      </c>
      <c r="S825" s="102">
        <f>M825+N825</f>
        <v>0</v>
      </c>
      <c r="T825" s="93"/>
      <c r="U825" s="103">
        <f>S825+T825</f>
        <v>0</v>
      </c>
      <c r="V825" s="103"/>
      <c r="W825" s="103">
        <f>U825+V825</f>
        <v>0</v>
      </c>
    </row>
    <row r="826" spans="1:23" ht="38.25" customHeight="1">
      <c r="A826" s="35" t="s">
        <v>130</v>
      </c>
      <c r="B826" s="26"/>
      <c r="C826" s="26" t="s">
        <v>78</v>
      </c>
      <c r="D826" s="28" t="s">
        <v>184</v>
      </c>
      <c r="E826" s="26" t="s">
        <v>133</v>
      </c>
      <c r="F826" s="33">
        <v>0</v>
      </c>
      <c r="G826" s="25">
        <v>257583</v>
      </c>
      <c r="H826" s="102">
        <v>239024</v>
      </c>
      <c r="N826" s="102">
        <v>239024</v>
      </c>
      <c r="O826" s="102"/>
      <c r="P826" s="103">
        <f>N826+O826</f>
        <v>239024</v>
      </c>
      <c r="Q826" s="103"/>
      <c r="R826" s="103">
        <f>P826+Q826</f>
        <v>239024</v>
      </c>
      <c r="S826" s="102">
        <v>239024</v>
      </c>
      <c r="T826" s="93"/>
      <c r="U826" s="103">
        <f>S826+T826</f>
        <v>239024</v>
      </c>
      <c r="V826" s="103"/>
      <c r="W826" s="103">
        <f>U826+V826</f>
        <v>239024</v>
      </c>
    </row>
    <row r="827" spans="1:23" ht="31.5">
      <c r="A827" s="35" t="s">
        <v>156</v>
      </c>
      <c r="B827" s="26"/>
      <c r="C827" s="26" t="s">
        <v>78</v>
      </c>
      <c r="D827" s="28" t="s">
        <v>184</v>
      </c>
      <c r="E827" s="26" t="s">
        <v>134</v>
      </c>
      <c r="F827" s="33">
        <v>0</v>
      </c>
      <c r="G827" s="25">
        <v>14588551</v>
      </c>
      <c r="H827" s="102">
        <v>15348129</v>
      </c>
      <c r="N827" s="102">
        <v>15348129</v>
      </c>
      <c r="O827" s="102"/>
      <c r="P827" s="103">
        <f>N827+O827</f>
        <v>15348129</v>
      </c>
      <c r="Q827" s="103"/>
      <c r="R827" s="103">
        <f>P827+Q827</f>
        <v>15348129</v>
      </c>
      <c r="S827" s="102">
        <v>15348129</v>
      </c>
      <c r="T827" s="93"/>
      <c r="U827" s="103">
        <f>S827+T827</f>
        <v>15348129</v>
      </c>
      <c r="V827" s="103"/>
      <c r="W827" s="103">
        <f>U827+V827</f>
        <v>15348129</v>
      </c>
    </row>
    <row r="828" spans="1:23" ht="15.75">
      <c r="A828" s="35" t="s">
        <v>137</v>
      </c>
      <c r="B828" s="26"/>
      <c r="C828" s="26" t="s">
        <v>78</v>
      </c>
      <c r="D828" s="28" t="s">
        <v>184</v>
      </c>
      <c r="E828" s="26" t="s">
        <v>138</v>
      </c>
      <c r="F828" s="33">
        <v>0</v>
      </c>
      <c r="G828" s="25">
        <v>150000</v>
      </c>
      <c r="H828" s="102">
        <v>500000</v>
      </c>
      <c r="N828" s="102">
        <v>500000</v>
      </c>
      <c r="O828" s="102"/>
      <c r="P828" s="103">
        <f>N828+O828</f>
        <v>500000</v>
      </c>
      <c r="Q828" s="103"/>
      <c r="R828" s="103">
        <f>P828+Q828</f>
        <v>500000</v>
      </c>
      <c r="S828" s="102">
        <v>500000</v>
      </c>
      <c r="T828" s="93"/>
      <c r="U828" s="103">
        <f>S828+T828</f>
        <v>500000</v>
      </c>
      <c r="V828" s="103"/>
      <c r="W828" s="103">
        <f>U828+V828</f>
        <v>500000</v>
      </c>
    </row>
    <row r="829" spans="1:23" ht="63">
      <c r="A829" s="90" t="s">
        <v>189</v>
      </c>
      <c r="B829" s="26"/>
      <c r="C829" s="26" t="s">
        <v>78</v>
      </c>
      <c r="D829" s="28" t="s">
        <v>192</v>
      </c>
      <c r="E829" s="26"/>
      <c r="F829" s="33" t="e">
        <f>#REF!+F830+#REF!+#REF!+#REF!</f>
        <v>#REF!</v>
      </c>
      <c r="G829" s="25"/>
      <c r="H829" s="102">
        <f>H830</f>
        <v>900000</v>
      </c>
      <c r="I829" s="102">
        <f aca="true" t="shared" si="74" ref="I829:W829">I830</f>
        <v>0</v>
      </c>
      <c r="J829" s="102">
        <f t="shared" si="74"/>
        <v>0</v>
      </c>
      <c r="K829" s="102">
        <f t="shared" si="74"/>
        <v>0</v>
      </c>
      <c r="L829" s="102">
        <f t="shared" si="74"/>
        <v>0</v>
      </c>
      <c r="M829" s="102">
        <f t="shared" si="74"/>
        <v>0</v>
      </c>
      <c r="N829" s="102">
        <f t="shared" si="74"/>
        <v>900000</v>
      </c>
      <c r="O829" s="102"/>
      <c r="P829" s="102">
        <f t="shared" si="74"/>
        <v>900000</v>
      </c>
      <c r="Q829" s="102"/>
      <c r="R829" s="102">
        <f t="shared" si="74"/>
        <v>900000</v>
      </c>
      <c r="S829" s="102">
        <f t="shared" si="74"/>
        <v>900000</v>
      </c>
      <c r="T829" s="93"/>
      <c r="U829" s="102">
        <f t="shared" si="74"/>
        <v>900000</v>
      </c>
      <c r="V829" s="102"/>
      <c r="W829" s="102">
        <f t="shared" si="74"/>
        <v>900000</v>
      </c>
    </row>
    <row r="830" spans="1:23" ht="31.5">
      <c r="A830" s="35" t="s">
        <v>156</v>
      </c>
      <c r="B830" s="26"/>
      <c r="C830" s="26" t="s">
        <v>78</v>
      </c>
      <c r="D830" s="28" t="s">
        <v>192</v>
      </c>
      <c r="E830" s="26" t="s">
        <v>134</v>
      </c>
      <c r="F830" s="33">
        <v>0</v>
      </c>
      <c r="G830" s="25">
        <v>685000</v>
      </c>
      <c r="H830" s="102">
        <v>900000</v>
      </c>
      <c r="N830" s="102">
        <v>900000</v>
      </c>
      <c r="O830" s="102"/>
      <c r="P830" s="103">
        <f>N830+O830</f>
        <v>900000</v>
      </c>
      <c r="Q830" s="103"/>
      <c r="R830" s="103">
        <f>P830+Q830</f>
        <v>900000</v>
      </c>
      <c r="S830" s="102">
        <v>900000</v>
      </c>
      <c r="T830" s="93"/>
      <c r="U830" s="103">
        <f>S830+T830</f>
        <v>900000</v>
      </c>
      <c r="V830" s="103"/>
      <c r="W830" s="103">
        <f>U830+V830</f>
        <v>900000</v>
      </c>
    </row>
    <row r="831" spans="1:23" ht="51" customHeight="1">
      <c r="A831" s="90" t="s">
        <v>190</v>
      </c>
      <c r="B831" s="26"/>
      <c r="C831" s="26" t="s">
        <v>78</v>
      </c>
      <c r="D831" s="28" t="s">
        <v>193</v>
      </c>
      <c r="E831" s="26"/>
      <c r="F831" s="33" t="e">
        <f>#REF!</f>
        <v>#REF!</v>
      </c>
      <c r="G831" s="25"/>
      <c r="H831" s="102">
        <f aca="true" t="shared" si="75" ref="H831:S831">H832+H833+H834+H835</f>
        <v>18902000</v>
      </c>
      <c r="I831" s="102">
        <f t="shared" si="75"/>
        <v>0</v>
      </c>
      <c r="J831" s="102">
        <f t="shared" si="75"/>
        <v>0</v>
      </c>
      <c r="K831" s="102">
        <f t="shared" si="75"/>
        <v>0</v>
      </c>
      <c r="L831" s="102">
        <f t="shared" si="75"/>
        <v>0</v>
      </c>
      <c r="M831" s="102">
        <f t="shared" si="75"/>
        <v>0</v>
      </c>
      <c r="N831" s="102">
        <f t="shared" si="75"/>
        <v>25902000</v>
      </c>
      <c r="O831" s="102"/>
      <c r="P831" s="102">
        <f t="shared" si="75"/>
        <v>25902000</v>
      </c>
      <c r="Q831" s="102"/>
      <c r="R831" s="102">
        <f>R832+R833+R834+R835</f>
        <v>25902000</v>
      </c>
      <c r="S831" s="102">
        <f t="shared" si="75"/>
        <v>28902000</v>
      </c>
      <c r="T831" s="93"/>
      <c r="U831" s="102">
        <f>U832+U833+U834+U835</f>
        <v>28902000</v>
      </c>
      <c r="V831" s="102"/>
      <c r="W831" s="102">
        <f>W832+W833+W834+W835</f>
        <v>28902000</v>
      </c>
    </row>
    <row r="832" spans="1:23" ht="15.75">
      <c r="A832" s="35" t="s">
        <v>128</v>
      </c>
      <c r="B832" s="26"/>
      <c r="C832" s="26" t="s">
        <v>78</v>
      </c>
      <c r="D832" s="28" t="s">
        <v>193</v>
      </c>
      <c r="E832" s="26" t="s">
        <v>131</v>
      </c>
      <c r="F832" s="33">
        <v>0</v>
      </c>
      <c r="G832" s="25">
        <v>8880042</v>
      </c>
      <c r="H832" s="102">
        <v>16096139</v>
      </c>
      <c r="N832" s="102">
        <v>23096139</v>
      </c>
      <c r="O832" s="102"/>
      <c r="P832" s="103">
        <f>N832+O832</f>
        <v>23096139</v>
      </c>
      <c r="Q832" s="103"/>
      <c r="R832" s="103">
        <f>P832+Q832</f>
        <v>23096139</v>
      </c>
      <c r="S832" s="102">
        <v>26096139</v>
      </c>
      <c r="T832" s="93"/>
      <c r="U832" s="103">
        <f>S832+T832</f>
        <v>26096139</v>
      </c>
      <c r="V832" s="103"/>
      <c r="W832" s="103">
        <f>U832+V832</f>
        <v>26096139</v>
      </c>
    </row>
    <row r="833" spans="1:23" ht="31.5">
      <c r="A833" s="35" t="s">
        <v>129</v>
      </c>
      <c r="B833" s="26"/>
      <c r="C833" s="26" t="s">
        <v>78</v>
      </c>
      <c r="D833" s="28" t="s">
        <v>193</v>
      </c>
      <c r="E833" s="26" t="s">
        <v>132</v>
      </c>
      <c r="F833" s="33">
        <v>0</v>
      </c>
      <c r="G833" s="25">
        <v>13327</v>
      </c>
      <c r="H833" s="102">
        <v>20000</v>
      </c>
      <c r="N833" s="102">
        <v>20000</v>
      </c>
      <c r="O833" s="102"/>
      <c r="P833" s="103">
        <f>N833+O833</f>
        <v>20000</v>
      </c>
      <c r="Q833" s="103"/>
      <c r="R833" s="103">
        <f>P833+Q833</f>
        <v>20000</v>
      </c>
      <c r="S833" s="102">
        <v>20000</v>
      </c>
      <c r="T833" s="93"/>
      <c r="U833" s="103">
        <f>S833+T833</f>
        <v>20000</v>
      </c>
      <c r="V833" s="103"/>
      <c r="W833" s="103">
        <f>U833+V833</f>
        <v>20000</v>
      </c>
    </row>
    <row r="834" spans="1:23" ht="37.5" customHeight="1">
      <c r="A834" s="35" t="s">
        <v>130</v>
      </c>
      <c r="B834" s="26"/>
      <c r="C834" s="26" t="s">
        <v>78</v>
      </c>
      <c r="D834" s="28" t="s">
        <v>193</v>
      </c>
      <c r="E834" s="26" t="s">
        <v>133</v>
      </c>
      <c r="F834" s="33">
        <v>0</v>
      </c>
      <c r="G834" s="25">
        <v>246100</v>
      </c>
      <c r="H834" s="102">
        <v>672655</v>
      </c>
      <c r="N834" s="102">
        <v>672655</v>
      </c>
      <c r="O834" s="102"/>
      <c r="P834" s="103">
        <f>N834+O834</f>
        <v>672655</v>
      </c>
      <c r="Q834" s="103"/>
      <c r="R834" s="103">
        <f>P834+Q834</f>
        <v>672655</v>
      </c>
      <c r="S834" s="102">
        <v>672655</v>
      </c>
      <c r="T834" s="93"/>
      <c r="U834" s="103">
        <f>S834+T834</f>
        <v>672655</v>
      </c>
      <c r="V834" s="103"/>
      <c r="W834" s="103">
        <f>U834+V834</f>
        <v>672655</v>
      </c>
    </row>
    <row r="835" spans="1:23" ht="31.5">
      <c r="A835" s="35" t="s">
        <v>156</v>
      </c>
      <c r="B835" s="26"/>
      <c r="C835" s="26" t="s">
        <v>78</v>
      </c>
      <c r="D835" s="28" t="s">
        <v>193</v>
      </c>
      <c r="E835" s="26" t="s">
        <v>134</v>
      </c>
      <c r="F835" s="33">
        <v>0</v>
      </c>
      <c r="G835" s="25">
        <v>1792922</v>
      </c>
      <c r="H835" s="102">
        <v>2113206</v>
      </c>
      <c r="N835" s="102">
        <v>2113206</v>
      </c>
      <c r="O835" s="102"/>
      <c r="P835" s="103">
        <f>N835+O835</f>
        <v>2113206</v>
      </c>
      <c r="Q835" s="103"/>
      <c r="R835" s="103">
        <f>P835+Q835</f>
        <v>2113206</v>
      </c>
      <c r="S835" s="102">
        <v>2113206</v>
      </c>
      <c r="T835" s="93"/>
      <c r="U835" s="103">
        <f>S835+T835</f>
        <v>2113206</v>
      </c>
      <c r="V835" s="103"/>
      <c r="W835" s="103">
        <f>U835+V835</f>
        <v>2113206</v>
      </c>
    </row>
    <row r="836" spans="1:23" ht="31.5">
      <c r="A836" s="90" t="s">
        <v>191</v>
      </c>
      <c r="B836" s="26"/>
      <c r="C836" s="26" t="s">
        <v>78</v>
      </c>
      <c r="D836" s="28" t="s">
        <v>194</v>
      </c>
      <c r="E836" s="26"/>
      <c r="F836" s="33" t="e">
        <f>F837+F838+#REF!</f>
        <v>#REF!</v>
      </c>
      <c r="G836" s="25"/>
      <c r="H836" s="102">
        <f>H837+H838</f>
        <v>2598460</v>
      </c>
      <c r="I836" s="102">
        <f aca="true" t="shared" si="76" ref="I836:S836">I837+I838</f>
        <v>0</v>
      </c>
      <c r="J836" s="102">
        <f t="shared" si="76"/>
        <v>0</v>
      </c>
      <c r="K836" s="102">
        <f t="shared" si="76"/>
        <v>0</v>
      </c>
      <c r="L836" s="102">
        <f t="shared" si="76"/>
        <v>0</v>
      </c>
      <c r="M836" s="102">
        <f t="shared" si="76"/>
        <v>0</v>
      </c>
      <c r="N836" s="102">
        <f t="shared" si="76"/>
        <v>2598460</v>
      </c>
      <c r="O836" s="102"/>
      <c r="P836" s="102">
        <f t="shared" si="76"/>
        <v>2598460</v>
      </c>
      <c r="Q836" s="102"/>
      <c r="R836" s="102">
        <f>R837+R838</f>
        <v>2598460</v>
      </c>
      <c r="S836" s="102">
        <f t="shared" si="76"/>
        <v>2598460</v>
      </c>
      <c r="T836" s="93"/>
      <c r="U836" s="102">
        <f>U837+U838</f>
        <v>2598460</v>
      </c>
      <c r="V836" s="102"/>
      <c r="W836" s="102">
        <f>W837+W838</f>
        <v>2598460</v>
      </c>
    </row>
    <row r="837" spans="1:23" ht="15.75">
      <c r="A837" s="35" t="s">
        <v>128</v>
      </c>
      <c r="B837" s="26"/>
      <c r="C837" s="26" t="s">
        <v>78</v>
      </c>
      <c r="D837" s="28" t="s">
        <v>194</v>
      </c>
      <c r="E837" s="26" t="s">
        <v>131</v>
      </c>
      <c r="F837" s="33">
        <v>0</v>
      </c>
      <c r="G837" s="25">
        <v>1552790</v>
      </c>
      <c r="H837" s="102">
        <v>2572460</v>
      </c>
      <c r="N837" s="102">
        <v>2572460</v>
      </c>
      <c r="O837" s="102"/>
      <c r="P837" s="103">
        <f>N837+O837</f>
        <v>2572460</v>
      </c>
      <c r="Q837" s="103"/>
      <c r="R837" s="103">
        <f>P837+Q837</f>
        <v>2572460</v>
      </c>
      <c r="S837" s="102">
        <v>2572460</v>
      </c>
      <c r="T837" s="93"/>
      <c r="U837" s="103">
        <f>S837+T837</f>
        <v>2572460</v>
      </c>
      <c r="V837" s="103"/>
      <c r="W837" s="103">
        <f>U837+V837</f>
        <v>2572460</v>
      </c>
    </row>
    <row r="838" spans="1:23" ht="31.5">
      <c r="A838" s="35" t="s">
        <v>129</v>
      </c>
      <c r="B838" s="26"/>
      <c r="C838" s="26" t="s">
        <v>78</v>
      </c>
      <c r="D838" s="28" t="s">
        <v>194</v>
      </c>
      <c r="E838" s="26" t="s">
        <v>132</v>
      </c>
      <c r="F838" s="33">
        <v>0</v>
      </c>
      <c r="G838" s="25">
        <v>20000</v>
      </c>
      <c r="H838" s="102">
        <v>26000</v>
      </c>
      <c r="N838" s="102">
        <v>26000</v>
      </c>
      <c r="O838" s="102"/>
      <c r="P838" s="103">
        <f>N838+O838</f>
        <v>26000</v>
      </c>
      <c r="Q838" s="103"/>
      <c r="R838" s="103">
        <f>P838+Q838</f>
        <v>26000</v>
      </c>
      <c r="S838" s="102">
        <v>26000</v>
      </c>
      <c r="T838" s="93"/>
      <c r="U838" s="103">
        <f>S838+T838</f>
        <v>26000</v>
      </c>
      <c r="V838" s="103"/>
      <c r="W838" s="103">
        <f>U838+V838</f>
        <v>26000</v>
      </c>
    </row>
    <row r="839" spans="1:23" ht="31.5">
      <c r="A839" s="55" t="s">
        <v>186</v>
      </c>
      <c r="B839" s="26"/>
      <c r="C839" s="28" t="s">
        <v>113</v>
      </c>
      <c r="D839" s="28" t="s">
        <v>480</v>
      </c>
      <c r="E839" s="26"/>
      <c r="F839" s="33"/>
      <c r="G839" s="25"/>
      <c r="H839" s="102"/>
      <c r="N839" s="102">
        <f>N841+N843</f>
        <v>12480780</v>
      </c>
      <c r="O839" s="102"/>
      <c r="P839" s="102">
        <f>P841+P843</f>
        <v>12480780</v>
      </c>
      <c r="Q839" s="102"/>
      <c r="R839" s="102">
        <f>R841+R843</f>
        <v>12480780</v>
      </c>
      <c r="S839" s="102">
        <f>S841+S843</f>
        <v>11375060</v>
      </c>
      <c r="T839" s="93"/>
      <c r="U839" s="102">
        <f>U840+U842</f>
        <v>11375060</v>
      </c>
      <c r="V839" s="102"/>
      <c r="W839" s="102">
        <f>W840+W842</f>
        <v>11375060</v>
      </c>
    </row>
    <row r="840" spans="1:23" ht="34.5" customHeight="1">
      <c r="A840" s="29" t="s">
        <v>197</v>
      </c>
      <c r="B840" s="26"/>
      <c r="C840" s="22" t="s">
        <v>113</v>
      </c>
      <c r="D840" s="28" t="s">
        <v>198</v>
      </c>
      <c r="E840" s="26"/>
      <c r="F840" s="33"/>
      <c r="G840" s="25"/>
      <c r="H840" s="102"/>
      <c r="N840" s="102">
        <f>N841</f>
        <v>11880780</v>
      </c>
      <c r="O840" s="102"/>
      <c r="P840" s="102">
        <f>P841</f>
        <v>11880780</v>
      </c>
      <c r="Q840" s="102"/>
      <c r="R840" s="102">
        <f>R841</f>
        <v>11880780</v>
      </c>
      <c r="S840" s="102"/>
      <c r="T840" s="93"/>
      <c r="U840" s="102">
        <f>U841</f>
        <v>10775060</v>
      </c>
      <c r="V840" s="102"/>
      <c r="W840" s="102">
        <f>W841</f>
        <v>10775060</v>
      </c>
    </row>
    <row r="841" spans="1:23" ht="47.25">
      <c r="A841" s="113" t="s">
        <v>300</v>
      </c>
      <c r="B841" s="17"/>
      <c r="C841" s="22" t="s">
        <v>113</v>
      </c>
      <c r="D841" s="28" t="s">
        <v>198</v>
      </c>
      <c r="E841" s="22" t="s">
        <v>136</v>
      </c>
      <c r="F841" s="33"/>
      <c r="G841" s="25"/>
      <c r="H841" s="102">
        <v>10450000</v>
      </c>
      <c r="N841" s="102">
        <v>11880780</v>
      </c>
      <c r="O841" s="102"/>
      <c r="P841" s="103">
        <f>N841+O841</f>
        <v>11880780</v>
      </c>
      <c r="Q841" s="103"/>
      <c r="R841" s="103">
        <f>P841+Q841</f>
        <v>11880780</v>
      </c>
      <c r="S841" s="102">
        <v>10775060</v>
      </c>
      <c r="T841" s="93"/>
      <c r="U841" s="102">
        <v>10775060</v>
      </c>
      <c r="V841" s="102"/>
      <c r="W841" s="102">
        <v>10775060</v>
      </c>
    </row>
    <row r="842" spans="1:23" ht="42" customHeight="1">
      <c r="A842" s="29" t="s">
        <v>195</v>
      </c>
      <c r="B842" s="17"/>
      <c r="C842" s="22" t="s">
        <v>113</v>
      </c>
      <c r="D842" s="28" t="s">
        <v>196</v>
      </c>
      <c r="E842" s="22"/>
      <c r="F842" s="33"/>
      <c r="G842" s="25"/>
      <c r="H842" s="102"/>
      <c r="N842" s="102">
        <f>N843</f>
        <v>600000</v>
      </c>
      <c r="O842" s="102"/>
      <c r="P842" s="103">
        <f>P843</f>
        <v>600000</v>
      </c>
      <c r="Q842" s="103"/>
      <c r="R842" s="103">
        <f>R843</f>
        <v>600000</v>
      </c>
      <c r="S842" s="102"/>
      <c r="T842" s="93"/>
      <c r="U842" s="103">
        <f>U843</f>
        <v>600000</v>
      </c>
      <c r="V842" s="103"/>
      <c r="W842" s="103">
        <f>W843</f>
        <v>600000</v>
      </c>
    </row>
    <row r="843" spans="1:23" ht="34.5" customHeight="1">
      <c r="A843" s="35" t="s">
        <v>156</v>
      </c>
      <c r="B843" s="17" t="s">
        <v>166</v>
      </c>
      <c r="C843" s="22" t="s">
        <v>113</v>
      </c>
      <c r="D843" s="28" t="s">
        <v>196</v>
      </c>
      <c r="E843" s="22" t="s">
        <v>138</v>
      </c>
      <c r="F843" s="33">
        <v>0</v>
      </c>
      <c r="G843" s="25">
        <v>0</v>
      </c>
      <c r="H843" s="102">
        <v>600000</v>
      </c>
      <c r="N843" s="102">
        <v>600000</v>
      </c>
      <c r="O843" s="102"/>
      <c r="P843" s="103">
        <f>N843+O843</f>
        <v>600000</v>
      </c>
      <c r="Q843" s="103"/>
      <c r="R843" s="103">
        <f>P843+Q843</f>
        <v>600000</v>
      </c>
      <c r="S843" s="102">
        <v>600000</v>
      </c>
      <c r="T843" s="93"/>
      <c r="U843" s="103">
        <f>S843+T843</f>
        <v>600000</v>
      </c>
      <c r="V843" s="103"/>
      <c r="W843" s="103">
        <f>U843+V843</f>
        <v>600000</v>
      </c>
    </row>
    <row r="844" spans="1:23" ht="63">
      <c r="A844" s="29" t="s">
        <v>199</v>
      </c>
      <c r="B844" s="12"/>
      <c r="C844" s="26" t="s">
        <v>113</v>
      </c>
      <c r="D844" s="28" t="s">
        <v>201</v>
      </c>
      <c r="E844" s="26"/>
      <c r="F844" s="33" t="e">
        <f>F845+#REF!+#REF!</f>
        <v>#REF!</v>
      </c>
      <c r="G844" s="25"/>
      <c r="H844" s="102">
        <f>H845</f>
        <v>468000</v>
      </c>
      <c r="N844" s="102">
        <f>N845</f>
        <v>468000</v>
      </c>
      <c r="O844" s="102"/>
      <c r="P844" s="102">
        <f>P845</f>
        <v>468000</v>
      </c>
      <c r="Q844" s="102"/>
      <c r="R844" s="102">
        <f>R845</f>
        <v>468000</v>
      </c>
      <c r="S844" s="102">
        <f>S845</f>
        <v>468000</v>
      </c>
      <c r="T844" s="93"/>
      <c r="U844" s="102">
        <f>U845</f>
        <v>468000</v>
      </c>
      <c r="V844" s="102"/>
      <c r="W844" s="102">
        <f>W845</f>
        <v>468000</v>
      </c>
    </row>
    <row r="845" spans="1:23" ht="31.5">
      <c r="A845" s="49" t="s">
        <v>200</v>
      </c>
      <c r="B845" s="12"/>
      <c r="C845" s="26" t="s">
        <v>113</v>
      </c>
      <c r="D845" s="28" t="s">
        <v>415</v>
      </c>
      <c r="E845" s="26"/>
      <c r="F845" s="33">
        <f>F846+F847+F848</f>
        <v>0</v>
      </c>
      <c r="G845" s="25"/>
      <c r="H845" s="102">
        <f>H846+H847+H848</f>
        <v>468000</v>
      </c>
      <c r="I845" s="102">
        <f aca="true" t="shared" si="77" ref="I845:S845">I846+I847+I848</f>
        <v>0</v>
      </c>
      <c r="J845" s="102">
        <f t="shared" si="77"/>
        <v>0</v>
      </c>
      <c r="K845" s="102">
        <f t="shared" si="77"/>
        <v>0</v>
      </c>
      <c r="L845" s="102">
        <f t="shared" si="77"/>
        <v>0</v>
      </c>
      <c r="M845" s="102">
        <f t="shared" si="77"/>
        <v>0</v>
      </c>
      <c r="N845" s="102">
        <f t="shared" si="77"/>
        <v>468000</v>
      </c>
      <c r="O845" s="102"/>
      <c r="P845" s="102">
        <f>P846+P847+P848</f>
        <v>468000</v>
      </c>
      <c r="Q845" s="102"/>
      <c r="R845" s="102">
        <f>R846+R847+R848</f>
        <v>468000</v>
      </c>
      <c r="S845" s="102">
        <f t="shared" si="77"/>
        <v>468000</v>
      </c>
      <c r="T845" s="93"/>
      <c r="U845" s="102">
        <f>U846+U847+U848</f>
        <v>468000</v>
      </c>
      <c r="V845" s="102"/>
      <c r="W845" s="102">
        <f>W846+W847+W848</f>
        <v>468000</v>
      </c>
    </row>
    <row r="846" spans="1:23" ht="15.75">
      <c r="A846" s="35" t="s">
        <v>128</v>
      </c>
      <c r="B846" s="12"/>
      <c r="C846" s="26" t="s">
        <v>113</v>
      </c>
      <c r="D846" s="28" t="s">
        <v>415</v>
      </c>
      <c r="E846" s="26" t="s">
        <v>142</v>
      </c>
      <c r="F846" s="33">
        <v>0</v>
      </c>
      <c r="G846" s="25">
        <v>426546</v>
      </c>
      <c r="H846" s="102">
        <v>462526</v>
      </c>
      <c r="N846" s="102">
        <v>462526</v>
      </c>
      <c r="O846" s="102"/>
      <c r="P846" s="103">
        <f>N846+O846</f>
        <v>462526</v>
      </c>
      <c r="Q846" s="103"/>
      <c r="R846" s="103">
        <f>P846+Q846</f>
        <v>462526</v>
      </c>
      <c r="S846" s="102">
        <v>462526</v>
      </c>
      <c r="T846" s="93"/>
      <c r="U846" s="103">
        <f>S846+T846</f>
        <v>462526</v>
      </c>
      <c r="V846" s="103"/>
      <c r="W846" s="103">
        <f>U846+V846</f>
        <v>462526</v>
      </c>
    </row>
    <row r="847" spans="1:23" ht="31.5">
      <c r="A847" s="35" t="s">
        <v>129</v>
      </c>
      <c r="B847" s="12"/>
      <c r="C847" s="26" t="s">
        <v>113</v>
      </c>
      <c r="D847" s="28" t="s">
        <v>415</v>
      </c>
      <c r="E847" s="26" t="s">
        <v>143</v>
      </c>
      <c r="F847" s="33">
        <v>0</v>
      </c>
      <c r="G847" s="25">
        <v>4800</v>
      </c>
      <c r="H847" s="102">
        <v>5000</v>
      </c>
      <c r="N847" s="102">
        <v>5000</v>
      </c>
      <c r="O847" s="102"/>
      <c r="P847" s="103">
        <f>N847+O847</f>
        <v>5000</v>
      </c>
      <c r="Q847" s="103"/>
      <c r="R847" s="103">
        <f>P847+Q847</f>
        <v>5000</v>
      </c>
      <c r="S847" s="102">
        <v>5000</v>
      </c>
      <c r="T847" s="93"/>
      <c r="U847" s="103">
        <f>S847+T847</f>
        <v>5000</v>
      </c>
      <c r="V847" s="103"/>
      <c r="W847" s="103">
        <f>U847+V847</f>
        <v>5000</v>
      </c>
    </row>
    <row r="848" spans="1:23" ht="31.5">
      <c r="A848" s="35" t="s">
        <v>156</v>
      </c>
      <c r="B848" s="12"/>
      <c r="C848" s="26" t="s">
        <v>113</v>
      </c>
      <c r="D848" s="28" t="s">
        <v>415</v>
      </c>
      <c r="E848" s="26" t="s">
        <v>134</v>
      </c>
      <c r="F848" s="33">
        <v>0</v>
      </c>
      <c r="G848" s="25">
        <v>894</v>
      </c>
      <c r="H848" s="102">
        <v>474</v>
      </c>
      <c r="N848" s="107">
        <v>474</v>
      </c>
      <c r="O848" s="107"/>
      <c r="P848" s="103">
        <f>N848+O848</f>
        <v>474</v>
      </c>
      <c r="Q848" s="103"/>
      <c r="R848" s="103">
        <f>P848+Q848</f>
        <v>474</v>
      </c>
      <c r="S848" s="107">
        <v>474</v>
      </c>
      <c r="T848" s="93"/>
      <c r="U848" s="103">
        <f>S848+T848</f>
        <v>474</v>
      </c>
      <c r="V848" s="103"/>
      <c r="W848" s="103">
        <f>U848+V848</f>
        <v>474</v>
      </c>
    </row>
    <row r="849" spans="1:23" s="119" customFormat="1" ht="15.75">
      <c r="A849" s="54" t="s">
        <v>79</v>
      </c>
      <c r="B849" s="27">
        <v>1000</v>
      </c>
      <c r="C849" s="27" t="s">
        <v>102</v>
      </c>
      <c r="D849" s="27"/>
      <c r="E849" s="27"/>
      <c r="F849" s="136" t="e">
        <f>F851+#REF!+#REF!+F865</f>
        <v>#REF!</v>
      </c>
      <c r="G849" s="117"/>
      <c r="H849" s="118">
        <f>H851</f>
        <v>5600800</v>
      </c>
      <c r="I849" s="118">
        <f aca="true" t="shared" si="78" ref="I849:S849">I851</f>
        <v>0</v>
      </c>
      <c r="J849" s="118">
        <f t="shared" si="78"/>
        <v>0</v>
      </c>
      <c r="K849" s="118">
        <f t="shared" si="78"/>
        <v>0</v>
      </c>
      <c r="L849" s="118">
        <f t="shared" si="78"/>
        <v>0</v>
      </c>
      <c r="M849" s="118">
        <f t="shared" si="78"/>
        <v>0</v>
      </c>
      <c r="N849" s="118">
        <f t="shared" si="78"/>
        <v>219000</v>
      </c>
      <c r="O849" s="118"/>
      <c r="P849" s="118">
        <f>P851</f>
        <v>219000</v>
      </c>
      <c r="Q849" s="118"/>
      <c r="R849" s="118">
        <f>R851</f>
        <v>219000</v>
      </c>
      <c r="S849" s="118">
        <f t="shared" si="78"/>
        <v>230000</v>
      </c>
      <c r="T849" s="168"/>
      <c r="U849" s="118">
        <f>U851</f>
        <v>230000</v>
      </c>
      <c r="V849" s="118"/>
      <c r="W849" s="118">
        <f>W851</f>
        <v>230000</v>
      </c>
    </row>
    <row r="850" spans="1:23" ht="15.75">
      <c r="A850" s="54" t="s">
        <v>409</v>
      </c>
      <c r="B850" s="26"/>
      <c r="C850" s="27" t="s">
        <v>83</v>
      </c>
      <c r="D850" s="28" t="s">
        <v>175</v>
      </c>
      <c r="E850" s="26"/>
      <c r="F850" s="33"/>
      <c r="G850" s="25"/>
      <c r="H850" s="102">
        <f>H851</f>
        <v>5600800</v>
      </c>
      <c r="N850" s="102">
        <f>N851</f>
        <v>219000</v>
      </c>
      <c r="O850" s="102"/>
      <c r="P850" s="102">
        <f>P851</f>
        <v>219000</v>
      </c>
      <c r="Q850" s="102"/>
      <c r="R850" s="102">
        <f>R851</f>
        <v>219000</v>
      </c>
      <c r="S850" s="102">
        <f>S851</f>
        <v>230000</v>
      </c>
      <c r="T850" s="93"/>
      <c r="U850" s="102">
        <f>U851</f>
        <v>230000</v>
      </c>
      <c r="V850" s="102"/>
      <c r="W850" s="102">
        <f>W851</f>
        <v>230000</v>
      </c>
    </row>
    <row r="851" spans="1:23" ht="15.75">
      <c r="A851" s="55" t="s">
        <v>82</v>
      </c>
      <c r="B851" s="26"/>
      <c r="C851" s="26" t="s">
        <v>83</v>
      </c>
      <c r="D851" s="28" t="s">
        <v>410</v>
      </c>
      <c r="E851" s="26"/>
      <c r="F851" s="33" t="e">
        <f>#REF!</f>
        <v>#REF!</v>
      </c>
      <c r="G851" s="25"/>
      <c r="H851" s="102">
        <f>H852</f>
        <v>5600800</v>
      </c>
      <c r="N851" s="102">
        <f>N852</f>
        <v>219000</v>
      </c>
      <c r="O851" s="102"/>
      <c r="P851" s="102">
        <f>P852</f>
        <v>219000</v>
      </c>
      <c r="Q851" s="102"/>
      <c r="R851" s="102">
        <f>R852</f>
        <v>219000</v>
      </c>
      <c r="S851" s="102">
        <f>S852</f>
        <v>230000</v>
      </c>
      <c r="T851" s="93"/>
      <c r="U851" s="102">
        <f>U852</f>
        <v>230000</v>
      </c>
      <c r="V851" s="102"/>
      <c r="W851" s="102">
        <f>W852</f>
        <v>230000</v>
      </c>
    </row>
    <row r="852" spans="1:23" ht="33" customHeight="1">
      <c r="A852" s="55" t="s">
        <v>515</v>
      </c>
      <c r="B852" s="26" t="s">
        <v>115</v>
      </c>
      <c r="C852" s="26" t="s">
        <v>83</v>
      </c>
      <c r="D852" s="28" t="s">
        <v>337</v>
      </c>
      <c r="E852" s="26" t="s">
        <v>150</v>
      </c>
      <c r="F852" s="33">
        <v>0</v>
      </c>
      <c r="G852" s="25">
        <v>4747900</v>
      </c>
      <c r="H852" s="102">
        <v>5600800</v>
      </c>
      <c r="N852" s="102">
        <v>219000</v>
      </c>
      <c r="O852" s="102"/>
      <c r="P852" s="103">
        <f>N852+O852</f>
        <v>219000</v>
      </c>
      <c r="Q852" s="103"/>
      <c r="R852" s="103">
        <f>P852+Q852</f>
        <v>219000</v>
      </c>
      <c r="S852" s="102">
        <v>230000</v>
      </c>
      <c r="T852" s="93"/>
      <c r="U852" s="103">
        <f>S852+T852</f>
        <v>230000</v>
      </c>
      <c r="V852" s="103"/>
      <c r="W852" s="103">
        <f>U852+V852</f>
        <v>230000</v>
      </c>
    </row>
    <row r="853" spans="1:23" ht="15.75">
      <c r="A853" s="44" t="s">
        <v>120</v>
      </c>
      <c r="B853" s="21"/>
      <c r="C853" s="24" t="s">
        <v>121</v>
      </c>
      <c r="D853" s="21"/>
      <c r="E853" s="21"/>
      <c r="F853" s="33" t="e">
        <f>F854+#REF!</f>
        <v>#REF!</v>
      </c>
      <c r="G853" s="25"/>
      <c r="H853" s="102">
        <f>H854</f>
        <v>1465000</v>
      </c>
      <c r="N853" s="107">
        <f>N854</f>
        <v>1707000</v>
      </c>
      <c r="O853" s="107"/>
      <c r="P853" s="107">
        <f>P854</f>
        <v>1707000</v>
      </c>
      <c r="Q853" s="107"/>
      <c r="R853" s="107">
        <f>R854</f>
        <v>1707000</v>
      </c>
      <c r="S853" s="107">
        <f>S854</f>
        <v>1793000</v>
      </c>
      <c r="T853" s="93"/>
      <c r="U853" s="107">
        <f>U854</f>
        <v>1793000</v>
      </c>
      <c r="V853" s="107"/>
      <c r="W853" s="107">
        <f>W854</f>
        <v>1793000</v>
      </c>
    </row>
    <row r="854" spans="1:23" ht="78.75">
      <c r="A854" s="142" t="s">
        <v>211</v>
      </c>
      <c r="B854" s="26"/>
      <c r="C854" s="26" t="s">
        <v>121</v>
      </c>
      <c r="D854" s="28" t="s">
        <v>209</v>
      </c>
      <c r="E854" s="26"/>
      <c r="F854" s="33" t="e">
        <f>F855</f>
        <v>#REF!</v>
      </c>
      <c r="G854" s="25"/>
      <c r="H854" s="102">
        <f>H855</f>
        <v>1465000</v>
      </c>
      <c r="N854" s="102">
        <f>N855</f>
        <v>1707000</v>
      </c>
      <c r="O854" s="102"/>
      <c r="P854" s="102">
        <f>P855</f>
        <v>1707000</v>
      </c>
      <c r="Q854" s="102"/>
      <c r="R854" s="102">
        <f>R855</f>
        <v>1707000</v>
      </c>
      <c r="S854" s="102">
        <f>S855</f>
        <v>1793000</v>
      </c>
      <c r="T854" s="93"/>
      <c r="U854" s="102">
        <f>U855</f>
        <v>1793000</v>
      </c>
      <c r="V854" s="102"/>
      <c r="W854" s="102">
        <f>W855</f>
        <v>1793000</v>
      </c>
    </row>
    <row r="855" spans="1:23" ht="63">
      <c r="A855" s="32" t="s">
        <v>210</v>
      </c>
      <c r="B855" s="26"/>
      <c r="C855" s="26" t="s">
        <v>121</v>
      </c>
      <c r="D855" s="34" t="s">
        <v>481</v>
      </c>
      <c r="E855" s="26"/>
      <c r="F855" s="33" t="e">
        <f>#REF!+#REF!+F856</f>
        <v>#REF!</v>
      </c>
      <c r="G855" s="25"/>
      <c r="H855" s="102">
        <f>H856+H857</f>
        <v>1465000</v>
      </c>
      <c r="N855" s="102">
        <f>N856+N857</f>
        <v>1707000</v>
      </c>
      <c r="O855" s="102"/>
      <c r="P855" s="102">
        <f>P856+P857</f>
        <v>1707000</v>
      </c>
      <c r="Q855" s="102"/>
      <c r="R855" s="102">
        <f>R856+R857</f>
        <v>1707000</v>
      </c>
      <c r="S855" s="102">
        <f>S856+S857</f>
        <v>1793000</v>
      </c>
      <c r="T855" s="93"/>
      <c r="U855" s="102">
        <f>U856+U857</f>
        <v>1793000</v>
      </c>
      <c r="V855" s="102"/>
      <c r="W855" s="102">
        <f>W856+W857</f>
        <v>1793000</v>
      </c>
    </row>
    <row r="856" spans="1:23" ht="31.5">
      <c r="A856" s="35" t="s">
        <v>156</v>
      </c>
      <c r="B856" s="26"/>
      <c r="C856" s="26" t="s">
        <v>121</v>
      </c>
      <c r="D856" s="34" t="s">
        <v>212</v>
      </c>
      <c r="E856" s="28" t="s">
        <v>134</v>
      </c>
      <c r="F856" s="33">
        <v>0</v>
      </c>
      <c r="G856" s="25">
        <v>722000</v>
      </c>
      <c r="H856" s="108">
        <v>38674</v>
      </c>
      <c r="N856" s="108">
        <v>38674</v>
      </c>
      <c r="O856" s="108"/>
      <c r="P856" s="103">
        <f>N856+O856</f>
        <v>38674</v>
      </c>
      <c r="Q856" s="109"/>
      <c r="R856" s="103">
        <f>P856+Q856</f>
        <v>38674</v>
      </c>
      <c r="S856" s="108">
        <v>38674</v>
      </c>
      <c r="T856" s="93"/>
      <c r="U856" s="103">
        <f>S856+T856</f>
        <v>38674</v>
      </c>
      <c r="V856" s="103"/>
      <c r="W856" s="103">
        <f>U856+V856</f>
        <v>38674</v>
      </c>
    </row>
    <row r="857" spans="1:23" ht="15" customHeight="1">
      <c r="A857" s="35" t="s">
        <v>137</v>
      </c>
      <c r="B857" s="26" t="s">
        <v>109</v>
      </c>
      <c r="C857" s="26" t="s">
        <v>121</v>
      </c>
      <c r="D857" s="34" t="s">
        <v>212</v>
      </c>
      <c r="E857" s="26" t="s">
        <v>138</v>
      </c>
      <c r="F857" s="33">
        <v>0</v>
      </c>
      <c r="G857" s="25">
        <v>730000</v>
      </c>
      <c r="H857" s="108">
        <v>1426326</v>
      </c>
      <c r="N857" s="108">
        <v>1668326</v>
      </c>
      <c r="O857" s="108"/>
      <c r="P857" s="103">
        <f>N857+O857</f>
        <v>1668326</v>
      </c>
      <c r="Q857" s="109"/>
      <c r="R857" s="103">
        <f>P857+Q857</f>
        <v>1668326</v>
      </c>
      <c r="S857" s="108">
        <v>1754326</v>
      </c>
      <c r="T857" s="93"/>
      <c r="U857" s="103">
        <f>S857+T857</f>
        <v>1754326</v>
      </c>
      <c r="V857" s="103"/>
      <c r="W857" s="103">
        <f>U857+V857</f>
        <v>1754326</v>
      </c>
    </row>
    <row r="858" spans="1:23" ht="47.25" customHeight="1">
      <c r="A858" s="50" t="s">
        <v>402</v>
      </c>
      <c r="B858" s="26" t="s">
        <v>109</v>
      </c>
      <c r="C858" s="27" t="s">
        <v>118</v>
      </c>
      <c r="D858" s="28" t="s">
        <v>176</v>
      </c>
      <c r="E858" s="26"/>
      <c r="F858" s="72" t="e">
        <f>#REF!</f>
        <v>#REF!</v>
      </c>
      <c r="G858" s="70"/>
      <c r="H858" s="109">
        <f>H859</f>
        <v>1517300</v>
      </c>
      <c r="N858" s="109">
        <f>N859</f>
        <v>78110</v>
      </c>
      <c r="O858" s="109"/>
      <c r="P858" s="109">
        <f>P859</f>
        <v>78110</v>
      </c>
      <c r="Q858" s="109"/>
      <c r="R858" s="109">
        <f>R859</f>
        <v>78110</v>
      </c>
      <c r="S858" s="109">
        <f>S859</f>
        <v>2000</v>
      </c>
      <c r="T858" s="93"/>
      <c r="U858" s="109">
        <f>U859</f>
        <v>2000</v>
      </c>
      <c r="V858" s="103"/>
      <c r="W858" s="109">
        <f>W859</f>
        <v>2000</v>
      </c>
    </row>
    <row r="859" spans="1:23" ht="31.5">
      <c r="A859" s="29" t="s">
        <v>180</v>
      </c>
      <c r="B859" s="26"/>
      <c r="C859" s="28" t="s">
        <v>119</v>
      </c>
      <c r="D859" s="28" t="s">
        <v>411</v>
      </c>
      <c r="E859" s="26"/>
      <c r="F859" s="72"/>
      <c r="G859" s="70"/>
      <c r="H859" s="109">
        <f>H860</f>
        <v>1517300</v>
      </c>
      <c r="N859" s="109">
        <f>N860</f>
        <v>78110</v>
      </c>
      <c r="O859" s="109"/>
      <c r="P859" s="109">
        <f>P860</f>
        <v>78110</v>
      </c>
      <c r="Q859" s="109"/>
      <c r="R859" s="109">
        <f>R860</f>
        <v>78110</v>
      </c>
      <c r="S859" s="109">
        <f>S860</f>
        <v>2000</v>
      </c>
      <c r="T859" s="93"/>
      <c r="U859" s="109">
        <f>U860</f>
        <v>2000</v>
      </c>
      <c r="V859" s="103"/>
      <c r="W859" s="109">
        <f>W860</f>
        <v>2000</v>
      </c>
    </row>
    <row r="860" spans="1:23" ht="27" customHeight="1">
      <c r="A860" s="35" t="s">
        <v>123</v>
      </c>
      <c r="B860" s="26" t="s">
        <v>109</v>
      </c>
      <c r="C860" s="26" t="s">
        <v>119</v>
      </c>
      <c r="D860" s="28" t="s">
        <v>412</v>
      </c>
      <c r="E860" s="26" t="s">
        <v>148</v>
      </c>
      <c r="F860" s="120">
        <v>0</v>
      </c>
      <c r="G860" s="121">
        <v>2987900</v>
      </c>
      <c r="H860" s="122">
        <v>1517300</v>
      </c>
      <c r="N860" s="122">
        <v>78110</v>
      </c>
      <c r="O860" s="122"/>
      <c r="P860" s="103">
        <f>N860+O860</f>
        <v>78110</v>
      </c>
      <c r="Q860" s="122"/>
      <c r="R860" s="103">
        <f>P860+Q860</f>
        <v>78110</v>
      </c>
      <c r="S860" s="122">
        <v>2000</v>
      </c>
      <c r="T860" s="93"/>
      <c r="U860" s="103">
        <f>S860+T860</f>
        <v>2000</v>
      </c>
      <c r="V860" s="103"/>
      <c r="W860" s="103">
        <f>U860+V860</f>
        <v>2000</v>
      </c>
    </row>
    <row r="861" spans="1:23" ht="15.75">
      <c r="A861" s="222" t="s">
        <v>364</v>
      </c>
      <c r="B861" s="28"/>
      <c r="C861" s="225" t="s">
        <v>122</v>
      </c>
      <c r="D861" s="225" t="s">
        <v>367</v>
      </c>
      <c r="E861" s="225"/>
      <c r="F861" s="135"/>
      <c r="G861" s="28"/>
      <c r="H861" s="95">
        <f>H863</f>
        <v>209000</v>
      </c>
      <c r="I861" s="96"/>
      <c r="J861" s="96"/>
      <c r="K861" s="96"/>
      <c r="L861" s="96"/>
      <c r="M861" s="96"/>
      <c r="N861" s="218">
        <f>N863</f>
        <v>0</v>
      </c>
      <c r="O861" s="98"/>
      <c r="P861" s="218">
        <f>P863</f>
        <v>0</v>
      </c>
      <c r="Q861" s="98"/>
      <c r="R861" s="218">
        <f>R863</f>
        <v>0</v>
      </c>
      <c r="S861" s="218">
        <f>S863</f>
        <v>0</v>
      </c>
      <c r="T861" s="229"/>
      <c r="U861" s="218">
        <f>U863</f>
        <v>0</v>
      </c>
      <c r="V861" s="95"/>
      <c r="W861" s="218">
        <f>W863</f>
        <v>0</v>
      </c>
    </row>
    <row r="862" spans="1:23" ht="15.75">
      <c r="A862" s="222"/>
      <c r="B862" s="28"/>
      <c r="C862" s="226"/>
      <c r="D862" s="226"/>
      <c r="E862" s="226"/>
      <c r="F862" s="135"/>
      <c r="G862" s="28"/>
      <c r="H862" s="95"/>
      <c r="I862" s="96"/>
      <c r="J862" s="96"/>
      <c r="K862" s="96"/>
      <c r="L862" s="96"/>
      <c r="M862" s="96"/>
      <c r="N862" s="219"/>
      <c r="O862" s="166"/>
      <c r="P862" s="219"/>
      <c r="Q862" s="166"/>
      <c r="R862" s="219"/>
      <c r="S862" s="219"/>
      <c r="T862" s="230"/>
      <c r="U862" s="219"/>
      <c r="V862" s="95"/>
      <c r="W862" s="219"/>
    </row>
    <row r="863" spans="1:23" ht="47.25">
      <c r="A863" s="32" t="s">
        <v>366</v>
      </c>
      <c r="B863" s="28"/>
      <c r="C863" s="28" t="s">
        <v>122</v>
      </c>
      <c r="D863" s="28" t="s">
        <v>365</v>
      </c>
      <c r="E863" s="28"/>
      <c r="F863" s="135"/>
      <c r="G863" s="28"/>
      <c r="H863" s="95">
        <f>H864</f>
        <v>209000</v>
      </c>
      <c r="I863" s="96"/>
      <c r="J863" s="96"/>
      <c r="K863" s="96"/>
      <c r="L863" s="96"/>
      <c r="M863" s="96"/>
      <c r="N863" s="95">
        <f>N864</f>
        <v>0</v>
      </c>
      <c r="O863" s="95"/>
      <c r="P863" s="95">
        <f>P864</f>
        <v>0</v>
      </c>
      <c r="Q863" s="95"/>
      <c r="R863" s="95">
        <f>R864</f>
        <v>0</v>
      </c>
      <c r="S863" s="95">
        <f>S864</f>
        <v>0</v>
      </c>
      <c r="T863" s="93"/>
      <c r="U863" s="95">
        <f>U864</f>
        <v>0</v>
      </c>
      <c r="V863" s="95"/>
      <c r="W863" s="95">
        <f>W864</f>
        <v>0</v>
      </c>
    </row>
    <row r="864" spans="1:23" ht="15.75">
      <c r="A864" s="35" t="s">
        <v>137</v>
      </c>
      <c r="B864" s="28"/>
      <c r="C864" s="28" t="s">
        <v>122</v>
      </c>
      <c r="D864" s="28" t="s">
        <v>368</v>
      </c>
      <c r="E864" s="28" t="s">
        <v>138</v>
      </c>
      <c r="F864" s="135"/>
      <c r="G864" s="28"/>
      <c r="H864" s="95">
        <v>209000</v>
      </c>
      <c r="I864" s="96"/>
      <c r="J864" s="96"/>
      <c r="K864" s="96"/>
      <c r="L864" s="96"/>
      <c r="M864" s="96"/>
      <c r="N864" s="95">
        <v>0</v>
      </c>
      <c r="O864" s="95"/>
      <c r="P864" s="103">
        <f>N864+O864</f>
        <v>0</v>
      </c>
      <c r="Q864" s="103"/>
      <c r="R864" s="103">
        <f>P864+Q864</f>
        <v>0</v>
      </c>
      <c r="S864" s="95">
        <v>0</v>
      </c>
      <c r="T864" s="93"/>
      <c r="U864" s="103">
        <f>S864+T864</f>
        <v>0</v>
      </c>
      <c r="V864" s="103"/>
      <c r="W864" s="103">
        <f>U864+V864</f>
        <v>0</v>
      </c>
    </row>
    <row r="865" spans="1:23" ht="15.75">
      <c r="A865" s="154"/>
      <c r="B865" s="155"/>
      <c r="C865" s="156"/>
      <c r="D865" s="156"/>
      <c r="E865" s="156"/>
      <c r="F865" s="157"/>
      <c r="G865" s="158"/>
      <c r="H865" s="159" t="e">
        <f>H858+H853+H849+H820+H717+H706+H653+H608+H576+H471+H861</f>
        <v>#REF!</v>
      </c>
      <c r="I865" s="159">
        <f aca="true" t="shared" si="79" ref="I865:S865">I858+I853+I849+I820+I717+I706+I653+I608+I576+I471</f>
        <v>0</v>
      </c>
      <c r="J865" s="159">
        <f t="shared" si="79"/>
        <v>0</v>
      </c>
      <c r="K865" s="159">
        <f t="shared" si="79"/>
        <v>0</v>
      </c>
      <c r="L865" s="159">
        <f t="shared" si="79"/>
        <v>0</v>
      </c>
      <c r="M865" s="159">
        <f t="shared" si="79"/>
        <v>0</v>
      </c>
      <c r="N865" s="159">
        <f>N858+N853+N849+N820+N717+N706+N653+N608+N576+N471</f>
        <v>511334439</v>
      </c>
      <c r="O865" s="159"/>
      <c r="P865" s="183">
        <f t="shared" si="79"/>
        <v>510834439</v>
      </c>
      <c r="Q865" s="183"/>
      <c r="R865" s="183">
        <f>R858+R853+R849+R820+R717+R706+R653+R608+R576+R471</f>
        <v>510834439</v>
      </c>
      <c r="S865" s="183">
        <f t="shared" si="79"/>
        <v>522182321</v>
      </c>
      <c r="T865" s="184"/>
      <c r="U865" s="183">
        <f>U858+U853+U849+U820+U717+U706+U653+U608+U576+U471</f>
        <v>521682321</v>
      </c>
      <c r="V865" s="183"/>
      <c r="W865" s="183">
        <f>W858+W853+W849+W820+W717+W706+W653+W608+W576+W471</f>
        <v>521682321</v>
      </c>
    </row>
    <row r="866" spans="1:23" ht="15.75" customHeight="1">
      <c r="A866" s="242" t="s">
        <v>472</v>
      </c>
      <c r="B866" s="243"/>
      <c r="C866" s="243"/>
      <c r="D866" s="243"/>
      <c r="E866" s="243"/>
      <c r="F866" s="243"/>
      <c r="G866" s="243"/>
      <c r="H866" s="243"/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4"/>
      <c r="W866" s="245"/>
    </row>
    <row r="867" spans="1:23" ht="15.75">
      <c r="A867" s="246"/>
      <c r="B867" s="247"/>
      <c r="C867" s="247"/>
      <c r="D867" s="247"/>
      <c r="E867" s="247"/>
      <c r="F867" s="247"/>
      <c r="G867" s="247"/>
      <c r="H867" s="247"/>
      <c r="I867" s="247"/>
      <c r="J867" s="247"/>
      <c r="K867" s="247"/>
      <c r="L867" s="247"/>
      <c r="M867" s="247"/>
      <c r="N867" s="247"/>
      <c r="O867" s="247"/>
      <c r="P867" s="247"/>
      <c r="Q867" s="247"/>
      <c r="R867" s="247"/>
      <c r="S867" s="247"/>
      <c r="T867" s="247"/>
      <c r="U867" s="247"/>
      <c r="V867" s="248"/>
      <c r="W867" s="249"/>
    </row>
    <row r="868" spans="1:23" ht="15.75">
      <c r="A868" s="246"/>
      <c r="B868" s="247"/>
      <c r="C868" s="247"/>
      <c r="D868" s="247"/>
      <c r="E868" s="247"/>
      <c r="F868" s="247"/>
      <c r="G868" s="247"/>
      <c r="H868" s="247"/>
      <c r="I868" s="247"/>
      <c r="J868" s="247"/>
      <c r="K868" s="247"/>
      <c r="L868" s="247"/>
      <c r="M868" s="247"/>
      <c r="N868" s="247"/>
      <c r="O868" s="247"/>
      <c r="P868" s="247"/>
      <c r="Q868" s="247"/>
      <c r="R868" s="247"/>
      <c r="S868" s="247"/>
      <c r="T868" s="247"/>
      <c r="U868" s="247"/>
      <c r="V868" s="248"/>
      <c r="W868" s="249"/>
    </row>
    <row r="869" spans="1:23" ht="15.75">
      <c r="A869" s="250"/>
      <c r="B869" s="251"/>
      <c r="C869" s="251"/>
      <c r="D869" s="251"/>
      <c r="E869" s="251"/>
      <c r="F869" s="251"/>
      <c r="G869" s="251"/>
      <c r="H869" s="251"/>
      <c r="I869" s="251"/>
      <c r="J869" s="251"/>
      <c r="K869" s="251"/>
      <c r="L869" s="251"/>
      <c r="M869" s="251"/>
      <c r="N869" s="251"/>
      <c r="O869" s="251"/>
      <c r="P869" s="251"/>
      <c r="Q869" s="251"/>
      <c r="R869" s="251"/>
      <c r="S869" s="251"/>
      <c r="T869" s="251"/>
      <c r="U869" s="251"/>
      <c r="V869" s="252"/>
      <c r="W869" s="253"/>
    </row>
    <row r="870" spans="1:23" ht="68.25" customHeight="1">
      <c r="A870" s="176" t="s">
        <v>29</v>
      </c>
      <c r="B870" s="176" t="s">
        <v>30</v>
      </c>
      <c r="C870" s="176" t="s">
        <v>98</v>
      </c>
      <c r="D870" s="176" t="s">
        <v>99</v>
      </c>
      <c r="E870" s="176" t="s">
        <v>100</v>
      </c>
      <c r="F870" s="177" t="s">
        <v>101</v>
      </c>
      <c r="G870" s="178"/>
      <c r="H870" s="179" t="s">
        <v>101</v>
      </c>
      <c r="I870" s="175"/>
      <c r="J870" s="175"/>
      <c r="K870" s="175"/>
      <c r="L870" s="175"/>
      <c r="M870" s="175"/>
      <c r="N870" s="180"/>
      <c r="O870" s="180"/>
      <c r="P870" s="181" t="s">
        <v>504</v>
      </c>
      <c r="Q870" s="181" t="s">
        <v>527</v>
      </c>
      <c r="R870" s="181" t="s">
        <v>504</v>
      </c>
      <c r="S870" s="181"/>
      <c r="T870" s="182"/>
      <c r="U870" s="182" t="s">
        <v>505</v>
      </c>
      <c r="V870" s="202" t="s">
        <v>527</v>
      </c>
      <c r="W870" s="182" t="s">
        <v>505</v>
      </c>
    </row>
    <row r="871" spans="1:23" ht="26.25" customHeight="1">
      <c r="A871" s="56" t="s">
        <v>31</v>
      </c>
      <c r="B871" s="21" t="s">
        <v>32</v>
      </c>
      <c r="C871" s="24" t="s">
        <v>32</v>
      </c>
      <c r="D871" s="21"/>
      <c r="E871" s="21"/>
      <c r="F871" s="33" t="e">
        <f>#REF!+#REF!</f>
        <v>#REF!</v>
      </c>
      <c r="G871" s="25"/>
      <c r="H871" s="102">
        <f>H875</f>
        <v>280600</v>
      </c>
      <c r="N871" s="107">
        <f>N875</f>
        <v>296000</v>
      </c>
      <c r="O871" s="107"/>
      <c r="P871" s="107">
        <f>P875</f>
        <v>296000</v>
      </c>
      <c r="Q871" s="107"/>
      <c r="R871" s="107">
        <f>R875</f>
        <v>296000</v>
      </c>
      <c r="S871" s="107">
        <f>S875+S872</f>
        <v>317500</v>
      </c>
      <c r="T871" s="93"/>
      <c r="U871" s="107">
        <f>U875+U872</f>
        <v>317500</v>
      </c>
      <c r="V871" s="107"/>
      <c r="W871" s="107">
        <f>W875+W872</f>
        <v>317500</v>
      </c>
    </row>
    <row r="872" spans="1:23" ht="54" customHeight="1">
      <c r="A872" s="35" t="s">
        <v>484</v>
      </c>
      <c r="B872" s="21"/>
      <c r="C872" s="22" t="s">
        <v>106</v>
      </c>
      <c r="D872" s="22" t="s">
        <v>387</v>
      </c>
      <c r="E872" s="21"/>
      <c r="F872" s="33"/>
      <c r="G872" s="25"/>
      <c r="H872" s="102">
        <v>0</v>
      </c>
      <c r="I872" s="115"/>
      <c r="J872" s="115"/>
      <c r="K872" s="115"/>
      <c r="L872" s="115"/>
      <c r="M872" s="115"/>
      <c r="N872" s="102">
        <v>0</v>
      </c>
      <c r="O872" s="102"/>
      <c r="P872" s="102">
        <v>0</v>
      </c>
      <c r="Q872" s="102"/>
      <c r="R872" s="102">
        <v>0</v>
      </c>
      <c r="S872" s="102">
        <f>S873</f>
        <v>16900</v>
      </c>
      <c r="T872" s="93"/>
      <c r="U872" s="102">
        <f>U873</f>
        <v>16900</v>
      </c>
      <c r="V872" s="102"/>
      <c r="W872" s="102">
        <f>W873</f>
        <v>16900</v>
      </c>
    </row>
    <row r="873" spans="1:23" ht="51" customHeight="1">
      <c r="A873" s="44" t="s">
        <v>468</v>
      </c>
      <c r="B873" s="21"/>
      <c r="C873" s="22" t="s">
        <v>106</v>
      </c>
      <c r="D873" s="22" t="s">
        <v>467</v>
      </c>
      <c r="E873" s="21"/>
      <c r="F873" s="33"/>
      <c r="G873" s="25"/>
      <c r="H873" s="102">
        <v>0</v>
      </c>
      <c r="N873" s="107">
        <v>0</v>
      </c>
      <c r="O873" s="107"/>
      <c r="P873" s="107">
        <v>0</v>
      </c>
      <c r="Q873" s="107"/>
      <c r="R873" s="107">
        <v>0</v>
      </c>
      <c r="S873" s="107">
        <f>S874</f>
        <v>16900</v>
      </c>
      <c r="T873" s="93"/>
      <c r="U873" s="107">
        <f>U874</f>
        <v>16900</v>
      </c>
      <c r="V873" s="107"/>
      <c r="W873" s="107">
        <f>W874</f>
        <v>16900</v>
      </c>
    </row>
    <row r="874" spans="1:23" ht="31.5">
      <c r="A874" s="35" t="s">
        <v>156</v>
      </c>
      <c r="B874" s="21"/>
      <c r="C874" s="22" t="s">
        <v>106</v>
      </c>
      <c r="D874" s="22" t="s">
        <v>467</v>
      </c>
      <c r="E874" s="22" t="s">
        <v>134</v>
      </c>
      <c r="F874" s="33"/>
      <c r="G874" s="25"/>
      <c r="H874" s="102">
        <v>0</v>
      </c>
      <c r="N874" s="107">
        <v>0</v>
      </c>
      <c r="O874" s="107"/>
      <c r="P874" s="103">
        <f>N874+O874</f>
        <v>0</v>
      </c>
      <c r="Q874" s="103"/>
      <c r="R874" s="103">
        <f>P874+Q874</f>
        <v>0</v>
      </c>
      <c r="S874" s="107">
        <v>16900</v>
      </c>
      <c r="T874" s="93"/>
      <c r="U874" s="103">
        <f>S874+T874</f>
        <v>16900</v>
      </c>
      <c r="V874" s="103"/>
      <c r="W874" s="103">
        <f>U874+V874</f>
        <v>16900</v>
      </c>
    </row>
    <row r="875" spans="1:23" ht="78.75">
      <c r="A875" s="51" t="s">
        <v>372</v>
      </c>
      <c r="B875" s="16"/>
      <c r="C875" s="21" t="s">
        <v>112</v>
      </c>
      <c r="D875" s="22" t="s">
        <v>374</v>
      </c>
      <c r="E875" s="21"/>
      <c r="F875" s="33"/>
      <c r="G875" s="25"/>
      <c r="H875" s="102">
        <f>H877+H879+H883</f>
        <v>280600</v>
      </c>
      <c r="N875" s="107">
        <f>N876+N882</f>
        <v>296000</v>
      </c>
      <c r="O875" s="107"/>
      <c r="P875" s="107">
        <f>P876+P882</f>
        <v>296000</v>
      </c>
      <c r="Q875" s="107"/>
      <c r="R875" s="107">
        <f>R876+R882</f>
        <v>296000</v>
      </c>
      <c r="S875" s="107">
        <f>S876+S882</f>
        <v>300600</v>
      </c>
      <c r="T875" s="93"/>
      <c r="U875" s="107">
        <f>U876+U882</f>
        <v>300600</v>
      </c>
      <c r="V875" s="107"/>
      <c r="W875" s="107">
        <f>W876+W882</f>
        <v>300600</v>
      </c>
    </row>
    <row r="876" spans="1:23" ht="51.75" customHeight="1">
      <c r="A876" s="29" t="s">
        <v>386</v>
      </c>
      <c r="B876" s="16"/>
      <c r="C876" s="22" t="s">
        <v>112</v>
      </c>
      <c r="D876" s="22" t="s">
        <v>387</v>
      </c>
      <c r="E876" s="21"/>
      <c r="F876" s="33"/>
      <c r="G876" s="25"/>
      <c r="H876" s="102"/>
      <c r="N876" s="107">
        <f>N877+N879</f>
        <v>92000</v>
      </c>
      <c r="O876" s="107"/>
      <c r="P876" s="107">
        <f>P877+P879</f>
        <v>92000</v>
      </c>
      <c r="Q876" s="107"/>
      <c r="R876" s="107">
        <f>R877+R879</f>
        <v>92000</v>
      </c>
      <c r="S876" s="107">
        <f>S877+S879</f>
        <v>96600</v>
      </c>
      <c r="T876" s="93"/>
      <c r="U876" s="107">
        <f>U877+U879</f>
        <v>96600</v>
      </c>
      <c r="V876" s="107"/>
      <c r="W876" s="107">
        <f>W877+W879</f>
        <v>96600</v>
      </c>
    </row>
    <row r="877" spans="1:23" ht="86.25" customHeight="1">
      <c r="A877" s="35" t="s">
        <v>126</v>
      </c>
      <c r="B877" s="21" t="s">
        <v>109</v>
      </c>
      <c r="C877" s="21" t="s">
        <v>112</v>
      </c>
      <c r="D877" s="22" t="s">
        <v>400</v>
      </c>
      <c r="E877" s="21"/>
      <c r="F877" s="33" t="e">
        <f>#REF!+F878</f>
        <v>#REF!</v>
      </c>
      <c r="G877" s="25"/>
      <c r="H877" s="102">
        <f>H878</f>
        <v>100</v>
      </c>
      <c r="N877" s="107">
        <f>N878</f>
        <v>100</v>
      </c>
      <c r="O877" s="107"/>
      <c r="P877" s="107">
        <f>P878</f>
        <v>100</v>
      </c>
      <c r="Q877" s="107"/>
      <c r="R877" s="107">
        <f>R878</f>
        <v>100</v>
      </c>
      <c r="S877" s="107">
        <f>S878</f>
        <v>100</v>
      </c>
      <c r="T877" s="93"/>
      <c r="U877" s="107">
        <f>U878</f>
        <v>100</v>
      </c>
      <c r="V877" s="107"/>
      <c r="W877" s="107">
        <f>W878</f>
        <v>100</v>
      </c>
    </row>
    <row r="878" spans="1:23" ht="31.5">
      <c r="A878" s="35" t="s">
        <v>156</v>
      </c>
      <c r="B878" s="21"/>
      <c r="C878" s="21" t="s">
        <v>112</v>
      </c>
      <c r="D878" s="22" t="s">
        <v>400</v>
      </c>
      <c r="E878" s="21" t="s">
        <v>134</v>
      </c>
      <c r="F878" s="33">
        <v>0</v>
      </c>
      <c r="G878" s="70">
        <v>100</v>
      </c>
      <c r="H878" s="102">
        <f>F878+G878</f>
        <v>100</v>
      </c>
      <c r="N878" s="102">
        <v>100</v>
      </c>
      <c r="O878" s="102"/>
      <c r="P878" s="103">
        <f>N878+O878</f>
        <v>100</v>
      </c>
      <c r="Q878" s="103"/>
      <c r="R878" s="103">
        <f>P878+Q878</f>
        <v>100</v>
      </c>
      <c r="S878" s="102">
        <v>100</v>
      </c>
      <c r="T878" s="93"/>
      <c r="U878" s="103">
        <f>S878+T878</f>
        <v>100</v>
      </c>
      <c r="V878" s="103"/>
      <c r="W878" s="103">
        <f>U878+V878</f>
        <v>100</v>
      </c>
    </row>
    <row r="879" spans="1:23" ht="36" customHeight="1">
      <c r="A879" s="35" t="s">
        <v>125</v>
      </c>
      <c r="B879" s="21" t="s">
        <v>109</v>
      </c>
      <c r="C879" s="21" t="s">
        <v>112</v>
      </c>
      <c r="D879" s="22" t="s">
        <v>506</v>
      </c>
      <c r="E879" s="21"/>
      <c r="F879" s="33">
        <f>F881</f>
        <v>0</v>
      </c>
      <c r="G879" s="70"/>
      <c r="H879" s="102">
        <f>H880+H881</f>
        <v>87500</v>
      </c>
      <c r="N879" s="102">
        <v>91900</v>
      </c>
      <c r="O879" s="102"/>
      <c r="P879" s="102">
        <v>91900</v>
      </c>
      <c r="Q879" s="102"/>
      <c r="R879" s="102">
        <v>91900</v>
      </c>
      <c r="S879" s="102">
        <v>96500</v>
      </c>
      <c r="T879" s="93"/>
      <c r="U879" s="102">
        <v>96500</v>
      </c>
      <c r="V879" s="102"/>
      <c r="W879" s="102">
        <v>96500</v>
      </c>
    </row>
    <row r="880" spans="1:23" ht="15.75">
      <c r="A880" s="35" t="s">
        <v>128</v>
      </c>
      <c r="B880" s="21"/>
      <c r="C880" s="21" t="s">
        <v>112</v>
      </c>
      <c r="D880" s="22" t="s">
        <v>506</v>
      </c>
      <c r="E880" s="22" t="s">
        <v>131</v>
      </c>
      <c r="F880" s="33"/>
      <c r="G880" s="70">
        <v>14749</v>
      </c>
      <c r="H880" s="102">
        <v>84212</v>
      </c>
      <c r="N880" s="107">
        <v>88200</v>
      </c>
      <c r="O880" s="107"/>
      <c r="P880" s="103">
        <f>N880+O880</f>
        <v>88200</v>
      </c>
      <c r="Q880" s="103"/>
      <c r="R880" s="103">
        <f>P880+Q880</f>
        <v>88200</v>
      </c>
      <c r="S880" s="107">
        <v>92700</v>
      </c>
      <c r="T880" s="93"/>
      <c r="U880" s="103">
        <f>S880+T880</f>
        <v>92700</v>
      </c>
      <c r="V880" s="103"/>
      <c r="W880" s="103">
        <f>U880+V880</f>
        <v>92700</v>
      </c>
    </row>
    <row r="881" spans="1:23" ht="34.5" customHeight="1">
      <c r="A881" s="35" t="s">
        <v>156</v>
      </c>
      <c r="B881" s="21" t="s">
        <v>109</v>
      </c>
      <c r="C881" s="21" t="s">
        <v>112</v>
      </c>
      <c r="D881" s="22" t="s">
        <v>506</v>
      </c>
      <c r="E881" s="21" t="s">
        <v>134</v>
      </c>
      <c r="F881" s="33">
        <v>0</v>
      </c>
      <c r="G881" s="70">
        <v>68651</v>
      </c>
      <c r="H881" s="102">
        <v>3288</v>
      </c>
      <c r="N881" s="107">
        <v>3700</v>
      </c>
      <c r="O881" s="107"/>
      <c r="P881" s="103">
        <f>N881+O881</f>
        <v>3700</v>
      </c>
      <c r="Q881" s="103"/>
      <c r="R881" s="103">
        <f>P881+Q881</f>
        <v>3700</v>
      </c>
      <c r="S881" s="107">
        <v>3800</v>
      </c>
      <c r="T881" s="93"/>
      <c r="U881" s="103">
        <f>S881+T881</f>
        <v>3800</v>
      </c>
      <c r="V881" s="103"/>
      <c r="W881" s="103">
        <f>U881+V881</f>
        <v>3800</v>
      </c>
    </row>
    <row r="882" spans="1:23" ht="78.75">
      <c r="A882" s="29" t="s">
        <v>397</v>
      </c>
      <c r="B882" s="21"/>
      <c r="C882" s="22" t="s">
        <v>112</v>
      </c>
      <c r="D882" s="22" t="s">
        <v>398</v>
      </c>
      <c r="E882" s="21"/>
      <c r="F882" s="33"/>
      <c r="G882" s="70"/>
      <c r="H882" s="102"/>
      <c r="N882" s="107">
        <f>N883</f>
        <v>204000</v>
      </c>
      <c r="O882" s="107"/>
      <c r="P882" s="107">
        <f>P883</f>
        <v>204000</v>
      </c>
      <c r="Q882" s="107"/>
      <c r="R882" s="107">
        <f>R883</f>
        <v>204000</v>
      </c>
      <c r="S882" s="107">
        <f>S883</f>
        <v>204000</v>
      </c>
      <c r="T882" s="93"/>
      <c r="U882" s="107">
        <f>U883</f>
        <v>204000</v>
      </c>
      <c r="V882" s="107"/>
      <c r="W882" s="107">
        <f>W883</f>
        <v>204000</v>
      </c>
    </row>
    <row r="883" spans="1:23" ht="78.75">
      <c r="A883" s="44" t="s">
        <v>105</v>
      </c>
      <c r="B883" s="14"/>
      <c r="C883" s="21" t="s">
        <v>112</v>
      </c>
      <c r="D883" s="22" t="s">
        <v>399</v>
      </c>
      <c r="E883" s="21"/>
      <c r="F883" s="33">
        <f>F884+F885</f>
        <v>0</v>
      </c>
      <c r="G883" s="25"/>
      <c r="H883" s="102">
        <f>H884+H885</f>
        <v>193000</v>
      </c>
      <c r="N883" s="102">
        <f>N884+N885</f>
        <v>204000</v>
      </c>
      <c r="O883" s="102"/>
      <c r="P883" s="102">
        <f>P884+P885</f>
        <v>204000</v>
      </c>
      <c r="Q883" s="102"/>
      <c r="R883" s="102">
        <f>R884+R885</f>
        <v>204000</v>
      </c>
      <c r="S883" s="102">
        <f>S884+S885</f>
        <v>204000</v>
      </c>
      <c r="T883" s="93"/>
      <c r="U883" s="102">
        <f>U884+U885</f>
        <v>204000</v>
      </c>
      <c r="V883" s="102"/>
      <c r="W883" s="102">
        <f>W884+W885</f>
        <v>204000</v>
      </c>
    </row>
    <row r="884" spans="1:23" ht="47.25">
      <c r="A884" s="35" t="s">
        <v>130</v>
      </c>
      <c r="B884" s="12"/>
      <c r="C884" s="26" t="s">
        <v>112</v>
      </c>
      <c r="D884" s="28" t="s">
        <v>399</v>
      </c>
      <c r="E884" s="26" t="s">
        <v>133</v>
      </c>
      <c r="F884" s="33">
        <v>0</v>
      </c>
      <c r="G884" s="25">
        <v>23624</v>
      </c>
      <c r="H884" s="102">
        <v>33000</v>
      </c>
      <c r="N884" s="102">
        <v>35000</v>
      </c>
      <c r="O884" s="102"/>
      <c r="P884" s="103">
        <f>N884+O884</f>
        <v>35000</v>
      </c>
      <c r="Q884" s="103"/>
      <c r="R884" s="103">
        <f>P884+Q884</f>
        <v>35000</v>
      </c>
      <c r="S884" s="102">
        <v>35000</v>
      </c>
      <c r="T884" s="93"/>
      <c r="U884" s="103">
        <f>S884+T884</f>
        <v>35000</v>
      </c>
      <c r="V884" s="103"/>
      <c r="W884" s="103">
        <f>U884+V884</f>
        <v>35000</v>
      </c>
    </row>
    <row r="885" spans="1:23" ht="31.5">
      <c r="A885" s="35" t="s">
        <v>156</v>
      </c>
      <c r="B885" s="12"/>
      <c r="C885" s="26" t="s">
        <v>112</v>
      </c>
      <c r="D885" s="28" t="s">
        <v>399</v>
      </c>
      <c r="E885" s="26" t="s">
        <v>134</v>
      </c>
      <c r="F885" s="33">
        <v>0</v>
      </c>
      <c r="G885" s="25">
        <v>168376</v>
      </c>
      <c r="H885" s="102">
        <v>160000</v>
      </c>
      <c r="N885" s="102">
        <v>169000</v>
      </c>
      <c r="O885" s="102"/>
      <c r="P885" s="103">
        <f>N885+O885</f>
        <v>169000</v>
      </c>
      <c r="Q885" s="103"/>
      <c r="R885" s="103">
        <f>P885+Q885</f>
        <v>169000</v>
      </c>
      <c r="S885" s="102">
        <v>169000</v>
      </c>
      <c r="T885" s="93"/>
      <c r="U885" s="103">
        <f>S885+T885</f>
        <v>169000</v>
      </c>
      <c r="V885" s="103"/>
      <c r="W885" s="103">
        <f>U885+V885</f>
        <v>169000</v>
      </c>
    </row>
    <row r="886" spans="1:23" ht="31.5">
      <c r="A886" s="35" t="s">
        <v>156</v>
      </c>
      <c r="B886" s="12"/>
      <c r="C886" s="26" t="s">
        <v>112</v>
      </c>
      <c r="D886" s="28" t="s">
        <v>399</v>
      </c>
      <c r="E886" s="26" t="s">
        <v>134</v>
      </c>
      <c r="F886" s="33">
        <v>0</v>
      </c>
      <c r="G886" s="25">
        <v>168376</v>
      </c>
      <c r="H886" s="102">
        <v>160000</v>
      </c>
      <c r="N886" s="107">
        <v>169000</v>
      </c>
      <c r="O886" s="107"/>
      <c r="P886" s="103">
        <f>N886+O886</f>
        <v>169000</v>
      </c>
      <c r="Q886" s="103"/>
      <c r="R886" s="103">
        <f>P886+Q886</f>
        <v>169000</v>
      </c>
      <c r="S886" s="107">
        <v>169000</v>
      </c>
      <c r="T886" s="93"/>
      <c r="U886" s="103">
        <f>S886+T886</f>
        <v>169000</v>
      </c>
      <c r="V886" s="103"/>
      <c r="W886" s="103">
        <f>U886+V886</f>
        <v>169000</v>
      </c>
    </row>
    <row r="887" spans="1:23" ht="15.75">
      <c r="A887" s="35" t="s">
        <v>42</v>
      </c>
      <c r="B887" s="21"/>
      <c r="C887" s="24" t="s">
        <v>43</v>
      </c>
      <c r="D887" s="22"/>
      <c r="E887" s="22"/>
      <c r="F887" s="33"/>
      <c r="G887" s="25"/>
      <c r="H887" s="102" t="e">
        <f>H889</f>
        <v>#REF!</v>
      </c>
      <c r="N887" s="102">
        <f>N888</f>
        <v>1445900</v>
      </c>
      <c r="O887" s="102"/>
      <c r="P887" s="102">
        <f>P888</f>
        <v>1445900</v>
      </c>
      <c r="Q887" s="102"/>
      <c r="R887" s="102">
        <f>R888</f>
        <v>1445900</v>
      </c>
      <c r="S887" s="102">
        <f>S888</f>
        <v>1445900</v>
      </c>
      <c r="T887" s="93"/>
      <c r="U887" s="102">
        <f>U888</f>
        <v>1445900</v>
      </c>
      <c r="V887" s="102"/>
      <c r="W887" s="102">
        <f>W888</f>
        <v>1445900</v>
      </c>
    </row>
    <row r="888" spans="1:23" ht="63">
      <c r="A888" s="143" t="s">
        <v>474</v>
      </c>
      <c r="B888" s="21"/>
      <c r="C888" s="24" t="s">
        <v>43</v>
      </c>
      <c r="D888" s="22" t="s">
        <v>111</v>
      </c>
      <c r="E888" s="22"/>
      <c r="F888" s="33"/>
      <c r="G888" s="25"/>
      <c r="H888" s="102"/>
      <c r="N888" s="102">
        <f>N889</f>
        <v>1445900</v>
      </c>
      <c r="O888" s="102"/>
      <c r="P888" s="102">
        <f>P889</f>
        <v>1445900</v>
      </c>
      <c r="Q888" s="102"/>
      <c r="R888" s="102">
        <f>R889</f>
        <v>1445900</v>
      </c>
      <c r="S888" s="102">
        <f>S889</f>
        <v>1445900</v>
      </c>
      <c r="T888" s="93"/>
      <c r="U888" s="102">
        <f>U889</f>
        <v>1445900</v>
      </c>
      <c r="V888" s="102"/>
      <c r="W888" s="102">
        <f>W889</f>
        <v>1445900</v>
      </c>
    </row>
    <row r="889" spans="1:23" ht="78.75">
      <c r="A889" s="32" t="s">
        <v>207</v>
      </c>
      <c r="B889" s="21"/>
      <c r="C889" s="21" t="s">
        <v>93</v>
      </c>
      <c r="D889" s="139" t="s">
        <v>208</v>
      </c>
      <c r="E889" s="21"/>
      <c r="F889" s="33" t="e">
        <f>F892+#REF!+F891+F890</f>
        <v>#REF!</v>
      </c>
      <c r="G889" s="25"/>
      <c r="H889" s="102" t="e">
        <f>H892+#REF!+H891+H890</f>
        <v>#REF!</v>
      </c>
      <c r="N889" s="102">
        <f>N892+N891+N890</f>
        <v>1445900</v>
      </c>
      <c r="O889" s="102"/>
      <c r="P889" s="102">
        <f>P892+P891+P890</f>
        <v>1445900</v>
      </c>
      <c r="Q889" s="102"/>
      <c r="R889" s="102">
        <f>R892+R891+R890</f>
        <v>1445900</v>
      </c>
      <c r="S889" s="102">
        <f>S892+S891+S890</f>
        <v>1445900</v>
      </c>
      <c r="T889" s="93"/>
      <c r="U889" s="102">
        <f>U892+U891+U890</f>
        <v>1445900</v>
      </c>
      <c r="V889" s="102"/>
      <c r="W889" s="102">
        <f>W892+W891+W890</f>
        <v>1445900</v>
      </c>
    </row>
    <row r="890" spans="1:23" ht="15.75">
      <c r="A890" s="35" t="s">
        <v>128</v>
      </c>
      <c r="B890" s="21">
        <v>901</v>
      </c>
      <c r="C890" s="21" t="s">
        <v>93</v>
      </c>
      <c r="D890" s="22" t="s">
        <v>408</v>
      </c>
      <c r="E890" s="21" t="s">
        <v>131</v>
      </c>
      <c r="F890" s="127">
        <v>0</v>
      </c>
      <c r="G890" s="25">
        <v>1004500</v>
      </c>
      <c r="H890" s="103">
        <v>1048780</v>
      </c>
      <c r="N890" s="103">
        <v>1048780</v>
      </c>
      <c r="O890" s="103"/>
      <c r="P890" s="103">
        <f>N890+O890</f>
        <v>1048780</v>
      </c>
      <c r="Q890" s="103"/>
      <c r="R890" s="103">
        <f>P890+Q890</f>
        <v>1048780</v>
      </c>
      <c r="S890" s="103">
        <v>1048780</v>
      </c>
      <c r="T890" s="93"/>
      <c r="U890" s="103">
        <f>S890+T890</f>
        <v>1048780</v>
      </c>
      <c r="V890" s="103"/>
      <c r="W890" s="103">
        <f>U890+V890</f>
        <v>1048780</v>
      </c>
    </row>
    <row r="891" spans="1:23" ht="47.25">
      <c r="A891" s="35" t="s">
        <v>130</v>
      </c>
      <c r="B891" s="21">
        <v>901</v>
      </c>
      <c r="C891" s="21" t="s">
        <v>93</v>
      </c>
      <c r="D891" s="22" t="s">
        <v>408</v>
      </c>
      <c r="E891" s="21" t="s">
        <v>133</v>
      </c>
      <c r="F891" s="127">
        <v>0</v>
      </c>
      <c r="G891" s="25">
        <v>168250</v>
      </c>
      <c r="H891" s="103">
        <v>62132</v>
      </c>
      <c r="N891" s="103">
        <v>62132</v>
      </c>
      <c r="O891" s="103"/>
      <c r="P891" s="103">
        <f>N891+O891</f>
        <v>62132</v>
      </c>
      <c r="Q891" s="103"/>
      <c r="R891" s="103">
        <f>P891+Q891</f>
        <v>62132</v>
      </c>
      <c r="S891" s="103">
        <v>62132</v>
      </c>
      <c r="T891" s="93"/>
      <c r="U891" s="103">
        <f>S891+T891</f>
        <v>62132</v>
      </c>
      <c r="V891" s="103"/>
      <c r="W891" s="103">
        <f>U891+V891</f>
        <v>62132</v>
      </c>
    </row>
    <row r="892" spans="1:23" ht="31.5">
      <c r="A892" s="35" t="s">
        <v>156</v>
      </c>
      <c r="B892" s="21">
        <v>901</v>
      </c>
      <c r="C892" s="21" t="s">
        <v>93</v>
      </c>
      <c r="D892" s="22" t="s">
        <v>408</v>
      </c>
      <c r="E892" s="21" t="s">
        <v>134</v>
      </c>
      <c r="F892" s="127">
        <v>0</v>
      </c>
      <c r="G892" s="25">
        <v>545650</v>
      </c>
      <c r="H892" s="103">
        <v>330788</v>
      </c>
      <c r="N892" s="103">
        <v>334988</v>
      </c>
      <c r="O892" s="103"/>
      <c r="P892" s="103">
        <f>N892+O892</f>
        <v>334988</v>
      </c>
      <c r="Q892" s="103"/>
      <c r="R892" s="103">
        <f>P892+Q892</f>
        <v>334988</v>
      </c>
      <c r="S892" s="103">
        <v>334988</v>
      </c>
      <c r="T892" s="93"/>
      <c r="U892" s="103">
        <f>S892+T892</f>
        <v>334988</v>
      </c>
      <c r="V892" s="103"/>
      <c r="W892" s="103">
        <f>U892+V892</f>
        <v>334988</v>
      </c>
    </row>
    <row r="893" spans="1:23" ht="19.5" customHeight="1">
      <c r="A893" s="54" t="s">
        <v>69</v>
      </c>
      <c r="B893" s="26" t="s">
        <v>70</v>
      </c>
      <c r="C893" s="27" t="s">
        <v>70</v>
      </c>
      <c r="D893" s="26"/>
      <c r="E893" s="26"/>
      <c r="F893" s="33" t="e">
        <f>F894</f>
        <v>#REF!</v>
      </c>
      <c r="G893" s="25">
        <v>0</v>
      </c>
      <c r="H893" s="102">
        <f>H894</f>
        <v>283878000</v>
      </c>
      <c r="N893" s="107">
        <f>N894</f>
        <v>314515000</v>
      </c>
      <c r="O893" s="107"/>
      <c r="P893" s="107">
        <f>P894</f>
        <v>314515000</v>
      </c>
      <c r="Q893" s="107"/>
      <c r="R893" s="107">
        <f>R894</f>
        <v>314515000</v>
      </c>
      <c r="S893" s="107">
        <f>S894</f>
        <v>347768000</v>
      </c>
      <c r="T893" s="93"/>
      <c r="U893" s="107">
        <f>U894</f>
        <v>347768000</v>
      </c>
      <c r="V893" s="107"/>
      <c r="W893" s="107">
        <f>W894</f>
        <v>347768000</v>
      </c>
    </row>
    <row r="894" spans="1:23" ht="33" customHeight="1">
      <c r="A894" s="35" t="s">
        <v>458</v>
      </c>
      <c r="B894" s="22" t="s">
        <v>115</v>
      </c>
      <c r="C894" s="22" t="s">
        <v>70</v>
      </c>
      <c r="D894" s="22" t="s">
        <v>124</v>
      </c>
      <c r="E894" s="40"/>
      <c r="F894" s="33" t="e">
        <f>#REF!</f>
        <v>#REF!</v>
      </c>
      <c r="G894" s="25"/>
      <c r="H894" s="102">
        <f>H895+H908</f>
        <v>283878000</v>
      </c>
      <c r="N894" s="107">
        <f>N895+N908</f>
        <v>314515000</v>
      </c>
      <c r="O894" s="107"/>
      <c r="P894" s="107">
        <f>P895+P908</f>
        <v>314515000</v>
      </c>
      <c r="Q894" s="107"/>
      <c r="R894" s="107">
        <f>R895+R908</f>
        <v>314515000</v>
      </c>
      <c r="S894" s="107">
        <f>S908+S895</f>
        <v>347768000</v>
      </c>
      <c r="T894" s="93"/>
      <c r="U894" s="107">
        <f>U895+U908</f>
        <v>347768000</v>
      </c>
      <c r="V894" s="107"/>
      <c r="W894" s="107">
        <f>W895+W908</f>
        <v>347768000</v>
      </c>
    </row>
    <row r="895" spans="1:23" ht="15.75">
      <c r="A895" s="35" t="s">
        <v>84</v>
      </c>
      <c r="B895" s="22"/>
      <c r="C895" s="22" t="s">
        <v>85</v>
      </c>
      <c r="D895" s="22"/>
      <c r="E895" s="40"/>
      <c r="F895" s="33"/>
      <c r="G895" s="25"/>
      <c r="H895" s="102">
        <f>H896</f>
        <v>49987000</v>
      </c>
      <c r="N895" s="107">
        <f>N896</f>
        <v>54444000</v>
      </c>
      <c r="O895" s="107"/>
      <c r="P895" s="107">
        <f>P896+P899+P902+P906</f>
        <v>80044807</v>
      </c>
      <c r="Q895" s="107"/>
      <c r="R895" s="107">
        <f>R896+R899+R902+R906</f>
        <v>80044807</v>
      </c>
      <c r="S895" s="107">
        <f>S896</f>
        <v>59326000</v>
      </c>
      <c r="T895" s="93"/>
      <c r="U895" s="107">
        <f>+U899+U902+U906</f>
        <v>87717297</v>
      </c>
      <c r="V895" s="107"/>
      <c r="W895" s="107">
        <f>+W899+W902+W906</f>
        <v>87717297</v>
      </c>
    </row>
    <row r="896" spans="1:23" ht="70.5" customHeight="1">
      <c r="A896" s="35" t="s">
        <v>274</v>
      </c>
      <c r="B896" s="22" t="s">
        <v>115</v>
      </c>
      <c r="C896" s="22" t="s">
        <v>85</v>
      </c>
      <c r="D896" s="22" t="s">
        <v>275</v>
      </c>
      <c r="E896" s="22"/>
      <c r="F896" s="72">
        <v>0</v>
      </c>
      <c r="G896" s="41">
        <v>74461823</v>
      </c>
      <c r="H896" s="103">
        <f>H898+H897</f>
        <v>49987000</v>
      </c>
      <c r="N896" s="107">
        <f>N897+N898</f>
        <v>54444000</v>
      </c>
      <c r="O896" s="107"/>
      <c r="P896" s="107">
        <f>P897+P898</f>
        <v>0</v>
      </c>
      <c r="Q896" s="107"/>
      <c r="R896" s="107">
        <f>R897+R898</f>
        <v>0</v>
      </c>
      <c r="S896" s="107">
        <f>S897+S898</f>
        <v>59326000</v>
      </c>
      <c r="T896" s="93"/>
      <c r="U896" s="107">
        <f>U897+U898</f>
        <v>0</v>
      </c>
      <c r="V896" s="107"/>
      <c r="W896" s="107">
        <f>W897+W898</f>
        <v>0</v>
      </c>
    </row>
    <row r="897" spans="1:23" ht="24.75" customHeight="1">
      <c r="A897" s="35" t="s">
        <v>128</v>
      </c>
      <c r="B897" s="22" t="s">
        <v>115</v>
      </c>
      <c r="C897" s="22" t="s">
        <v>85</v>
      </c>
      <c r="D897" s="22" t="s">
        <v>275</v>
      </c>
      <c r="E897" s="22" t="s">
        <v>131</v>
      </c>
      <c r="F897" s="72"/>
      <c r="G897" s="41"/>
      <c r="H897" s="103">
        <v>48695000</v>
      </c>
      <c r="N897" s="107">
        <v>52811000</v>
      </c>
      <c r="O897" s="107">
        <v>-52811000</v>
      </c>
      <c r="P897" s="103">
        <f>N897+O897</f>
        <v>0</v>
      </c>
      <c r="Q897" s="103"/>
      <c r="R897" s="103">
        <f>P897+Q897</f>
        <v>0</v>
      </c>
      <c r="S897" s="107">
        <v>57546200</v>
      </c>
      <c r="T897" s="93">
        <v>-57546200</v>
      </c>
      <c r="U897" s="103">
        <f>S897+T897</f>
        <v>0</v>
      </c>
      <c r="V897" s="103"/>
      <c r="W897" s="103">
        <f>U897+V897</f>
        <v>0</v>
      </c>
    </row>
    <row r="898" spans="1:23" ht="47.25">
      <c r="A898" s="35" t="s">
        <v>156</v>
      </c>
      <c r="B898" s="22" t="s">
        <v>115</v>
      </c>
      <c r="C898" s="22" t="s">
        <v>85</v>
      </c>
      <c r="D898" s="22" t="s">
        <v>275</v>
      </c>
      <c r="E898" s="22" t="s">
        <v>134</v>
      </c>
      <c r="F898" s="72"/>
      <c r="G898" s="41"/>
      <c r="H898" s="103">
        <v>1292000</v>
      </c>
      <c r="N898" s="107">
        <v>1633000</v>
      </c>
      <c r="O898" s="107">
        <v>-1633000</v>
      </c>
      <c r="P898" s="103">
        <f>N898+O898</f>
        <v>0</v>
      </c>
      <c r="Q898" s="103"/>
      <c r="R898" s="103">
        <f>P898+Q898</f>
        <v>0</v>
      </c>
      <c r="S898" s="107">
        <v>1779800</v>
      </c>
      <c r="T898" s="93">
        <v>-1779800</v>
      </c>
      <c r="U898" s="103">
        <f>S898+T898</f>
        <v>0</v>
      </c>
      <c r="V898" s="103"/>
      <c r="W898" s="103">
        <f>U898+V898</f>
        <v>0</v>
      </c>
    </row>
    <row r="899" spans="1:23" ht="126">
      <c r="A899" s="35" t="s">
        <v>496</v>
      </c>
      <c r="B899" s="22"/>
      <c r="C899" s="22" t="s">
        <v>85</v>
      </c>
      <c r="D899" s="22" t="s">
        <v>487</v>
      </c>
      <c r="E899" s="22"/>
      <c r="F899" s="72"/>
      <c r="G899" s="41"/>
      <c r="H899" s="103"/>
      <c r="N899" s="107"/>
      <c r="O899" s="107"/>
      <c r="P899" s="103">
        <f>P900+P901</f>
        <v>52811000</v>
      </c>
      <c r="Q899" s="103"/>
      <c r="R899" s="103">
        <f>R900+R901</f>
        <v>52811000</v>
      </c>
      <c r="S899" s="107"/>
      <c r="T899" s="93"/>
      <c r="U899" s="103">
        <f>U900+U901</f>
        <v>57546200</v>
      </c>
      <c r="V899" s="103"/>
      <c r="W899" s="103">
        <f>W900+W901</f>
        <v>57546200</v>
      </c>
    </row>
    <row r="900" spans="1:23" ht="15.75">
      <c r="A900" s="35" t="s">
        <v>128</v>
      </c>
      <c r="B900" s="22"/>
      <c r="C900" s="22" t="s">
        <v>85</v>
      </c>
      <c r="D900" s="22" t="s">
        <v>487</v>
      </c>
      <c r="E900" s="22" t="s">
        <v>131</v>
      </c>
      <c r="F900" s="72"/>
      <c r="G900" s="41"/>
      <c r="H900" s="103"/>
      <c r="N900" s="107"/>
      <c r="O900" s="107">
        <v>38416384</v>
      </c>
      <c r="P900" s="103">
        <f>O900</f>
        <v>38416384</v>
      </c>
      <c r="Q900" s="103"/>
      <c r="R900" s="103">
        <f>P900+Q900</f>
        <v>38416384</v>
      </c>
      <c r="S900" s="107"/>
      <c r="T900" s="93">
        <v>41858490</v>
      </c>
      <c r="U900" s="103">
        <f>T900</f>
        <v>41858490</v>
      </c>
      <c r="V900" s="103"/>
      <c r="W900" s="103">
        <f>U900+V900</f>
        <v>41858490</v>
      </c>
    </row>
    <row r="901" spans="1:23" ht="69.75" customHeight="1">
      <c r="A901" s="35" t="s">
        <v>523</v>
      </c>
      <c r="B901" s="22"/>
      <c r="C901" s="22" t="s">
        <v>85</v>
      </c>
      <c r="D901" s="22" t="s">
        <v>487</v>
      </c>
      <c r="E901" s="22" t="s">
        <v>141</v>
      </c>
      <c r="F901" s="72"/>
      <c r="G901" s="41"/>
      <c r="H901" s="103"/>
      <c r="N901" s="107"/>
      <c r="O901" s="107">
        <v>14394616</v>
      </c>
      <c r="P901" s="103">
        <f>O901</f>
        <v>14394616</v>
      </c>
      <c r="Q901" s="103"/>
      <c r="R901" s="103">
        <f>P901+Q901</f>
        <v>14394616</v>
      </c>
      <c r="S901" s="107"/>
      <c r="T901" s="93">
        <v>15687710</v>
      </c>
      <c r="U901" s="103">
        <f>T901</f>
        <v>15687710</v>
      </c>
      <c r="V901" s="103"/>
      <c r="W901" s="103">
        <f>U901+V901</f>
        <v>15687710</v>
      </c>
    </row>
    <row r="902" spans="1:23" ht="119.25" customHeight="1">
      <c r="A902" s="35" t="s">
        <v>497</v>
      </c>
      <c r="B902" s="22"/>
      <c r="C902" s="22" t="s">
        <v>85</v>
      </c>
      <c r="D902" s="22" t="s">
        <v>488</v>
      </c>
      <c r="E902" s="22"/>
      <c r="F902" s="72"/>
      <c r="G902" s="41"/>
      <c r="H902" s="103"/>
      <c r="N902" s="107"/>
      <c r="O902" s="107"/>
      <c r="P902" s="103">
        <f>P903+P904+P905</f>
        <v>1633000</v>
      </c>
      <c r="Q902" s="103"/>
      <c r="R902" s="103">
        <f>R903+R904+R905</f>
        <v>1633000</v>
      </c>
      <c r="S902" s="107"/>
      <c r="T902" s="93"/>
      <c r="U902" s="103">
        <f>U903+U904+U905</f>
        <v>1779800</v>
      </c>
      <c r="V902" s="103"/>
      <c r="W902" s="103">
        <f>W903+W904+W905</f>
        <v>1779800</v>
      </c>
    </row>
    <row r="903" spans="1:23" ht="47.25">
      <c r="A903" s="35" t="s">
        <v>130</v>
      </c>
      <c r="B903" s="22"/>
      <c r="C903" s="22" t="s">
        <v>85</v>
      </c>
      <c r="D903" s="22" t="s">
        <v>488</v>
      </c>
      <c r="E903" s="22" t="s">
        <v>133</v>
      </c>
      <c r="F903" s="72"/>
      <c r="G903" s="41"/>
      <c r="H903" s="103"/>
      <c r="N903" s="107"/>
      <c r="O903" s="107">
        <v>278100</v>
      </c>
      <c r="P903" s="103">
        <f>O903</f>
        <v>278100</v>
      </c>
      <c r="Q903" s="103"/>
      <c r="R903" s="103">
        <f>P903+Q903</f>
        <v>278100</v>
      </c>
      <c r="S903" s="107"/>
      <c r="T903" s="93">
        <v>302700</v>
      </c>
      <c r="U903" s="103">
        <f>T903</f>
        <v>302700</v>
      </c>
      <c r="V903" s="103"/>
      <c r="W903" s="103">
        <f>U903+V903</f>
        <v>302700</v>
      </c>
    </row>
    <row r="904" spans="1:23" ht="31.5">
      <c r="A904" s="35" t="s">
        <v>156</v>
      </c>
      <c r="B904" s="22"/>
      <c r="C904" s="22" t="s">
        <v>85</v>
      </c>
      <c r="D904" s="22" t="s">
        <v>488</v>
      </c>
      <c r="E904" s="22" t="s">
        <v>134</v>
      </c>
      <c r="F904" s="72"/>
      <c r="G904" s="41"/>
      <c r="H904" s="103"/>
      <c r="N904" s="107"/>
      <c r="O904" s="107">
        <v>824400</v>
      </c>
      <c r="P904" s="103">
        <f>O904</f>
        <v>824400</v>
      </c>
      <c r="Q904" s="103"/>
      <c r="R904" s="103">
        <f>P904+Q904</f>
        <v>824400</v>
      </c>
      <c r="S904" s="107"/>
      <c r="T904" s="93">
        <v>899100</v>
      </c>
      <c r="U904" s="103">
        <f>T904</f>
        <v>899100</v>
      </c>
      <c r="V904" s="103"/>
      <c r="W904" s="103">
        <f>U904+V904</f>
        <v>899100</v>
      </c>
    </row>
    <row r="905" spans="1:23" ht="69" customHeight="1">
      <c r="A905" s="35" t="s">
        <v>523</v>
      </c>
      <c r="B905" s="22"/>
      <c r="C905" s="22" t="s">
        <v>85</v>
      </c>
      <c r="D905" s="22" t="s">
        <v>488</v>
      </c>
      <c r="E905" s="22" t="s">
        <v>141</v>
      </c>
      <c r="F905" s="72"/>
      <c r="G905" s="41"/>
      <c r="H905" s="103"/>
      <c r="N905" s="107"/>
      <c r="O905" s="107">
        <v>530500</v>
      </c>
      <c r="P905" s="103">
        <f>O905</f>
        <v>530500</v>
      </c>
      <c r="Q905" s="103"/>
      <c r="R905" s="103">
        <f>P905+Q905</f>
        <v>530500</v>
      </c>
      <c r="S905" s="107"/>
      <c r="T905" s="93">
        <v>578000</v>
      </c>
      <c r="U905" s="103">
        <f>T905</f>
        <v>578000</v>
      </c>
      <c r="V905" s="103"/>
      <c r="W905" s="103">
        <f>U905+V905</f>
        <v>578000</v>
      </c>
    </row>
    <row r="906" spans="1:23" ht="189">
      <c r="A906" s="35" t="s">
        <v>498</v>
      </c>
      <c r="B906" s="22"/>
      <c r="C906" s="22" t="s">
        <v>85</v>
      </c>
      <c r="D906" s="22" t="s">
        <v>491</v>
      </c>
      <c r="E906" s="22"/>
      <c r="F906" s="72"/>
      <c r="G906" s="41"/>
      <c r="H906" s="103"/>
      <c r="N906" s="107"/>
      <c r="O906" s="107"/>
      <c r="P906" s="103">
        <f>P907</f>
        <v>25600807</v>
      </c>
      <c r="Q906" s="103"/>
      <c r="R906" s="103">
        <f>R907</f>
        <v>25600807</v>
      </c>
      <c r="S906" s="107"/>
      <c r="T906" s="93"/>
      <c r="U906" s="103">
        <f>U907</f>
        <v>28391297</v>
      </c>
      <c r="V906" s="103"/>
      <c r="W906" s="103">
        <f>W907</f>
        <v>28391297</v>
      </c>
    </row>
    <row r="907" spans="1:23" ht="15.75">
      <c r="A907" s="35" t="s">
        <v>128</v>
      </c>
      <c r="B907" s="22"/>
      <c r="C907" s="22" t="s">
        <v>85</v>
      </c>
      <c r="D907" s="22" t="s">
        <v>491</v>
      </c>
      <c r="E907" s="22" t="s">
        <v>131</v>
      </c>
      <c r="F907" s="72"/>
      <c r="G907" s="41"/>
      <c r="H907" s="103"/>
      <c r="N907" s="107"/>
      <c r="O907" s="107">
        <v>25600807</v>
      </c>
      <c r="P907" s="103">
        <f>O907</f>
        <v>25600807</v>
      </c>
      <c r="Q907" s="103"/>
      <c r="R907" s="103">
        <f>P907+Q907</f>
        <v>25600807</v>
      </c>
      <c r="S907" s="107"/>
      <c r="T907" s="93">
        <v>28391297</v>
      </c>
      <c r="U907" s="103">
        <f>T907</f>
        <v>28391297</v>
      </c>
      <c r="V907" s="103"/>
      <c r="W907" s="103">
        <f>U907+V907</f>
        <v>28391297</v>
      </c>
    </row>
    <row r="908" spans="1:23" ht="15.75">
      <c r="A908" s="35" t="s">
        <v>338</v>
      </c>
      <c r="B908" s="22"/>
      <c r="C908" s="22" t="s">
        <v>72</v>
      </c>
      <c r="D908" s="22"/>
      <c r="E908" s="22"/>
      <c r="F908" s="72"/>
      <c r="G908" s="41"/>
      <c r="H908" s="103">
        <f>H909</f>
        <v>233891000</v>
      </c>
      <c r="N908" s="107">
        <f>N909</f>
        <v>260071000</v>
      </c>
      <c r="O908" s="107"/>
      <c r="P908" s="107">
        <f>P913+P916</f>
        <v>234470193</v>
      </c>
      <c r="Q908" s="107"/>
      <c r="R908" s="107">
        <f>R913+R916</f>
        <v>234470193</v>
      </c>
      <c r="S908" s="107">
        <f>S909</f>
        <v>288442000</v>
      </c>
      <c r="T908" s="93"/>
      <c r="U908" s="107">
        <f>U913+U916</f>
        <v>260050703</v>
      </c>
      <c r="V908" s="107"/>
      <c r="W908" s="107">
        <f>W913+W916</f>
        <v>260050703</v>
      </c>
    </row>
    <row r="909" spans="1:23" ht="63">
      <c r="A909" s="29" t="s">
        <v>290</v>
      </c>
      <c r="B909" s="22" t="s">
        <v>115</v>
      </c>
      <c r="C909" s="22" t="s">
        <v>72</v>
      </c>
      <c r="D909" s="22" t="s">
        <v>291</v>
      </c>
      <c r="E909" s="22"/>
      <c r="F909" s="72"/>
      <c r="G909" s="22"/>
      <c r="H909" s="103">
        <f>H910+H911+H912</f>
        <v>233891000</v>
      </c>
      <c r="N909" s="107">
        <f>N910+N911+N912</f>
        <v>260071000</v>
      </c>
      <c r="O909" s="107"/>
      <c r="P909" s="107">
        <f>P910+P911+P912</f>
        <v>0</v>
      </c>
      <c r="Q909" s="107"/>
      <c r="R909" s="107">
        <f>R910+R911+R912</f>
        <v>0</v>
      </c>
      <c r="S909" s="107">
        <v>288442000</v>
      </c>
      <c r="T909" s="93"/>
      <c r="U909" s="107">
        <f>U910+U911+U912</f>
        <v>0</v>
      </c>
      <c r="V909" s="107"/>
      <c r="W909" s="107">
        <f>W910+W911+W912</f>
        <v>0</v>
      </c>
    </row>
    <row r="910" spans="1:23" ht="19.5" customHeight="1">
      <c r="A910" s="35" t="s">
        <v>128</v>
      </c>
      <c r="B910" s="22" t="s">
        <v>115</v>
      </c>
      <c r="C910" s="22" t="s">
        <v>72</v>
      </c>
      <c r="D910" s="22" t="s">
        <v>291</v>
      </c>
      <c r="E910" s="22" t="s">
        <v>131</v>
      </c>
      <c r="F910" s="72">
        <v>0</v>
      </c>
      <c r="G910" s="41">
        <v>1474467</v>
      </c>
      <c r="H910" s="103">
        <v>229432000</v>
      </c>
      <c r="N910" s="107">
        <v>254870000</v>
      </c>
      <c r="O910" s="107">
        <v>-254870000</v>
      </c>
      <c r="P910" s="103">
        <f>N910+O910</f>
        <v>0</v>
      </c>
      <c r="Q910" s="103"/>
      <c r="R910" s="103">
        <f>P910+Q910</f>
        <v>0</v>
      </c>
      <c r="S910" s="107">
        <v>282670000</v>
      </c>
      <c r="T910" s="93">
        <v>-282670000</v>
      </c>
      <c r="U910" s="103">
        <f>S910+T910</f>
        <v>0</v>
      </c>
      <c r="V910" s="103"/>
      <c r="W910" s="103">
        <f>U910+V910</f>
        <v>0</v>
      </c>
    </row>
    <row r="911" spans="1:23" ht="36" customHeight="1">
      <c r="A911" s="35" t="s">
        <v>130</v>
      </c>
      <c r="B911" s="22" t="s">
        <v>115</v>
      </c>
      <c r="C911" s="22" t="s">
        <v>72</v>
      </c>
      <c r="D911" s="22" t="s">
        <v>291</v>
      </c>
      <c r="E911" s="22" t="s">
        <v>133</v>
      </c>
      <c r="F911" s="72">
        <v>0</v>
      </c>
      <c r="G911" s="41">
        <v>1284127</v>
      </c>
      <c r="H911" s="103">
        <v>1600000</v>
      </c>
      <c r="N911" s="107">
        <v>2080000</v>
      </c>
      <c r="O911" s="107">
        <v>-2080000</v>
      </c>
      <c r="P911" s="103">
        <f>N911+O911</f>
        <v>0</v>
      </c>
      <c r="Q911" s="103"/>
      <c r="R911" s="103">
        <f>P911+Q911</f>
        <v>0</v>
      </c>
      <c r="S911" s="107">
        <v>2307000</v>
      </c>
      <c r="T911" s="93">
        <v>-2307000</v>
      </c>
      <c r="U911" s="103">
        <f>S911+T911</f>
        <v>0</v>
      </c>
      <c r="V911" s="103"/>
      <c r="W911" s="103">
        <f>U911+V911</f>
        <v>0</v>
      </c>
    </row>
    <row r="912" spans="1:23" ht="35.25" customHeight="1">
      <c r="A912" s="35" t="s">
        <v>156</v>
      </c>
      <c r="B912" s="22" t="s">
        <v>115</v>
      </c>
      <c r="C912" s="22" t="s">
        <v>72</v>
      </c>
      <c r="D912" s="22" t="s">
        <v>291</v>
      </c>
      <c r="E912" s="22" t="s">
        <v>134</v>
      </c>
      <c r="F912" s="72">
        <v>0</v>
      </c>
      <c r="G912" s="41">
        <v>48946218</v>
      </c>
      <c r="H912" s="103">
        <v>2859000</v>
      </c>
      <c r="N912" s="107">
        <v>3121000</v>
      </c>
      <c r="O912" s="107">
        <v>-3121000</v>
      </c>
      <c r="P912" s="103">
        <f>N912+O912</f>
        <v>0</v>
      </c>
      <c r="Q912" s="103"/>
      <c r="R912" s="103">
        <f>P912+Q912</f>
        <v>0</v>
      </c>
      <c r="S912" s="107">
        <v>3465000</v>
      </c>
      <c r="T912" s="93">
        <v>-3465000</v>
      </c>
      <c r="U912" s="103">
        <f>S912+T912</f>
        <v>0</v>
      </c>
      <c r="V912" s="103"/>
      <c r="W912" s="103">
        <f>U912+V912</f>
        <v>0</v>
      </c>
    </row>
    <row r="913" spans="1:23" ht="162" customHeight="1">
      <c r="A913" s="35" t="s">
        <v>498</v>
      </c>
      <c r="B913" s="22"/>
      <c r="C913" s="22" t="s">
        <v>72</v>
      </c>
      <c r="D913" s="22" t="s">
        <v>491</v>
      </c>
      <c r="E913" s="22"/>
      <c r="F913" s="72"/>
      <c r="G913" s="41"/>
      <c r="H913" s="103"/>
      <c r="N913" s="107"/>
      <c r="O913" s="35"/>
      <c r="P913" s="103">
        <f>P914+P915</f>
        <v>229269193</v>
      </c>
      <c r="Q913" s="103"/>
      <c r="R913" s="103">
        <f>R914+R915</f>
        <v>229269193</v>
      </c>
      <c r="S913" s="107"/>
      <c r="T913" s="93"/>
      <c r="U913" s="103">
        <f>U914+U915</f>
        <v>254278703</v>
      </c>
      <c r="V913" s="103"/>
      <c r="W913" s="103">
        <f>W914+W915</f>
        <v>254278703</v>
      </c>
    </row>
    <row r="914" spans="1:23" ht="22.5" customHeight="1">
      <c r="A914" s="35" t="s">
        <v>128</v>
      </c>
      <c r="B914" s="22"/>
      <c r="C914" s="22" t="s">
        <v>72</v>
      </c>
      <c r="D914" s="22" t="s">
        <v>491</v>
      </c>
      <c r="E914" s="22" t="s">
        <v>131</v>
      </c>
      <c r="F914" s="72"/>
      <c r="G914" s="41"/>
      <c r="H914" s="103"/>
      <c r="N914" s="107"/>
      <c r="O914" s="107">
        <v>176931624</v>
      </c>
      <c r="P914" s="103">
        <f>O914</f>
        <v>176931624</v>
      </c>
      <c r="Q914" s="103"/>
      <c r="R914" s="103">
        <f>P914+Q914</f>
        <v>176931624</v>
      </c>
      <c r="S914" s="107"/>
      <c r="T914" s="93">
        <v>196216999</v>
      </c>
      <c r="U914" s="103">
        <f>T914</f>
        <v>196216999</v>
      </c>
      <c r="V914" s="103"/>
      <c r="W914" s="103">
        <f>U914+V914</f>
        <v>196216999</v>
      </c>
    </row>
    <row r="915" spans="1:23" ht="75.75" customHeight="1">
      <c r="A915" s="35" t="s">
        <v>522</v>
      </c>
      <c r="B915" s="22"/>
      <c r="C915" s="22" t="s">
        <v>72</v>
      </c>
      <c r="D915" s="22" t="s">
        <v>491</v>
      </c>
      <c r="E915" s="22" t="s">
        <v>303</v>
      </c>
      <c r="F915" s="72"/>
      <c r="G915" s="41"/>
      <c r="H915" s="103"/>
      <c r="N915" s="107"/>
      <c r="O915" s="107">
        <v>52337569</v>
      </c>
      <c r="P915" s="103">
        <f>O915</f>
        <v>52337569</v>
      </c>
      <c r="Q915" s="103"/>
      <c r="R915" s="103">
        <f>P915+Q915</f>
        <v>52337569</v>
      </c>
      <c r="S915" s="107"/>
      <c r="T915" s="93">
        <v>58061704</v>
      </c>
      <c r="U915" s="103">
        <f>T915</f>
        <v>58061704</v>
      </c>
      <c r="V915" s="103"/>
      <c r="W915" s="103">
        <f>U915+V915</f>
        <v>58061704</v>
      </c>
    </row>
    <row r="916" spans="1:23" ht="193.5" customHeight="1">
      <c r="A916" s="35" t="s">
        <v>499</v>
      </c>
      <c r="B916" s="22"/>
      <c r="C916" s="22" t="s">
        <v>72</v>
      </c>
      <c r="D916" s="22" t="s">
        <v>494</v>
      </c>
      <c r="E916" s="22"/>
      <c r="F916" s="72"/>
      <c r="G916" s="41"/>
      <c r="H916" s="103"/>
      <c r="N916" s="107"/>
      <c r="O916" s="107"/>
      <c r="P916" s="103">
        <f>P917+P918+P919</f>
        <v>5201000</v>
      </c>
      <c r="Q916" s="103"/>
      <c r="R916" s="103">
        <f>R917+R918+R919</f>
        <v>5201000</v>
      </c>
      <c r="S916" s="107"/>
      <c r="T916" s="93"/>
      <c r="U916" s="103">
        <f>U917+U918+U919</f>
        <v>5772000</v>
      </c>
      <c r="V916" s="103"/>
      <c r="W916" s="103">
        <f>W917+W918+W919</f>
        <v>5772000</v>
      </c>
    </row>
    <row r="917" spans="1:23" ht="35.25" customHeight="1">
      <c r="A917" s="35" t="s">
        <v>130</v>
      </c>
      <c r="B917" s="22"/>
      <c r="C917" s="22" t="s">
        <v>72</v>
      </c>
      <c r="D917" s="22" t="s">
        <v>494</v>
      </c>
      <c r="E917" s="22" t="s">
        <v>133</v>
      </c>
      <c r="F917" s="72"/>
      <c r="G917" s="41"/>
      <c r="H917" s="103"/>
      <c r="N917" s="107"/>
      <c r="O917" s="107">
        <v>1258199</v>
      </c>
      <c r="P917" s="103">
        <f>O917</f>
        <v>1258199</v>
      </c>
      <c r="Q917" s="103"/>
      <c r="R917" s="103">
        <f>P917+Q917</f>
        <v>1258199</v>
      </c>
      <c r="S917" s="107"/>
      <c r="T917" s="93">
        <v>1395338</v>
      </c>
      <c r="U917" s="103">
        <f>T917</f>
        <v>1395338</v>
      </c>
      <c r="V917" s="103"/>
      <c r="W917" s="103">
        <f>U917+V917</f>
        <v>1395338</v>
      </c>
    </row>
    <row r="918" spans="1:23" ht="35.25" customHeight="1">
      <c r="A918" s="35" t="s">
        <v>156</v>
      </c>
      <c r="B918" s="22"/>
      <c r="C918" s="22" t="s">
        <v>72</v>
      </c>
      <c r="D918" s="22" t="s">
        <v>494</v>
      </c>
      <c r="E918" s="22" t="s">
        <v>134</v>
      </c>
      <c r="F918" s="72"/>
      <c r="G918" s="41"/>
      <c r="H918" s="103"/>
      <c r="N918" s="107"/>
      <c r="O918" s="107">
        <v>2425945</v>
      </c>
      <c r="P918" s="103">
        <f>O918</f>
        <v>2425945</v>
      </c>
      <c r="Q918" s="103"/>
      <c r="R918" s="103">
        <f>P918+Q918</f>
        <v>2425945</v>
      </c>
      <c r="S918" s="107"/>
      <c r="T918" s="93">
        <v>2690282</v>
      </c>
      <c r="U918" s="103">
        <f>T918</f>
        <v>2690282</v>
      </c>
      <c r="V918" s="103"/>
      <c r="W918" s="103">
        <f>U918+V918</f>
        <v>2690282</v>
      </c>
    </row>
    <row r="919" spans="1:23" ht="68.25" customHeight="1">
      <c r="A919" s="35" t="s">
        <v>522</v>
      </c>
      <c r="B919" s="22"/>
      <c r="C919" s="22" t="s">
        <v>72</v>
      </c>
      <c r="D919" s="22" t="s">
        <v>494</v>
      </c>
      <c r="E919" s="22" t="s">
        <v>303</v>
      </c>
      <c r="F919" s="72"/>
      <c r="G919" s="41"/>
      <c r="H919" s="103"/>
      <c r="N919" s="107"/>
      <c r="O919" s="107">
        <v>1516856</v>
      </c>
      <c r="P919" s="103">
        <f>O919</f>
        <v>1516856</v>
      </c>
      <c r="Q919" s="103"/>
      <c r="R919" s="103">
        <f>P919+Q919</f>
        <v>1516856</v>
      </c>
      <c r="S919" s="107"/>
      <c r="T919" s="93">
        <v>1686380</v>
      </c>
      <c r="U919" s="103">
        <f>T919</f>
        <v>1686380</v>
      </c>
      <c r="V919" s="103"/>
      <c r="W919" s="103">
        <f>U919+V919</f>
        <v>1686380</v>
      </c>
    </row>
    <row r="920" spans="1:23" ht="15.75">
      <c r="A920" s="54" t="s">
        <v>79</v>
      </c>
      <c r="B920" s="26">
        <v>1000</v>
      </c>
      <c r="C920" s="27" t="s">
        <v>102</v>
      </c>
      <c r="D920" s="26"/>
      <c r="E920" s="26"/>
      <c r="F920" s="33" t="e">
        <f>#REF!+#REF!+#REF!+#REF!</f>
        <v>#REF!</v>
      </c>
      <c r="G920" s="25"/>
      <c r="H920" s="102">
        <f>H921+H932</f>
        <v>84915000</v>
      </c>
      <c r="N920" s="107">
        <f>N921+N932</f>
        <v>87538000</v>
      </c>
      <c r="O920" s="107"/>
      <c r="P920" s="107">
        <f>P921+P932</f>
        <v>87538000</v>
      </c>
      <c r="Q920" s="107"/>
      <c r="R920" s="107">
        <f>R921+R932</f>
        <v>87538000</v>
      </c>
      <c r="S920" s="107">
        <f>S921+S932</f>
        <v>99427000</v>
      </c>
      <c r="T920" s="93"/>
      <c r="U920" s="107">
        <f>U921+U932</f>
        <v>99427000</v>
      </c>
      <c r="V920" s="107"/>
      <c r="W920" s="107">
        <f>W921+W932</f>
        <v>99427000</v>
      </c>
    </row>
    <row r="921" spans="1:23" ht="19.5" customHeight="1">
      <c r="A921" s="57" t="s">
        <v>80</v>
      </c>
      <c r="B921" s="22" t="s">
        <v>109</v>
      </c>
      <c r="C921" s="22">
        <v>1003</v>
      </c>
      <c r="D921" s="22"/>
      <c r="E921" s="22"/>
      <c r="F921" s="72" t="e">
        <f>F922+#REF!+#REF!+#REF!+#REF!+F943+#REF!+#REF!+#REF!+#REF!</f>
        <v>#REF!</v>
      </c>
      <c r="G921" s="22"/>
      <c r="H921" s="103">
        <f>H922</f>
        <v>81889611</v>
      </c>
      <c r="I921" s="111"/>
      <c r="J921" s="111"/>
      <c r="K921" s="111"/>
      <c r="L921" s="111"/>
      <c r="M921" s="111"/>
      <c r="N921" s="112">
        <f>N922</f>
        <v>84908985</v>
      </c>
      <c r="O921" s="112"/>
      <c r="P921" s="112">
        <f>P922</f>
        <v>84908985</v>
      </c>
      <c r="Q921" s="112"/>
      <c r="R921" s="112">
        <f>R922</f>
        <v>84908985</v>
      </c>
      <c r="S921" s="112">
        <f>S922</f>
        <v>96666264</v>
      </c>
      <c r="T921" s="93"/>
      <c r="U921" s="112">
        <f>U922</f>
        <v>96666264</v>
      </c>
      <c r="V921" s="112"/>
      <c r="W921" s="112">
        <f>W922</f>
        <v>96666264</v>
      </c>
    </row>
    <row r="922" spans="1:23" ht="79.5" customHeight="1">
      <c r="A922" s="58" t="s">
        <v>213</v>
      </c>
      <c r="B922" s="22" t="s">
        <v>109</v>
      </c>
      <c r="C922" s="22">
        <v>1003</v>
      </c>
      <c r="D922" s="22" t="s">
        <v>39</v>
      </c>
      <c r="E922" s="22"/>
      <c r="F922" s="72">
        <f>F923+F926</f>
        <v>0</v>
      </c>
      <c r="G922" s="22"/>
      <c r="H922" s="103">
        <f>H923</f>
        <v>81889611</v>
      </c>
      <c r="I922" s="111"/>
      <c r="J922" s="111"/>
      <c r="K922" s="111"/>
      <c r="L922" s="111"/>
      <c r="M922" s="111"/>
      <c r="N922" s="112">
        <f>N923</f>
        <v>84908985</v>
      </c>
      <c r="O922" s="112"/>
      <c r="P922" s="112">
        <f>P923</f>
        <v>84908985</v>
      </c>
      <c r="Q922" s="112"/>
      <c r="R922" s="112">
        <f>R923</f>
        <v>84908985</v>
      </c>
      <c r="S922" s="112">
        <f>S923</f>
        <v>96666264</v>
      </c>
      <c r="T922" s="93"/>
      <c r="U922" s="112">
        <f>U923</f>
        <v>96666264</v>
      </c>
      <c r="V922" s="112"/>
      <c r="W922" s="112">
        <f>W923</f>
        <v>96666264</v>
      </c>
    </row>
    <row r="923" spans="1:23" ht="83.25" customHeight="1">
      <c r="A923" s="58" t="s">
        <v>267</v>
      </c>
      <c r="B923" s="22" t="s">
        <v>109</v>
      </c>
      <c r="C923" s="22" t="s">
        <v>81</v>
      </c>
      <c r="D923" s="22" t="s">
        <v>268</v>
      </c>
      <c r="E923" s="22"/>
      <c r="F923" s="72">
        <f>F924</f>
        <v>0</v>
      </c>
      <c r="G923" s="22"/>
      <c r="H923" s="103">
        <f>H924+H926+H929</f>
        <v>81889611</v>
      </c>
      <c r="I923" s="111"/>
      <c r="J923" s="111"/>
      <c r="K923" s="111"/>
      <c r="L923" s="111"/>
      <c r="M923" s="111"/>
      <c r="N923" s="112">
        <f>N924+N926+N929</f>
        <v>84908985</v>
      </c>
      <c r="O923" s="112"/>
      <c r="P923" s="112">
        <f>P924+P926+P929</f>
        <v>84908985</v>
      </c>
      <c r="Q923" s="112"/>
      <c r="R923" s="112">
        <f>R924+R926+R929</f>
        <v>84908985</v>
      </c>
      <c r="S923" s="112">
        <f>S924+S926+S929</f>
        <v>96666264</v>
      </c>
      <c r="T923" s="93"/>
      <c r="U923" s="112">
        <f>U924+U926+U929</f>
        <v>96666264</v>
      </c>
      <c r="V923" s="112"/>
      <c r="W923" s="112">
        <f>W924+W926+W929</f>
        <v>96666264</v>
      </c>
    </row>
    <row r="924" spans="1:23" ht="189">
      <c r="A924" s="58" t="s">
        <v>339</v>
      </c>
      <c r="B924" s="22" t="s">
        <v>109</v>
      </c>
      <c r="C924" s="22" t="s">
        <v>81</v>
      </c>
      <c r="D924" s="22" t="s">
        <v>340</v>
      </c>
      <c r="E924" s="22"/>
      <c r="F924" s="72">
        <v>0</v>
      </c>
      <c r="G924" s="22" t="s">
        <v>341</v>
      </c>
      <c r="H924" s="103">
        <f>H925</f>
        <v>7450539</v>
      </c>
      <c r="I924" s="111"/>
      <c r="J924" s="111"/>
      <c r="K924" s="111"/>
      <c r="L924" s="111"/>
      <c r="M924" s="111"/>
      <c r="N924" s="112">
        <f>N925</f>
        <v>7640267</v>
      </c>
      <c r="O924" s="112"/>
      <c r="P924" s="112">
        <f>P925</f>
        <v>7640267</v>
      </c>
      <c r="Q924" s="112"/>
      <c r="R924" s="112">
        <f>R925</f>
        <v>7640267</v>
      </c>
      <c r="S924" s="112">
        <f>S925</f>
        <v>8825360</v>
      </c>
      <c r="T924" s="93"/>
      <c r="U924" s="112">
        <f>U925</f>
        <v>8825360</v>
      </c>
      <c r="V924" s="112"/>
      <c r="W924" s="112">
        <f>W925</f>
        <v>8825360</v>
      </c>
    </row>
    <row r="925" spans="1:23" ht="47.25">
      <c r="A925" s="59" t="s">
        <v>516</v>
      </c>
      <c r="B925" s="22" t="s">
        <v>109</v>
      </c>
      <c r="C925" s="22" t="s">
        <v>81</v>
      </c>
      <c r="D925" s="22" t="s">
        <v>340</v>
      </c>
      <c r="E925" s="22" t="s">
        <v>151</v>
      </c>
      <c r="F925" s="72"/>
      <c r="G925" s="22"/>
      <c r="H925" s="103">
        <v>7450539</v>
      </c>
      <c r="I925" s="111"/>
      <c r="J925" s="111"/>
      <c r="K925" s="111"/>
      <c r="L925" s="111"/>
      <c r="M925" s="111"/>
      <c r="N925" s="112">
        <v>7640267</v>
      </c>
      <c r="O925" s="112"/>
      <c r="P925" s="103">
        <f>N925+O925</f>
        <v>7640267</v>
      </c>
      <c r="Q925" s="103"/>
      <c r="R925" s="103">
        <f>P925+Q925</f>
        <v>7640267</v>
      </c>
      <c r="S925" s="112">
        <v>8825360</v>
      </c>
      <c r="T925" s="93"/>
      <c r="U925" s="103">
        <f>S925+T925</f>
        <v>8825360</v>
      </c>
      <c r="V925" s="103"/>
      <c r="W925" s="103">
        <f>U925+V925</f>
        <v>8825360</v>
      </c>
    </row>
    <row r="926" spans="1:23" ht="204.75">
      <c r="A926" s="60" t="s">
        <v>342</v>
      </c>
      <c r="B926" s="22" t="s">
        <v>109</v>
      </c>
      <c r="C926" s="22">
        <v>1003</v>
      </c>
      <c r="D926" s="22" t="s">
        <v>343</v>
      </c>
      <c r="E926" s="22"/>
      <c r="F926" s="72">
        <f>F929</f>
        <v>0</v>
      </c>
      <c r="G926" s="22"/>
      <c r="H926" s="103">
        <f>H928</f>
        <v>64545072</v>
      </c>
      <c r="I926" s="111"/>
      <c r="J926" s="111"/>
      <c r="K926" s="111"/>
      <c r="L926" s="111"/>
      <c r="M926" s="111"/>
      <c r="N926" s="112">
        <f>N928</f>
        <v>67004718</v>
      </c>
      <c r="O926" s="112"/>
      <c r="P926" s="112">
        <f>P928</f>
        <v>67004718</v>
      </c>
      <c r="Q926" s="112"/>
      <c r="R926" s="112">
        <f>R928+R927</f>
        <v>67004718</v>
      </c>
      <c r="S926" s="112">
        <f>S928</f>
        <v>77478904</v>
      </c>
      <c r="T926" s="93"/>
      <c r="U926" s="112">
        <f>U928</f>
        <v>77478904</v>
      </c>
      <c r="V926" s="112"/>
      <c r="W926" s="112">
        <f>W928+W927</f>
        <v>77478904</v>
      </c>
    </row>
    <row r="927" spans="1:23" ht="31.5">
      <c r="A927" s="60" t="s">
        <v>156</v>
      </c>
      <c r="B927" s="22"/>
      <c r="C927" s="22">
        <v>1003</v>
      </c>
      <c r="D927" s="22" t="s">
        <v>343</v>
      </c>
      <c r="E927" s="22" t="s">
        <v>134</v>
      </c>
      <c r="F927" s="72"/>
      <c r="G927" s="22"/>
      <c r="H927" s="103"/>
      <c r="I927" s="111"/>
      <c r="J927" s="111"/>
      <c r="K927" s="111"/>
      <c r="L927" s="111"/>
      <c r="M927" s="111"/>
      <c r="N927" s="112"/>
      <c r="O927" s="112"/>
      <c r="P927" s="112"/>
      <c r="Q927" s="112">
        <f>990221</f>
        <v>990221</v>
      </c>
      <c r="R927" s="112">
        <f>P927+Q927</f>
        <v>990221</v>
      </c>
      <c r="S927" s="112"/>
      <c r="T927" s="93"/>
      <c r="U927" s="112"/>
      <c r="V927" s="112">
        <f>1145008</f>
        <v>1145008</v>
      </c>
      <c r="W927" s="112">
        <f>U927+V927</f>
        <v>1145008</v>
      </c>
    </row>
    <row r="928" spans="1:23" ht="47.25">
      <c r="A928" s="59" t="s">
        <v>516</v>
      </c>
      <c r="B928" s="22" t="s">
        <v>109</v>
      </c>
      <c r="C928" s="22" t="s">
        <v>81</v>
      </c>
      <c r="D928" s="22" t="s">
        <v>343</v>
      </c>
      <c r="E928" s="22" t="s">
        <v>151</v>
      </c>
      <c r="F928" s="72"/>
      <c r="G928" s="22"/>
      <c r="H928" s="103">
        <v>64545072</v>
      </c>
      <c r="I928" s="111"/>
      <c r="J928" s="111"/>
      <c r="K928" s="111"/>
      <c r="L928" s="111"/>
      <c r="M928" s="111"/>
      <c r="N928" s="112">
        <v>67004718</v>
      </c>
      <c r="O928" s="112"/>
      <c r="P928" s="103">
        <f>N928+O928</f>
        <v>67004718</v>
      </c>
      <c r="Q928" s="103">
        <f>-990221</f>
        <v>-990221</v>
      </c>
      <c r="R928" s="103">
        <f>P928+Q928</f>
        <v>66014497</v>
      </c>
      <c r="S928" s="112">
        <v>77478904</v>
      </c>
      <c r="T928" s="93"/>
      <c r="U928" s="103">
        <f>S928+T928</f>
        <v>77478904</v>
      </c>
      <c r="V928" s="103">
        <f>-1145008</f>
        <v>-1145008</v>
      </c>
      <c r="W928" s="103">
        <f>U928+V928</f>
        <v>76333896</v>
      </c>
    </row>
    <row r="929" spans="1:23" ht="204.75">
      <c r="A929" s="60" t="s">
        <v>344</v>
      </c>
      <c r="B929" s="22" t="s">
        <v>109</v>
      </c>
      <c r="C929" s="22" t="s">
        <v>81</v>
      </c>
      <c r="D929" s="22" t="s">
        <v>345</v>
      </c>
      <c r="E929" s="22"/>
      <c r="F929" s="72">
        <v>0</v>
      </c>
      <c r="G929" s="22" t="s">
        <v>346</v>
      </c>
      <c r="H929" s="103">
        <f>H931</f>
        <v>9894000</v>
      </c>
      <c r="I929" s="111"/>
      <c r="J929" s="111"/>
      <c r="K929" s="111"/>
      <c r="L929" s="111"/>
      <c r="M929" s="111"/>
      <c r="N929" s="112">
        <f>N931</f>
        <v>10264000</v>
      </c>
      <c r="O929" s="112"/>
      <c r="P929" s="112">
        <f>P931</f>
        <v>10264000</v>
      </c>
      <c r="Q929" s="112"/>
      <c r="R929" s="112">
        <f>R931+R930</f>
        <v>10264000</v>
      </c>
      <c r="S929" s="112">
        <f>S931</f>
        <v>10362000</v>
      </c>
      <c r="T929" s="93"/>
      <c r="U929" s="112">
        <f>U931</f>
        <v>10362000</v>
      </c>
      <c r="V929" s="112"/>
      <c r="W929" s="112">
        <f>W931+W930</f>
        <v>10362000</v>
      </c>
    </row>
    <row r="930" spans="1:23" ht="47.25">
      <c r="A930" s="60" t="s">
        <v>516</v>
      </c>
      <c r="B930" s="22"/>
      <c r="C930" s="22" t="s">
        <v>81</v>
      </c>
      <c r="D930" s="22" t="s">
        <v>345</v>
      </c>
      <c r="E930" s="22" t="s">
        <v>151</v>
      </c>
      <c r="F930" s="72"/>
      <c r="G930" s="22"/>
      <c r="H930" s="103"/>
      <c r="I930" s="111"/>
      <c r="J930" s="111"/>
      <c r="K930" s="111"/>
      <c r="L930" s="111"/>
      <c r="M930" s="111"/>
      <c r="N930" s="112"/>
      <c r="O930" s="112"/>
      <c r="P930" s="112"/>
      <c r="Q930" s="112">
        <f>10264000</f>
        <v>10264000</v>
      </c>
      <c r="R930" s="112">
        <f>P930+Q930</f>
        <v>10264000</v>
      </c>
      <c r="S930" s="112"/>
      <c r="T930" s="93"/>
      <c r="U930" s="112"/>
      <c r="V930" s="112">
        <f>10362000</f>
        <v>10362000</v>
      </c>
      <c r="W930" s="112">
        <f>U930+V930</f>
        <v>10362000</v>
      </c>
    </row>
    <row r="931" spans="1:23" ht="47.25">
      <c r="A931" s="57" t="s">
        <v>139</v>
      </c>
      <c r="B931" s="28" t="s">
        <v>109</v>
      </c>
      <c r="C931" s="28" t="s">
        <v>81</v>
      </c>
      <c r="D931" s="28" t="s">
        <v>345</v>
      </c>
      <c r="E931" s="28" t="s">
        <v>140</v>
      </c>
      <c r="F931" s="135"/>
      <c r="G931" s="28"/>
      <c r="H931" s="95">
        <v>9894000</v>
      </c>
      <c r="I931" s="96"/>
      <c r="J931" s="96"/>
      <c r="K931" s="96"/>
      <c r="L931" s="96"/>
      <c r="M931" s="96"/>
      <c r="N931" s="97">
        <v>10264000</v>
      </c>
      <c r="O931" s="97"/>
      <c r="P931" s="103">
        <f>N931+O931</f>
        <v>10264000</v>
      </c>
      <c r="Q931" s="103">
        <f>-10264000</f>
        <v>-10264000</v>
      </c>
      <c r="R931" s="103">
        <f>P931+Q931</f>
        <v>0</v>
      </c>
      <c r="S931" s="97">
        <v>10362000</v>
      </c>
      <c r="T931" s="93"/>
      <c r="U931" s="103">
        <f>S931+T931</f>
        <v>10362000</v>
      </c>
      <c r="V931" s="103">
        <f>-10362000</f>
        <v>-10362000</v>
      </c>
      <c r="W931" s="103">
        <f>U931+V931</f>
        <v>0</v>
      </c>
    </row>
    <row r="932" spans="1:23" ht="25.5" customHeight="1">
      <c r="A932" s="57" t="s">
        <v>347</v>
      </c>
      <c r="B932" s="28" t="s">
        <v>109</v>
      </c>
      <c r="C932" s="28" t="s">
        <v>122</v>
      </c>
      <c r="D932" s="28"/>
      <c r="E932" s="28"/>
      <c r="F932" s="135"/>
      <c r="G932" s="28"/>
      <c r="H932" s="95">
        <f>H933</f>
        <v>3025389</v>
      </c>
      <c r="I932" s="95">
        <f aca="true" t="shared" si="80" ref="I932:W932">I933</f>
        <v>0</v>
      </c>
      <c r="J932" s="95">
        <f t="shared" si="80"/>
        <v>0</v>
      </c>
      <c r="K932" s="95">
        <f t="shared" si="80"/>
        <v>0</v>
      </c>
      <c r="L932" s="95">
        <f t="shared" si="80"/>
        <v>0</v>
      </c>
      <c r="M932" s="95">
        <f t="shared" si="80"/>
        <v>0</v>
      </c>
      <c r="N932" s="95">
        <f t="shared" si="80"/>
        <v>2629015</v>
      </c>
      <c r="O932" s="95"/>
      <c r="P932" s="95">
        <f t="shared" si="80"/>
        <v>2629015</v>
      </c>
      <c r="Q932" s="95"/>
      <c r="R932" s="95">
        <f t="shared" si="80"/>
        <v>2629015</v>
      </c>
      <c r="S932" s="95">
        <f t="shared" si="80"/>
        <v>2760736</v>
      </c>
      <c r="T932" s="93"/>
      <c r="U932" s="95">
        <f t="shared" si="80"/>
        <v>2760736</v>
      </c>
      <c r="V932" s="95"/>
      <c r="W932" s="95">
        <f t="shared" si="80"/>
        <v>2760736</v>
      </c>
    </row>
    <row r="933" spans="1:23" ht="32.25" customHeight="1">
      <c r="A933" s="58" t="s">
        <v>348</v>
      </c>
      <c r="B933" s="28" t="s">
        <v>109</v>
      </c>
      <c r="C933" s="28" t="s">
        <v>122</v>
      </c>
      <c r="D933" s="28" t="s">
        <v>216</v>
      </c>
      <c r="E933" s="28"/>
      <c r="F933" s="135"/>
      <c r="G933" s="28"/>
      <c r="H933" s="95">
        <f>H934+H938</f>
        <v>3025389</v>
      </c>
      <c r="I933" s="96"/>
      <c r="J933" s="96"/>
      <c r="K933" s="96"/>
      <c r="L933" s="96"/>
      <c r="M933" s="96"/>
      <c r="N933" s="97">
        <f>N934+N938</f>
        <v>2629015</v>
      </c>
      <c r="O933" s="97"/>
      <c r="P933" s="97">
        <f>P934+P938</f>
        <v>2629015</v>
      </c>
      <c r="Q933" s="97"/>
      <c r="R933" s="97">
        <f>R934+R938</f>
        <v>2629015</v>
      </c>
      <c r="S933" s="97">
        <f>S934+S938</f>
        <v>2760736</v>
      </c>
      <c r="T933" s="93"/>
      <c r="U933" s="97">
        <f>U934+U938</f>
        <v>2760736</v>
      </c>
      <c r="V933" s="97"/>
      <c r="W933" s="97">
        <f>W934+W938</f>
        <v>2760736</v>
      </c>
    </row>
    <row r="934" spans="1:23" ht="25.5" customHeight="1">
      <c r="A934" s="62" t="s">
        <v>349</v>
      </c>
      <c r="B934" s="28" t="s">
        <v>109</v>
      </c>
      <c r="C934" s="28" t="s">
        <v>122</v>
      </c>
      <c r="D934" s="28" t="s">
        <v>350</v>
      </c>
      <c r="E934" s="28"/>
      <c r="F934" s="135"/>
      <c r="G934" s="28"/>
      <c r="H934" s="95">
        <f>H935+H936+H937</f>
        <v>346461</v>
      </c>
      <c r="I934" s="96"/>
      <c r="J934" s="96"/>
      <c r="K934" s="96"/>
      <c r="L934" s="96"/>
      <c r="M934" s="96"/>
      <c r="N934" s="97">
        <f>N935+N936+N937</f>
        <v>390733</v>
      </c>
      <c r="O934" s="97"/>
      <c r="P934" s="97">
        <f>P935+P936+P937</f>
        <v>390733</v>
      </c>
      <c r="Q934" s="97"/>
      <c r="R934" s="97">
        <f>R935+R936+R937</f>
        <v>390733</v>
      </c>
      <c r="S934" s="97">
        <f>S935+S936+S937</f>
        <v>410640</v>
      </c>
      <c r="T934" s="93"/>
      <c r="U934" s="97">
        <f>U935+U936+U937</f>
        <v>410640</v>
      </c>
      <c r="V934" s="97"/>
      <c r="W934" s="97">
        <f>W935+W936+W937</f>
        <v>410640</v>
      </c>
    </row>
    <row r="935" spans="1:23" ht="33" customHeight="1">
      <c r="A935" s="57" t="s">
        <v>129</v>
      </c>
      <c r="B935" s="28" t="s">
        <v>109</v>
      </c>
      <c r="C935" s="28" t="s">
        <v>122</v>
      </c>
      <c r="D935" s="28" t="s">
        <v>350</v>
      </c>
      <c r="E935" s="28" t="s">
        <v>132</v>
      </c>
      <c r="F935" s="135"/>
      <c r="G935" s="28"/>
      <c r="H935" s="95">
        <v>600</v>
      </c>
      <c r="I935" s="96"/>
      <c r="J935" s="96"/>
      <c r="K935" s="96"/>
      <c r="L935" s="96"/>
      <c r="M935" s="96"/>
      <c r="N935" s="97">
        <v>600</v>
      </c>
      <c r="O935" s="97"/>
      <c r="P935" s="103">
        <f aca="true" t="shared" si="81" ref="P935:R942">N935+O935</f>
        <v>600</v>
      </c>
      <c r="Q935" s="103"/>
      <c r="R935" s="103">
        <f t="shared" si="81"/>
        <v>600</v>
      </c>
      <c r="S935" s="97">
        <v>600</v>
      </c>
      <c r="T935" s="93"/>
      <c r="U935" s="103">
        <f>S935+T935</f>
        <v>600</v>
      </c>
      <c r="V935" s="103"/>
      <c r="W935" s="103">
        <f>U935+V935</f>
        <v>600</v>
      </c>
    </row>
    <row r="936" spans="1:23" ht="36" customHeight="1">
      <c r="A936" s="63" t="s">
        <v>130</v>
      </c>
      <c r="B936" s="28" t="s">
        <v>109</v>
      </c>
      <c r="C936" s="28" t="s">
        <v>122</v>
      </c>
      <c r="D936" s="28" t="s">
        <v>350</v>
      </c>
      <c r="E936" s="28" t="s">
        <v>133</v>
      </c>
      <c r="F936" s="135"/>
      <c r="G936" s="28"/>
      <c r="H936" s="95">
        <v>94796</v>
      </c>
      <c r="I936" s="96"/>
      <c r="J936" s="96"/>
      <c r="K936" s="96"/>
      <c r="L936" s="96"/>
      <c r="M936" s="96"/>
      <c r="N936" s="97">
        <v>97680</v>
      </c>
      <c r="O936" s="97"/>
      <c r="P936" s="103">
        <f t="shared" si="81"/>
        <v>97680</v>
      </c>
      <c r="Q936" s="103"/>
      <c r="R936" s="103">
        <f t="shared" si="81"/>
        <v>97680</v>
      </c>
      <c r="S936" s="97">
        <v>102660</v>
      </c>
      <c r="T936" s="93"/>
      <c r="U936" s="103">
        <f>S936+T936</f>
        <v>102660</v>
      </c>
      <c r="V936" s="103"/>
      <c r="W936" s="103">
        <f>U936+V936</f>
        <v>102660</v>
      </c>
    </row>
    <row r="937" spans="1:23" ht="33.75" customHeight="1">
      <c r="A937" s="63" t="s">
        <v>156</v>
      </c>
      <c r="B937" s="28" t="s">
        <v>109</v>
      </c>
      <c r="C937" s="28" t="s">
        <v>122</v>
      </c>
      <c r="D937" s="28" t="s">
        <v>350</v>
      </c>
      <c r="E937" s="28" t="s">
        <v>134</v>
      </c>
      <c r="F937" s="135"/>
      <c r="G937" s="28"/>
      <c r="H937" s="95">
        <v>251065</v>
      </c>
      <c r="I937" s="96"/>
      <c r="J937" s="96"/>
      <c r="K937" s="96"/>
      <c r="L937" s="96"/>
      <c r="M937" s="96"/>
      <c r="N937" s="97">
        <v>292453</v>
      </c>
      <c r="O937" s="97"/>
      <c r="P937" s="103">
        <f t="shared" si="81"/>
        <v>292453</v>
      </c>
      <c r="Q937" s="103"/>
      <c r="R937" s="103">
        <f t="shared" si="81"/>
        <v>292453</v>
      </c>
      <c r="S937" s="97">
        <v>307380</v>
      </c>
      <c r="T937" s="93"/>
      <c r="U937" s="103">
        <f>S937+T937</f>
        <v>307380</v>
      </c>
      <c r="V937" s="103"/>
      <c r="W937" s="103">
        <f>U937+V937</f>
        <v>307380</v>
      </c>
    </row>
    <row r="938" spans="1:23" ht="21.75" customHeight="1">
      <c r="A938" s="62" t="s">
        <v>351</v>
      </c>
      <c r="B938" s="28" t="s">
        <v>109</v>
      </c>
      <c r="C938" s="28" t="s">
        <v>122</v>
      </c>
      <c r="D938" s="28" t="s">
        <v>352</v>
      </c>
      <c r="E938" s="28"/>
      <c r="F938" s="135"/>
      <c r="G938" s="28"/>
      <c r="H938" s="95">
        <f>H939+H940+H941+H942</f>
        <v>2678928</v>
      </c>
      <c r="I938" s="96"/>
      <c r="J938" s="96"/>
      <c r="K938" s="96"/>
      <c r="L938" s="96"/>
      <c r="M938" s="96"/>
      <c r="N938" s="97">
        <v>2238282</v>
      </c>
      <c r="O938" s="97"/>
      <c r="P938" s="97">
        <v>2238282</v>
      </c>
      <c r="Q938" s="97"/>
      <c r="R938" s="97">
        <v>2238282</v>
      </c>
      <c r="S938" s="97">
        <v>2350096</v>
      </c>
      <c r="T938" s="93"/>
      <c r="U938" s="97">
        <v>2350096</v>
      </c>
      <c r="V938" s="97"/>
      <c r="W938" s="97">
        <v>2350096</v>
      </c>
    </row>
    <row r="939" spans="1:23" ht="22.5" customHeight="1">
      <c r="A939" s="57" t="s">
        <v>128</v>
      </c>
      <c r="B939" s="28" t="s">
        <v>109</v>
      </c>
      <c r="C939" s="28" t="s">
        <v>122</v>
      </c>
      <c r="D939" s="28" t="s">
        <v>352</v>
      </c>
      <c r="E939" s="28" t="s">
        <v>131</v>
      </c>
      <c r="F939" s="135"/>
      <c r="G939" s="28"/>
      <c r="H939" s="95">
        <v>217695</v>
      </c>
      <c r="I939" s="96"/>
      <c r="J939" s="96"/>
      <c r="K939" s="96"/>
      <c r="L939" s="96"/>
      <c r="M939" s="96"/>
      <c r="N939" s="97">
        <v>179060</v>
      </c>
      <c r="O939" s="97"/>
      <c r="P939" s="103">
        <f t="shared" si="81"/>
        <v>179060</v>
      </c>
      <c r="Q939" s="103"/>
      <c r="R939" s="103">
        <f t="shared" si="81"/>
        <v>179060</v>
      </c>
      <c r="S939" s="97">
        <v>198750</v>
      </c>
      <c r="T939" s="93"/>
      <c r="U939" s="103">
        <f>S939+T939</f>
        <v>198750</v>
      </c>
      <c r="V939" s="103"/>
      <c r="W939" s="103">
        <f>U939+V939</f>
        <v>198750</v>
      </c>
    </row>
    <row r="940" spans="1:23" ht="36.75" customHeight="1">
      <c r="A940" s="57" t="s">
        <v>129</v>
      </c>
      <c r="B940" s="28" t="s">
        <v>109</v>
      </c>
      <c r="C940" s="28" t="s">
        <v>122</v>
      </c>
      <c r="D940" s="28" t="s">
        <v>352</v>
      </c>
      <c r="E940" s="28" t="s">
        <v>132</v>
      </c>
      <c r="F940" s="135"/>
      <c r="G940" s="28"/>
      <c r="H940" s="95">
        <v>2000</v>
      </c>
      <c r="I940" s="96"/>
      <c r="J940" s="96"/>
      <c r="K940" s="96"/>
      <c r="L940" s="96"/>
      <c r="M940" s="96"/>
      <c r="N940" s="97">
        <v>2000</v>
      </c>
      <c r="O940" s="97"/>
      <c r="P940" s="103">
        <f t="shared" si="81"/>
        <v>2000</v>
      </c>
      <c r="Q940" s="103"/>
      <c r="R940" s="103">
        <f t="shared" si="81"/>
        <v>2000</v>
      </c>
      <c r="S940" s="97">
        <v>2000</v>
      </c>
      <c r="T940" s="93"/>
      <c r="U940" s="103">
        <f>S940+T940</f>
        <v>2000</v>
      </c>
      <c r="V940" s="103"/>
      <c r="W940" s="103">
        <f>U940+V940</f>
        <v>2000</v>
      </c>
    </row>
    <row r="941" spans="1:23" ht="35.25" customHeight="1">
      <c r="A941" s="63" t="s">
        <v>130</v>
      </c>
      <c r="B941" s="28" t="s">
        <v>109</v>
      </c>
      <c r="C941" s="28" t="s">
        <v>122</v>
      </c>
      <c r="D941" s="28" t="s">
        <v>352</v>
      </c>
      <c r="E941" s="28" t="s">
        <v>133</v>
      </c>
      <c r="F941" s="135"/>
      <c r="G941" s="28"/>
      <c r="H941" s="95">
        <v>438443</v>
      </c>
      <c r="I941" s="96"/>
      <c r="J941" s="96"/>
      <c r="K941" s="96"/>
      <c r="L941" s="96"/>
      <c r="M941" s="96"/>
      <c r="N941" s="97">
        <v>356132</v>
      </c>
      <c r="O941" s="97"/>
      <c r="P941" s="103">
        <f t="shared" si="81"/>
        <v>356132</v>
      </c>
      <c r="Q941" s="103"/>
      <c r="R941" s="103">
        <f t="shared" si="81"/>
        <v>356132</v>
      </c>
      <c r="S941" s="97">
        <v>36800</v>
      </c>
      <c r="T941" s="93"/>
      <c r="U941" s="103">
        <f>S941+T941</f>
        <v>36800</v>
      </c>
      <c r="V941" s="103"/>
      <c r="W941" s="103">
        <f>U941+V941</f>
        <v>36800</v>
      </c>
    </row>
    <row r="942" spans="1:23" ht="36.75" customHeight="1">
      <c r="A942" s="63" t="s">
        <v>156</v>
      </c>
      <c r="B942" s="28" t="s">
        <v>109</v>
      </c>
      <c r="C942" s="28" t="s">
        <v>122</v>
      </c>
      <c r="D942" s="28" t="s">
        <v>352</v>
      </c>
      <c r="E942" s="28" t="s">
        <v>134</v>
      </c>
      <c r="F942" s="137"/>
      <c r="G942" s="94"/>
      <c r="H942" s="98">
        <v>2020790</v>
      </c>
      <c r="I942" s="96"/>
      <c r="J942" s="96"/>
      <c r="K942" s="96"/>
      <c r="L942" s="96"/>
      <c r="M942" s="96"/>
      <c r="N942" s="99">
        <v>1701090</v>
      </c>
      <c r="O942" s="99"/>
      <c r="P942" s="103">
        <f t="shared" si="81"/>
        <v>1701090</v>
      </c>
      <c r="Q942" s="204"/>
      <c r="R942" s="103">
        <f t="shared" si="81"/>
        <v>1701090</v>
      </c>
      <c r="S942" s="99">
        <v>2112546</v>
      </c>
      <c r="T942" s="93"/>
      <c r="U942" s="103">
        <f>S942+T942</f>
        <v>2112546</v>
      </c>
      <c r="V942" s="103"/>
      <c r="W942" s="103">
        <f>U942+V942</f>
        <v>2112546</v>
      </c>
    </row>
    <row r="943" spans="1:23" ht="15.75">
      <c r="A943" s="170" t="s">
        <v>469</v>
      </c>
      <c r="B943" s="2"/>
      <c r="C943" s="11"/>
      <c r="D943" s="3"/>
      <c r="E943" s="3"/>
      <c r="F943" s="123"/>
      <c r="G943" s="93"/>
      <c r="H943" s="104" t="e">
        <f aca="true" t="shared" si="82" ref="H943:N943">H920+H893+H887+H871</f>
        <v>#REF!</v>
      </c>
      <c r="I943" s="104">
        <f t="shared" si="82"/>
        <v>0</v>
      </c>
      <c r="J943" s="104">
        <f t="shared" si="82"/>
        <v>0</v>
      </c>
      <c r="K943" s="104">
        <f t="shared" si="82"/>
        <v>0</v>
      </c>
      <c r="L943" s="104">
        <f t="shared" si="82"/>
        <v>0</v>
      </c>
      <c r="M943" s="104">
        <f t="shared" si="82"/>
        <v>0</v>
      </c>
      <c r="N943" s="104">
        <f t="shared" si="82"/>
        <v>403794900</v>
      </c>
      <c r="O943" s="104"/>
      <c r="P943" s="185">
        <f>P920+P893+P887+P871</f>
        <v>403794900</v>
      </c>
      <c r="Q943" s="185"/>
      <c r="R943" s="185">
        <f>R920+R893+R887+R871</f>
        <v>403794900</v>
      </c>
      <c r="S943" s="185">
        <f>S920+S893+S887+S871</f>
        <v>448958400</v>
      </c>
      <c r="T943" s="186"/>
      <c r="U943" s="185">
        <f>U920+U893+U887+U871</f>
        <v>448958400</v>
      </c>
      <c r="V943" s="185"/>
      <c r="W943" s="185">
        <f>W920+W893+W887+W871</f>
        <v>448958400</v>
      </c>
    </row>
  </sheetData>
  <sheetProtection password="CC41" sheet="1" selectLockedCells="1" selectUnlockedCells="1"/>
  <mergeCells count="25">
    <mergeCell ref="A866:W869"/>
    <mergeCell ref="N5:W5"/>
    <mergeCell ref="E5:E6"/>
    <mergeCell ref="U861:U862"/>
    <mergeCell ref="P861:P862"/>
    <mergeCell ref="C5:C6"/>
    <mergeCell ref="E861:E862"/>
    <mergeCell ref="C861:C862"/>
    <mergeCell ref="D861:D862"/>
    <mergeCell ref="N861:N862"/>
    <mergeCell ref="A4:U4"/>
    <mergeCell ref="H467:H470"/>
    <mergeCell ref="T861:T862"/>
    <mergeCell ref="N467:S470"/>
    <mergeCell ref="A467:E470"/>
    <mergeCell ref="F467:F470"/>
    <mergeCell ref="U467:W470"/>
    <mergeCell ref="R861:R862"/>
    <mergeCell ref="W861:W862"/>
    <mergeCell ref="S861:S862"/>
    <mergeCell ref="C1:U1"/>
    <mergeCell ref="A3:E3"/>
    <mergeCell ref="A861:A862"/>
    <mergeCell ref="A5:A6"/>
    <mergeCell ref="D5:D6"/>
  </mergeCells>
  <printOptions/>
  <pageMargins left="0.78" right="0.18" top="0.17" bottom="0.1968503937007874" header="0.2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natevg</cp:lastModifiedBy>
  <cp:lastPrinted>2014-07-28T10:12:04Z</cp:lastPrinted>
  <dcterms:created xsi:type="dcterms:W3CDTF">2007-11-30T10:50:47Z</dcterms:created>
  <dcterms:modified xsi:type="dcterms:W3CDTF">2014-10-28T05:47:55Z</dcterms:modified>
  <cp:category/>
  <cp:version/>
  <cp:contentType/>
  <cp:contentStatus/>
</cp:coreProperties>
</file>