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224" windowWidth="14040" windowHeight="105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<sst xmlns="http://schemas.openxmlformats.org/spreadsheetml/2006/main" count="2614" uniqueCount="739">
  <si>
    <t>Поощрения лучшим муниципальным учреждениям культуры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</si>
  <si>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</si>
  <si>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</si>
  <si>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</si>
  <si>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7002901</t>
  </si>
  <si>
    <t>Организация и проведение муниципальных мероприятий в сфере образования</t>
  </si>
  <si>
    <t>0262504</t>
  </si>
  <si>
    <t>0811001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</si>
  <si>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</si>
  <si>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0800000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</si>
  <si>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</si>
  <si>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0810000</t>
  </si>
  <si>
    <t xml:space="preserve">Обеспечение деятельности органов местного самоуправления (центральный аппарат) </t>
  </si>
  <si>
    <t>Обеспечение деятельности главы администрации</t>
  </si>
  <si>
    <t>0811004</t>
  </si>
  <si>
    <t>Обеспечение деятельности территориальных органов местного самоуправления</t>
  </si>
  <si>
    <t>0811002</t>
  </si>
  <si>
    <t>Подпрограмма "Развитие муниципальной службы в Муниципальном образовании Красноуфимский округ до 2020 года"</t>
  </si>
  <si>
    <t>Обеспечение повышения квалификации  муниципальных служащих</t>
  </si>
  <si>
    <t>0830000</t>
  </si>
  <si>
    <t>7000000</t>
  </si>
  <si>
    <t>7002100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</si>
  <si>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</si>
  <si>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</si>
  <si>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</si>
  <si>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0822101</t>
  </si>
  <si>
    <t>Прочие выплаты по обязательствам Муниципального образования</t>
  </si>
  <si>
    <t>0822102</t>
  </si>
  <si>
    <t>0822103</t>
  </si>
  <si>
    <t>Осуществление государственного полномочия по созданию административных комиссий</t>
  </si>
  <si>
    <t>0824110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</si>
  <si>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</si>
  <si>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</si>
  <si>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0840000</t>
  </si>
  <si>
    <t>0844610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</si>
  <si>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</si>
  <si>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Оказание услуг (выполнение работ ) муниципальным учреждением.</t>
  </si>
  <si>
    <t>0860000</t>
  </si>
  <si>
    <t>0862000</t>
  </si>
  <si>
    <t>0862001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</si>
  <si>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</si>
  <si>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</si>
  <si>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0775118</t>
  </si>
  <si>
    <t>Подпрограмма "Развитие потенциала молодежи в  МО Красноуфимский округ до 2020г"</t>
  </si>
  <si>
    <t>Резервные средства</t>
  </si>
  <si>
    <t>Иные пенсии, социальные доплаты к пенсиям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</si>
  <si>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</si>
  <si>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</si>
  <si>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Организация деятельности по программе "Молодежь МО  Красноуфимский округ"</t>
  </si>
  <si>
    <t>0500000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</si>
  <si>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</si>
  <si>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</si>
  <si>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</si>
  <si>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Подпрограмма "Организация трудоустройства несовершеннолетних граждан в МО Красноуфимский округ"</t>
  </si>
  <si>
    <t>Трудоустройство несовершеннолетних граждан МО Красноуфимский округ</t>
  </si>
  <si>
    <t>Подпрограмма  "Обеспечение жильем молодых семей на территории МО Красноуфимский округ до 2020г"</t>
  </si>
  <si>
    <t>0532801</t>
  </si>
  <si>
    <t>0542801</t>
  </si>
  <si>
    <t>Непрограммные направления  расходов</t>
  </si>
  <si>
    <t>7002900</t>
  </si>
  <si>
    <t>0610000</t>
  </si>
  <si>
    <t>0612901</t>
  </si>
  <si>
    <t>0512801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</si>
  <si>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</si>
  <si>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Подпрограмма "Управление муниципальной собственностью и приватизация муниципального имущества до 2020 года"</t>
  </si>
  <si>
    <t>Содержание муниципального жилья</t>
  </si>
  <si>
    <t>0110000</t>
  </si>
  <si>
    <t>0100000</t>
  </si>
  <si>
    <t>0130000</t>
  </si>
  <si>
    <t>0132102</t>
  </si>
  <si>
    <t>Подпрограмма" Развитие культуры и искусства в МО Красноуфимский округ до 2020года"</t>
  </si>
  <si>
    <t>0300000</t>
  </si>
  <si>
    <t>0312601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</si>
  <si>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</si>
  <si>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0312603</t>
  </si>
  <si>
    <t>Создание условий  для развития местного народного творчества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</si>
  <si>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</si>
  <si>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Мероприятия  в сфере культуры и искусства для незащищенных слоев населения</t>
  </si>
  <si>
    <t>0312604</t>
  </si>
  <si>
    <t>0312605</t>
  </si>
  <si>
    <t>0312606</t>
  </si>
  <si>
    <t>0250125000</t>
  </si>
  <si>
    <t>Обеспечение мероприятий по укреплению и развитию материально-технической базы муниципальных образовательных организаций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</si>
  <si>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</si>
  <si>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0331001</t>
  </si>
  <si>
    <t>0330000</t>
  </si>
  <si>
    <t>сентябрь</t>
  </si>
  <si>
    <t>Организация деятельности  учреждений культуры и искусства культурно-досуговой сферы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</si>
  <si>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</si>
  <si>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</si>
  <si>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0322601</t>
  </si>
  <si>
    <t>7001005</t>
  </si>
  <si>
    <t>1031001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</si>
  <si>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</si>
  <si>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0622303</t>
  </si>
  <si>
    <t>0622301</t>
  </si>
  <si>
    <t>Муниципальная программа МО Красноуфимский округ "Управление муниципальными финансами МО Красноуфимский округ до 2020года"</t>
  </si>
  <si>
    <t>1000000</t>
  </si>
  <si>
    <t>Подпрограмма "Управление муниципальным долгом"</t>
  </si>
  <si>
    <t>0131001</t>
  </si>
  <si>
    <t>0320000</t>
  </si>
  <si>
    <t>Подпрограмма  "Социальная поддержка граждани и осуществление переданных полномочий РФ и СО  по предоставлению поддержки отдельных категорий граждан в МО Красноуфимский округ"</t>
  </si>
  <si>
    <t>0852301</t>
  </si>
  <si>
    <t>Подпрограмма "Информатизация МО Красноуфимский округ до 2020 года"</t>
  </si>
  <si>
    <t>0112101</t>
  </si>
  <si>
    <t>0831001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</si>
  <si>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</si>
  <si>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</si>
  <si>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</si>
  <si>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Программа " Развитие системы образования МО Красноуфимский округ до 2020 года"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</si>
  <si>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</si>
  <si>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0261001</t>
  </si>
  <si>
    <t>0132103</t>
  </si>
  <si>
    <t>1022100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</si>
  <si>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</si>
  <si>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0310000</t>
  </si>
  <si>
    <t>0510000</t>
  </si>
  <si>
    <t>Организация и проведение мероприятий в сфере физической культуры и спорта</t>
  </si>
  <si>
    <t>0520000</t>
  </si>
  <si>
    <t>0530000</t>
  </si>
  <si>
    <t>0540000</t>
  </si>
  <si>
    <t>0552801</t>
  </si>
  <si>
    <t>0550000</t>
  </si>
  <si>
    <t>1030000</t>
  </si>
  <si>
    <t>1020000</t>
  </si>
  <si>
    <t>0850000</t>
  </si>
  <si>
    <t>Подпрограмма  "Развитие транспорта и транспортной инфраструктуры в МО Красноуфимский округ"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</si>
  <si>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</si>
  <si>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</si>
  <si>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0252509</t>
  </si>
  <si>
    <t>Подпрограмма "Развитие и поддержка некоммерческих  общественных организаций и объединений в МО Красноуфимский округ"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</si>
  <si>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</si>
  <si>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Непрограммные направления расходов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</si>
  <si>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</si>
  <si>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</si>
  <si>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70010П1</t>
  </si>
  <si>
    <t xml:space="preserve">Обеспечение деятельности органов местного самоуправления (прочий персонал) </t>
  </si>
  <si>
    <t>08110П1</t>
  </si>
  <si>
    <t>0824120</t>
  </si>
  <si>
    <t>Руководство и управление в сфере установленных функций органов государственной власти субъектов РФ и органов местного самоуправления (прочий персонал)</t>
  </si>
  <si>
    <t>Обеспечение деятельности финансовых органов (прочий персонал)</t>
  </si>
  <si>
    <t>10310П1</t>
  </si>
  <si>
    <t>Подпрограмма "Обеспечение реализации муниципальной программы "Повышение эффективности управления муниципальной собственностью МО Красноуфимский округ до 2020 года"</t>
  </si>
  <si>
    <t>0122302</t>
  </si>
  <si>
    <t>7004150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</si>
  <si>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 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</si>
  <si>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0964270</t>
  </si>
  <si>
    <t>0214511</t>
  </si>
  <si>
    <t>0214512</t>
  </si>
  <si>
    <t>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игр. игрушек</t>
  </si>
  <si>
    <t>0224531</t>
  </si>
  <si>
    <t>июнь</t>
  </si>
  <si>
    <t>830</t>
  </si>
  <si>
    <t>Исполнение судебных актов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</si>
  <si>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</si>
  <si>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0250950970</t>
  </si>
  <si>
    <t>Осуществление мероприятий по созданию в общеобразовательных организациях, расположенных в сельской местности, условий для занятия физической культурой и спортом</t>
  </si>
  <si>
    <t>02509R0970</t>
  </si>
  <si>
    <t>0550150200</t>
  </si>
  <si>
    <t>05501R0200</t>
  </si>
  <si>
    <t>Предоставление субсидий молодым семьям на приобретение (строительство) жилья за счет средств областного бюджета</t>
  </si>
  <si>
    <t>Предоставление субсидий молодым семьям на приобретение (строительство) жилья за счет средств федерального бюджета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</si>
  <si>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оплату труда работников общеобразовательных организаций</t>
  </si>
  <si>
    <t>0252507</t>
  </si>
  <si>
    <t>0952401</t>
  </si>
  <si>
    <t>0952405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</si>
  <si>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</si>
  <si>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</si>
  <si>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Мероприятия по обеспечению предоставления муниципальных услуг в электронном виде</t>
  </si>
  <si>
    <t>Подпрограмма "Развитие физической культуры, спорта и формирование здорового образа жизни населения МО Красноуфимский округ до 2020 года"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</si>
  <si>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</si>
  <si>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Предоставление социальных выплат молодым семьям на приобретение (строительство) жилья</t>
  </si>
  <si>
    <t>0250345900</t>
  </si>
  <si>
    <t>Приобретение и (или)  замена, оснащение аппаратурой спутниковой навигации ГЛОНАСС, тахографами автобусов для подвоза  обучающихся (воспитанников) в муниципальные образовательные организации</t>
  </si>
  <si>
    <t>Развитие спортивных площадок по месту жительства</t>
  </si>
  <si>
    <t>0510328000</t>
  </si>
  <si>
    <t>1110350180</t>
  </si>
  <si>
    <t>Реализация мероприятий федеральной целевой программы "Устойчивое развитие  сельских территорий на 2014-2017годы и на период до 2020г"</t>
  </si>
  <si>
    <t>Разработка проектной документации на объекты строительства и реконструкции автомобильных дорог общего пользования местного значения</t>
  </si>
  <si>
    <t>Подпрограмма "Улучшение жилищных условий граждан, проживающих на территории МО Красноуфимский округ"</t>
  </si>
  <si>
    <t>0140000</t>
  </si>
  <si>
    <t>Взносы на капитальный ремонт общего имущества в многоквартирных домах</t>
  </si>
  <si>
    <t>0142302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</si>
  <si>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</si>
  <si>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0942307</t>
  </si>
  <si>
    <t>Строительство объектов благоустройства</t>
  </si>
  <si>
    <t>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</si>
  <si>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Строительство и реконструкция автомобильных дорог общего пользования местного значения</t>
  </si>
  <si>
    <t>Создание условий для развития и содействие развитию малого и среднего предпринимательства</t>
  </si>
  <si>
    <t>0622302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</si>
  <si>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приобретение  учебников и учебных пособий, средств обучения. игр,игрушек</t>
  </si>
  <si>
    <t>0224532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</si>
  <si>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</si>
  <si>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Приложение № 3                                                                       к решению Думы МО Красноуфимский округ                              от .12.2016 г. №                                                                                        </t>
  </si>
  <si>
    <t>декабрь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</si>
  <si>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</si>
  <si>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460</t>
  </si>
  <si>
    <t>0220345500</t>
  </si>
  <si>
    <t>Обеспечение бесплатного проезда детей-сирот и детей, оставшихся без попечения родителей, обучающихся  в муниципальных общеобразовательных организациях</t>
  </si>
  <si>
    <t>026П121000</t>
  </si>
  <si>
    <t>Организация деятельности органа местного самоуправления в сфере образования ( прочий персонал)</t>
  </si>
  <si>
    <t>Создание дополнительных мест в муниципальных стстемах дошкольного образования</t>
  </si>
  <si>
    <t>субсидии на осуществление капитальных вложений бюджетным и автономным учреждениям</t>
  </si>
  <si>
    <t>0210625000</t>
  </si>
  <si>
    <t>февраль</t>
  </si>
  <si>
    <t>0910223000</t>
  </si>
  <si>
    <t>Разработка проектной документации на объекты строительства и реконструкции коммунальной инфраструктуры</t>
  </si>
  <si>
    <t>11103R0180</t>
  </si>
  <si>
    <t>Развитие газификации в сельской местности  за счет средств областного бюджета</t>
  </si>
  <si>
    <t>Резервные фонды местных администраций</t>
  </si>
  <si>
    <t>0710122000</t>
  </si>
  <si>
    <t>0510128000</t>
  </si>
  <si>
    <t>Расходы на осуществление гос.полномочий по составлению списков кандидатов в присяжные заседатели федеральных судов  общей юрисдикции за счет средств фед.бюджета</t>
  </si>
  <si>
    <t>апрель</t>
  </si>
  <si>
    <t>Специальные услуги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</si>
  <si>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</si>
  <si>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0250225000</t>
  </si>
  <si>
    <t>Обеспечение мероприятий по укреплению и развитию материально-технической базы муниципальных оздоровительных лагерей</t>
  </si>
  <si>
    <t>Капитальный ремонт, привидение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</si>
  <si>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0250245800</t>
  </si>
  <si>
    <t>Обеспечение меры социальной поддержки по бесплатному получению художественного образования  в муниципальных учреждениях дополнительного образования</t>
  </si>
  <si>
    <t>0320246600</t>
  </si>
  <si>
    <t>Информационное обеспечение  деятельности земельного бюро</t>
  </si>
  <si>
    <t>0130722000</t>
  </si>
  <si>
    <t>Модернизация систем и объектов коммунальной инфраструктуры, наружного освещения населенных пунктов за счет средств областного бюджета</t>
  </si>
  <si>
    <t>0930142Б00</t>
  </si>
  <si>
    <t>Улучшение жилищных условий граждан, проживающих в сельской местности, в том числе молодых семей и молодых специалистов за счет средств областного бюджета</t>
  </si>
  <si>
    <t>Улучшение жилищных условий граждан, проживающих в сельской местности, в том числе молодых семей и молодых специалистов за счет средств федерального бюджета</t>
  </si>
  <si>
    <t>11201R0180</t>
  </si>
  <si>
    <t>Разработка документации по планировке территории за счет средств областного бюджета</t>
  </si>
  <si>
    <t>0400143600</t>
  </si>
  <si>
    <t>Развитие системы поддержки малого и среднего предпринимательства на территории МО Красноуфимский округ</t>
  </si>
  <si>
    <t>0620243300</t>
  </si>
  <si>
    <t xml:space="preserve">Осуществление первичного воинского учета на территориях, где отсутствуют военные комиссариаты
</t>
  </si>
  <si>
    <t xml:space="preserve">Расходы на выплаты персоналу муниципальных органов
</t>
  </si>
  <si>
    <t xml:space="preserve">Расходы на выплаты персоналу казенных учреждений
</t>
  </si>
  <si>
    <t xml:space="preserve">Иные закупки товаров, работ и услуг для обеспечения муниципальных нужд
</t>
  </si>
  <si>
    <t xml:space="preserve">Бюджетные инвестиции
</t>
  </si>
  <si>
    <t xml:space="preserve">Публичные нормативные социальные выплаты гражданам
</t>
  </si>
  <si>
    <t>Расходы  на проведение  ремонтных работ в  зданиях и помещениях, в которых разхмещаются муниципальные учреждения культуры, приведение в соответствие с требованиями норм пожарной безопасности и санитарного законодательства  и оснащение таких учреждений специальным оборудованием, музыкальным оборудованием, инвентарем и музыкальными инструментами за счет областного бюджета в 2016году</t>
  </si>
  <si>
    <t>Расходы  на проведение  ремонтных работ в  зданиях и помещениях, в которых разхмещаются муниципальные учреждения культуры, приведение в соответствие с требованиями норм пожарной безопасности и санитарного законодательства  и оснащение таких учреждений специальным оборудованием, музыкальным оборудованием, инвентарем и музыкальными инструментами за счет средств федерального бюджета в 2016году</t>
  </si>
  <si>
    <t>03101R0140</t>
  </si>
  <si>
    <t>0310150140</t>
  </si>
  <si>
    <t>Расходы на информатизацию  муниципальных библиотек, в т.ч на комплектование книжных фондов(включая приобретение электронных версий книг и приобретение периодических изданий), приобретение  компьютерного  оборудования,лицензионного программного обеспечения и подключение библиотек к сети Интернет,на создание модельных сельских библиотек</t>
  </si>
  <si>
    <t>0310346500</t>
  </si>
  <si>
    <t>ноябрь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</si>
  <si>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</si>
  <si>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</si>
  <si>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Расходы на выплаты персоналу муниципальных органов</t>
  </si>
  <si>
    <t>Расходы на выплаты персоналу   муниципальных органов</t>
  </si>
  <si>
    <t>Содержание отдела субсидий</t>
  </si>
  <si>
    <t>0980349100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</si>
  <si>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</si>
  <si>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Подпрограмма «Развитие газификации МО Красноуфимский округ до 2020 года»</t>
  </si>
  <si>
    <t>0820251200</t>
  </si>
  <si>
    <t>0840000000</t>
  </si>
  <si>
    <t xml:space="preserve">Код целевой статьи </t>
  </si>
  <si>
    <t>110</t>
  </si>
  <si>
    <t>Расходы на выплаты персоналу казенных учреждений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</si>
  <si>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</si>
  <si>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</si>
  <si>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</si>
  <si>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</si>
  <si>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</si>
  <si>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Субсидии бюджетным учреждениям</t>
  </si>
  <si>
    <t>620</t>
  </si>
  <si>
    <t>Субсидии автономным учреждениям</t>
  </si>
  <si>
    <t>120</t>
  </si>
  <si>
    <t>Иные закупки товаров, работ и услуг для обеспечения муниципальных нужд</t>
  </si>
  <si>
    <t>Иные закупки товаров, работ и услуг для обеспечения  муниципальных нужд</t>
  </si>
  <si>
    <t>Расходы на выплаты персоналу  муниципальных органов</t>
  </si>
  <si>
    <t>410</t>
  </si>
  <si>
    <t>310</t>
  </si>
  <si>
    <t>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</si>
  <si>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</si>
  <si>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</si>
  <si>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</si>
  <si>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</si>
  <si>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</si>
  <si>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</si>
  <si>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Подпрограмма" Развитие культуры и искусства в МО Красноуфимский округ до 2020 года"</t>
  </si>
  <si>
    <t>630</t>
  </si>
  <si>
    <t>Субсидии некоммерческим организациям (за исключением государственных (муниципальных) учреждений)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</si>
  <si>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</si>
  <si>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</si>
  <si>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</si>
  <si>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</si>
  <si>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Сумма, в рублях</t>
  </si>
  <si>
    <t>0100</t>
  </si>
  <si>
    <t>0102</t>
  </si>
  <si>
    <t>0103</t>
  </si>
  <si>
    <t>0104</t>
  </si>
  <si>
    <t>0106</t>
  </si>
  <si>
    <t>0900000</t>
  </si>
  <si>
    <t>0920000</t>
  </si>
  <si>
    <t>0930000</t>
  </si>
  <si>
    <t>0200</t>
  </si>
  <si>
    <t>0300</t>
  </si>
  <si>
    <t>0309</t>
  </si>
  <si>
    <t>0310</t>
  </si>
  <si>
    <t>0400</t>
  </si>
  <si>
    <t>0405</t>
  </si>
  <si>
    <t>0406</t>
  </si>
  <si>
    <t>0500</t>
  </si>
  <si>
    <t>0501</t>
  </si>
  <si>
    <t>0502</t>
  </si>
  <si>
    <t>0600</t>
  </si>
  <si>
    <t>0700</t>
  </si>
  <si>
    <t>0702</t>
  </si>
  <si>
    <t>0707</t>
  </si>
  <si>
    <t>0709</t>
  </si>
  <si>
    <t>0800</t>
  </si>
  <si>
    <t>0801</t>
  </si>
  <si>
    <t>901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</si>
  <si>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</si>
  <si>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</si>
  <si>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</si>
  <si>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</si>
  <si>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0412</t>
  </si>
  <si>
    <t>Транспорт</t>
  </si>
  <si>
    <t>0408</t>
  </si>
  <si>
    <t>1003</t>
  </si>
  <si>
    <t>Охрана объектов растит. и животного мира и среды их обитания</t>
  </si>
  <si>
    <t>0603</t>
  </si>
  <si>
    <t>908</t>
  </si>
  <si>
    <t>1000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</si>
  <si>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</si>
  <si>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</si>
  <si>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</si>
  <si>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</si>
  <si>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 - счетной палаты муниципального образования и его заместители</t>
  </si>
  <si>
    <t>0111</t>
  </si>
  <si>
    <t>0203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</si>
  <si>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</si>
  <si>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</si>
  <si>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906</t>
  </si>
  <si>
    <t>Дошкольное образование</t>
  </si>
  <si>
    <t>0701</t>
  </si>
  <si>
    <t>Физическая культура и спорт</t>
  </si>
  <si>
    <t>1001</t>
  </si>
  <si>
    <t>Общегосударственные вопросы</t>
  </si>
  <si>
    <t>Центральный аппарат</t>
  </si>
  <si>
    <t>Другие общегосударственные вопросы</t>
  </si>
  <si>
    <t>Национальная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</si>
  <si>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</si>
  <si>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</si>
  <si>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</si>
  <si>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</si>
  <si>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</si>
  <si>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</si>
  <si>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</si>
  <si>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</si>
  <si>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</si>
  <si>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</si>
  <si>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</si>
  <si>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</si>
  <si>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</si>
  <si>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</si>
  <si>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                    </t>
  </si>
  <si>
    <t xml:space="preserve">                                     </t>
  </si>
  <si>
    <t>912</t>
  </si>
  <si>
    <t>Всего расходов:</t>
  </si>
  <si>
    <t>Мероприятия по землеустройству и землепользованию</t>
  </si>
  <si>
    <t>913</t>
  </si>
  <si>
    <t>902</t>
  </si>
  <si>
    <t>МОУО Муниципального образования Красноуфимский округ</t>
  </si>
  <si>
    <t>Наименование главного распорядителя бюджетных средств</t>
  </si>
  <si>
    <t>07142П0</t>
  </si>
  <si>
    <t>Осуществление государственного полномочия СО по предоставлению отдельным категориям граждан компенсаций расходов на оплату жилого помещения и коммунальных услуг</t>
  </si>
  <si>
    <t>0700000</t>
  </si>
  <si>
    <t>0113</t>
  </si>
  <si>
    <t>0804</t>
  </si>
  <si>
    <t>1100</t>
  </si>
  <si>
    <t>Связь и информатика</t>
  </si>
  <si>
    <t>0410</t>
  </si>
  <si>
    <t>1300</t>
  </si>
  <si>
    <t>1301</t>
  </si>
  <si>
    <t>919</t>
  </si>
  <si>
    <t>Финансовый отдел администрации Муниципального образования Красноуфимский округ</t>
  </si>
  <si>
    <t>Ревизионная комиссия Муниципального образования Красноуфимский округ</t>
  </si>
  <si>
    <t>Дума Муниципального образования Красноуфимский округ</t>
  </si>
  <si>
    <t>Комитет по управлению имуществом Муниципального образования Красноуфимский округ</t>
  </si>
  <si>
    <t>Администрация Муниципального образования Красноуфимский округ</t>
  </si>
  <si>
    <t>1102</t>
  </si>
  <si>
    <t>Массовый спорт</t>
  </si>
  <si>
    <t>Отдел культуры и туризма администрации Муниципального образования Красноуфимский округ</t>
  </si>
  <si>
    <t>Другие вопросы в области социальной политики</t>
  </si>
  <si>
    <t>Расходы на комплектование книжных фондов библиотек муниципальных образований, расположенных на территории Свердловской области, в том числе на приобретение литературно-художественных журналов и (или) на их подписку, за счет средств федерального бюджета в 2016 году</t>
  </si>
  <si>
    <t>0310351440</t>
  </si>
  <si>
    <t>1006</t>
  </si>
  <si>
    <t>Процентые платежи по  муниципальному долгу</t>
  </si>
  <si>
    <t>0200000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</si>
  <si>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</si>
  <si>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Предоставление гражданам субсидий на оплату жилого помещения и коммунальных услуг</t>
  </si>
  <si>
    <t>Подпрограмма «Защита населения и территории МО Красноуфимский округ от чрезвычайных ситуаций природного, техногенного  и биолого-социального характера, гражданская оборона»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</si>
  <si>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</si>
  <si>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 xml:space="preserve">Резервные фонды местных администраций </t>
  </si>
  <si>
    <t>111</t>
  </si>
  <si>
    <t>112</t>
  </si>
  <si>
    <t>242</t>
  </si>
  <si>
    <t>244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</si>
  <si>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</si>
  <si>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</si>
  <si>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</si>
  <si>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</si>
  <si>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880</t>
  </si>
  <si>
    <t>Оформление права собственности МО Красноуфимский округ на объекты недвижимости</t>
  </si>
  <si>
    <t>Специальные расходы</t>
  </si>
  <si>
    <t>312</t>
  </si>
  <si>
    <t>870</t>
  </si>
  <si>
    <t>810</t>
  </si>
  <si>
    <t>730</t>
  </si>
  <si>
    <t>313</t>
  </si>
  <si>
    <t>Пособия и компенсации по публичным нормативным обязательствам</t>
  </si>
  <si>
    <t>5250300</t>
  </si>
  <si>
    <t>5250500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</si>
  <si>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</si>
  <si>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</si>
  <si>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</si>
  <si>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</si>
  <si>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</si>
  <si>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</si>
  <si>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</si>
  <si>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7001001</t>
  </si>
  <si>
    <t>7001003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</si>
  <si>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</si>
  <si>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0922302</t>
  </si>
  <si>
    <t>0922301</t>
  </si>
  <si>
    <t>Капитальный ремонт муниципального жилого фонда</t>
  </si>
  <si>
    <t>Фонд оплаты труда казенных учреждений</t>
  </si>
  <si>
    <t>0770000000</t>
  </si>
  <si>
    <t>0770151180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</si>
  <si>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</si>
  <si>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</si>
  <si>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</si>
  <si>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</si>
  <si>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</si>
  <si>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</si>
  <si>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</si>
  <si>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</si>
  <si>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</si>
  <si>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</si>
  <si>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</si>
  <si>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</si>
  <si>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0950524000</t>
  </si>
  <si>
    <t>0950624000</t>
  </si>
  <si>
    <t>0920000000</t>
  </si>
  <si>
    <t>0920123000</t>
  </si>
  <si>
    <t>0920223000</t>
  </si>
  <si>
    <t>0910000000</t>
  </si>
  <si>
    <t>0910123000</t>
  </si>
  <si>
    <t>0930000000</t>
  </si>
  <si>
    <t>0930123000</t>
  </si>
  <si>
    <t>0930323000</t>
  </si>
  <si>
    <t>0930423000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</si>
  <si>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</si>
  <si>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</si>
  <si>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</si>
  <si>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</si>
  <si>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</si>
  <si>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</si>
  <si>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</si>
  <si>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</si>
  <si>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0940723000</t>
  </si>
  <si>
    <t>0960000000</t>
  </si>
  <si>
    <t>0960423000</t>
  </si>
  <si>
    <t>0960542700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</si>
  <si>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</si>
  <si>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</si>
  <si>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</si>
  <si>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</si>
  <si>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</si>
  <si>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</si>
  <si>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</si>
  <si>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</si>
  <si>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</si>
  <si>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</si>
  <si>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0510000000</t>
  </si>
  <si>
    <t>0140000000</t>
  </si>
  <si>
    <t>0140223000</t>
  </si>
  <si>
    <t>7000029000</t>
  </si>
  <si>
    <t>Доплаты к пенсиям муниципальных служащих</t>
  </si>
  <si>
    <t>Обеспечение деятельности финансовых, налоговых и таможенных органов и органов финансового (финансово-бюжетного) надзора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</si>
  <si>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</si>
  <si>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</si>
  <si>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</si>
  <si>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>Формирование жилищного фонда для переселения граждан из жилых помещений, признанных непригодными для проживания</t>
  </si>
  <si>
    <t xml:space="preserve"> Подпрограмма "Повышение качества условий проживания населения МО Красноуфимский округ"</t>
  </si>
  <si>
    <t>Подпрограмма  «Комплексное развитие и модернизация системы коммунальной инфраструктуры МО Красноуфимский округ»</t>
  </si>
  <si>
    <t>Бюджетные инвестиции в объекты жилищно-коммунального хозяйства</t>
  </si>
  <si>
    <t>0912301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</si>
  <si>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</si>
  <si>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</si>
  <si>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</si>
  <si>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</si>
  <si>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</si>
  <si>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0932304</t>
  </si>
  <si>
    <t>Экспертиза проектной документации</t>
  </si>
  <si>
    <t>Подпрограмма  «Комплексное благоустройство территории МО Красноуфимский округ»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</si>
  <si>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</si>
  <si>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</si>
  <si>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</si>
  <si>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</si>
  <si>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Прочие мероприятия по благоустройству</t>
  </si>
  <si>
    <t>0942305</t>
  </si>
  <si>
    <t>0982302</t>
  </si>
  <si>
    <t>Подпрограмма   «Обеспечение реализации муниципальной программы»</t>
  </si>
  <si>
    <t>Содержание отдела ЕДДС</t>
  </si>
  <si>
    <t>0962304</t>
  </si>
  <si>
    <t>Компенсация недополученных доходов от услуг бани</t>
  </si>
  <si>
    <t>0980000</t>
  </si>
  <si>
    <t>Содержание отдела ЖКХ</t>
  </si>
  <si>
    <t>0982301</t>
  </si>
  <si>
    <t>0910000</t>
  </si>
  <si>
    <t>0940000</t>
  </si>
  <si>
    <t>0960000</t>
  </si>
  <si>
    <t>0964910</t>
  </si>
  <si>
    <t>0964920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</si>
  <si>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</si>
  <si>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</si>
  <si>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</si>
  <si>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</si>
  <si>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0984920</t>
  </si>
  <si>
    <t>1100000</t>
  </si>
  <si>
    <t>1110000</t>
  </si>
  <si>
    <t>1112302</t>
  </si>
  <si>
    <t xml:space="preserve"> Проектно-изыскательские работы и экспертиза на распределительные газопроводы</t>
  </si>
  <si>
    <t>1112303</t>
  </si>
  <si>
    <t xml:space="preserve"> Строительство распределительных газопроводов</t>
  </si>
  <si>
    <t>0750000</t>
  </si>
  <si>
    <t>Страхование гидротехнических сооружений и газопроводов</t>
  </si>
  <si>
    <t>Комплексная профилактика правонарушений на территории Муниципального образования Красноуфимский округ</t>
  </si>
  <si>
    <t>0732201</t>
  </si>
  <si>
    <t>0730000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</si>
  <si>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</si>
  <si>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«Комплексная профилактика правонарушений на территории МО Красноуфимский округ»</t>
  </si>
  <si>
    <t>Ведомственная структура расходов бюджета МО Красноуфимский округ на 2016 год</t>
  </si>
  <si>
    <t>0810121000</t>
  </si>
  <si>
    <t>0810000000</t>
  </si>
  <si>
    <t>0800000000</t>
  </si>
  <si>
    <t>081П121000</t>
  </si>
  <si>
    <t>0810421000</t>
  </si>
  <si>
    <t>0810221000</t>
  </si>
  <si>
    <t>0830000000</t>
  </si>
  <si>
    <t>0830121000</t>
  </si>
  <si>
    <t>7000000000</t>
  </si>
  <si>
    <t>7000021000</t>
  </si>
  <si>
    <t>0820000000</t>
  </si>
  <si>
    <t>0820121000</t>
  </si>
  <si>
    <t>0820122000</t>
  </si>
  <si>
    <t>0820223000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</si>
  <si>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</si>
  <si>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</si>
  <si>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</si>
  <si>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</si>
  <si>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</si>
  <si>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</si>
  <si>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</si>
  <si>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0980123000</t>
  </si>
  <si>
    <t>7000041500</t>
  </si>
  <si>
    <t>0600000000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</si>
  <si>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информации. 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</si>
  <si>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</si>
  <si>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</si>
  <si>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</si>
  <si>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</si>
  <si>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</si>
  <si>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</si>
  <si>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</si>
  <si>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0300000000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</si>
  <si>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</si>
  <si>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</si>
  <si>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</si>
  <si>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</si>
  <si>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</si>
  <si>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</si>
  <si>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</si>
  <si>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</si>
  <si>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7000521000</t>
  </si>
  <si>
    <t>7000121000</t>
  </si>
  <si>
    <t>7000П21000</t>
  </si>
  <si>
    <t>7000321000</t>
  </si>
  <si>
    <t>1000000000</t>
  </si>
  <si>
    <t>1030000000</t>
  </si>
  <si>
    <t>1030121000</t>
  </si>
  <si>
    <t>103П121000</t>
  </si>
  <si>
    <t>1020121000</t>
  </si>
  <si>
    <t>0105</t>
  </si>
  <si>
    <t>Подпрограмма  "Содействие реализации муниципальных функций, связанных с общегосударственным управлением до 2020  года"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</si>
  <si>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</si>
  <si>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</si>
  <si>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</si>
  <si>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</si>
  <si>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</si>
  <si>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</si>
  <si>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</si>
  <si>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0200000000</t>
  </si>
  <si>
    <t>0210000000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</si>
  <si>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</si>
  <si>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</si>
  <si>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</si>
  <si>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</si>
  <si>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</si>
  <si>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</si>
  <si>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</si>
  <si>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</si>
  <si>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</si>
  <si>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</si>
  <si>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</si>
  <si>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</si>
  <si>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</si>
  <si>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</si>
  <si>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</si>
  <si>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</si>
  <si>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</si>
  <si>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0250325000</t>
  </si>
  <si>
    <t>0250725000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</si>
  <si>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</si>
  <si>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</si>
  <si>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</si>
  <si>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</si>
  <si>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</si>
  <si>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</si>
  <si>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</si>
  <si>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</si>
  <si>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</si>
  <si>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0320000000</t>
  </si>
  <si>
    <t>0320126000</t>
  </si>
  <si>
    <t>0620000000</t>
  </si>
  <si>
    <t>0620123000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</si>
  <si>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</si>
  <si>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</si>
  <si>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</si>
  <si>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</si>
  <si>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</si>
  <si>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</si>
  <si>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</si>
  <si>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</si>
  <si>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</si>
  <si>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</si>
  <si>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</si>
  <si>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</si>
  <si>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</si>
  <si>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</si>
  <si>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</si>
  <si>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</si>
  <si>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</si>
  <si>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0760122000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</si>
  <si>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</si>
  <si>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7000053910</t>
  </si>
  <si>
    <t>0120000000</t>
  </si>
  <si>
    <t>0120123000</t>
  </si>
  <si>
    <t>0120223000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</si>
  <si>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</si>
  <si>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</si>
  <si>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</si>
  <si>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0720000</t>
  </si>
  <si>
    <t>Обеспечение первичных мер пожарной безопасности</t>
  </si>
  <si>
    <t>0722201</t>
  </si>
  <si>
    <t>Восстановление пожарного водоснабжения на территории Муниципального образования Красноуфимский округ</t>
  </si>
  <si>
    <t>0722202</t>
  </si>
  <si>
    <t>Другие вопросы в области национальной безопасности</t>
  </si>
  <si>
    <t>0314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</si>
  <si>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</si>
  <si>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>0740000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</si>
  <si>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</si>
  <si>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0742201</t>
  </si>
  <si>
    <t>0760000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</si>
  <si>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</si>
  <si>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</si>
  <si>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0762202</t>
  </si>
  <si>
    <t>Подпрограммы «Обеспечение безопасности на опасных объектах МО Красноуфимский округ»</t>
  </si>
  <si>
    <t>0752201</t>
  </si>
  <si>
    <t>Охрана окружающей среды в МО Красноуфимский округ</t>
  </si>
  <si>
    <t>0762201</t>
  </si>
  <si>
    <t>0600000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</si>
  <si>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</si>
  <si>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</si>
  <si>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Проведение отдельных мероприятий в области автомобильного транспорта</t>
  </si>
  <si>
    <t>0972302</t>
  </si>
  <si>
    <t>0970000</t>
  </si>
  <si>
    <t>0950000</t>
  </si>
  <si>
    <t>0952402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</si>
  <si>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</si>
  <si>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</si>
  <si>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0952403</t>
  </si>
  <si>
    <t>Мероприятия по повышению безопасности дорожного движения на территории МО Красноуфимский округ</t>
  </si>
  <si>
    <t>0952406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</si>
  <si>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</si>
  <si>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0400000</t>
  </si>
  <si>
    <t>Разработка документации по планировке территории МО Красноуфимский округ</t>
  </si>
  <si>
    <t>0402301</t>
  </si>
  <si>
    <t>Подпрограмма «Развитие системы дошкольного образования в Свердловской области»</t>
  </si>
  <si>
    <t>0210000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</si>
  <si>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</si>
  <si>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</si>
  <si>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</si>
  <si>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</si>
  <si>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</si>
  <si>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</si>
  <si>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</si>
  <si>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</si>
  <si>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>Межевание земельных участков, составление технических планов</t>
  </si>
  <si>
    <t>Независимая оценка объектов недвижимости</t>
  </si>
  <si>
    <t>Подпрограмма«Развитие системы общего образования в Муниципальном образовании Красноуфимский округ»</t>
  </si>
  <si>
    <t>0220000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</si>
  <si>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</si>
  <si>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0224540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</si>
  <si>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</si>
  <si>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0222502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</si>
  <si>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</si>
  <si>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</si>
  <si>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</si>
  <si>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</si>
  <si>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Организация питания сотрудников и учащихся в муниципальных казенных общеобразовательных учреждениях</t>
  </si>
  <si>
    <t>0222507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</si>
  <si>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</si>
  <si>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</si>
  <si>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</si>
  <si>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</si>
  <si>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</si>
  <si>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</si>
  <si>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</si>
  <si>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</si>
  <si>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</si>
  <si>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</si>
  <si>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</si>
  <si>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Поддержка социально ориентированных некоммерческих организаций и объединений</t>
  </si>
  <si>
    <t>0242502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</si>
  <si>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</si>
  <si>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0250000</t>
  </si>
  <si>
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</t>
  </si>
  <si>
    <t>0252503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</si>
  <si>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</si>
  <si>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</si>
  <si>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0310351470</t>
  </si>
  <si>
    <t>0310351480</t>
  </si>
  <si>
    <t>0310140700</t>
  </si>
  <si>
    <t>Резервный фонд Правительства Свердловской области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</si>
</sst>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_р_."/>
    <numFmt numFmtId="170" formatCode="[$-FC19]d\ mmmm\ yyyy\ &quot;г.&quot;"/>
    <numFmt numFmtId="171" formatCode="000000"/>
  </numFmts>
  <fonts count="44"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justify" vertical="top"/>
    </xf>
    <xf numFmtId="49" fontId="0" fillId="33" borderId="10" xfId="56" applyNumberFormat="1" applyFont="1" applyFill="1" applyBorder="1" applyAlignment="1">
      <alignment horizontal="left" vertical="top" wrapText="1"/>
      <protection/>
    </xf>
    <xf numFmtId="0" fontId="0" fillId="33" borderId="10" xfId="56" applyFont="1" applyFill="1" applyBorder="1" applyAlignment="1">
      <alignment horizontal="left" vertical="top" wrapText="1"/>
      <protection/>
    </xf>
    <xf numFmtId="0" fontId="4" fillId="33" borderId="11" xfId="0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wrapText="1"/>
    </xf>
    <xf numFmtId="0" fontId="0" fillId="33" borderId="12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14" xfId="0" applyFont="1" applyFill="1" applyBorder="1" applyAlignment="1">
      <alignment horizontal="left" wrapText="1"/>
    </xf>
    <xf numFmtId="0" fontId="0" fillId="33" borderId="10" xfId="56" applyFont="1" applyFill="1" applyBorder="1" applyAlignment="1">
      <alignment vertical="top" wrapText="1"/>
      <protection/>
    </xf>
    <xf numFmtId="0" fontId="4" fillId="33" borderId="10" xfId="56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/>
    </xf>
    <xf numFmtId="0" fontId="4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left" vertical="distributed" wrapText="1"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/>
    </xf>
    <xf numFmtId="49" fontId="0" fillId="33" borderId="10" xfId="56" applyNumberFormat="1" applyFont="1" applyFill="1" applyBorder="1" applyAlignment="1">
      <alignment horizontal="right" vertical="top" wrapText="1"/>
      <protection/>
    </xf>
    <xf numFmtId="49" fontId="0" fillId="33" borderId="14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0" fillId="33" borderId="17" xfId="0" applyNumberFormat="1" applyFont="1" applyFill="1" applyBorder="1" applyAlignment="1">
      <alignment horizontal="right" vertical="top" wrapText="1"/>
    </xf>
    <xf numFmtId="49" fontId="0" fillId="33" borderId="11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49" fontId="0" fillId="33" borderId="18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right" vertical="top"/>
    </xf>
    <xf numFmtId="0" fontId="0" fillId="34" borderId="10" xfId="0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56" applyNumberFormat="1" applyFont="1" applyFill="1" applyBorder="1" applyAlignment="1">
      <alignment horizontal="right" vertical="top"/>
      <protection/>
    </xf>
    <xf numFmtId="4" fontId="4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ill="1" applyBorder="1" applyAlignment="1">
      <alignment horizontal="right" vertical="top"/>
    </xf>
    <xf numFmtId="4" fontId="4" fillId="33" borderId="11" xfId="0" applyNumberFormat="1" applyFont="1" applyFill="1" applyBorder="1" applyAlignment="1">
      <alignment horizontal="right" vertical="top"/>
    </xf>
    <xf numFmtId="4" fontId="0" fillId="0" borderId="10" xfId="0" applyNumberForma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0" fillId="0" borderId="10" xfId="56" applyNumberFormat="1" applyFont="1" applyFill="1" applyBorder="1" applyAlignment="1">
      <alignment horizontal="right" vertical="top"/>
      <protection/>
    </xf>
    <xf numFmtId="0" fontId="0" fillId="0" borderId="14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top"/>
    </xf>
    <xf numFmtId="4" fontId="4" fillId="33" borderId="18" xfId="0" applyNumberFormat="1" applyFont="1" applyFill="1" applyBorder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4" fontId="0" fillId="33" borderId="18" xfId="56" applyNumberFormat="1" applyFont="1" applyFill="1" applyBorder="1" applyAlignment="1">
      <alignment horizontal="right" vertical="top"/>
      <protection/>
    </xf>
    <xf numFmtId="4" fontId="0" fillId="0" borderId="18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right" vertical="top"/>
    </xf>
    <xf numFmtId="0" fontId="0" fillId="33" borderId="11" xfId="0" applyNumberFormat="1" applyFont="1" applyFill="1" applyBorder="1" applyAlignment="1">
      <alignment horizontal="left" vertical="top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49" fontId="0" fillId="0" borderId="10" xfId="0" applyNumberFormat="1" applyFont="1" applyBorder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horizontal="left" vertical="center" wrapText="1"/>
    </xf>
    <xf numFmtId="4" fontId="0" fillId="33" borderId="18" xfId="0" applyNumberFormat="1" applyFill="1" applyBorder="1" applyAlignment="1">
      <alignment horizontal="right" vertical="top"/>
    </xf>
    <xf numFmtId="0" fontId="0" fillId="33" borderId="18" xfId="0" applyFont="1" applyFill="1" applyBorder="1" applyAlignment="1">
      <alignment horizontal="left" vertical="top" wrapText="1"/>
    </xf>
    <xf numFmtId="49" fontId="0" fillId="33" borderId="0" xfId="0" applyNumberFormat="1" applyFont="1" applyFill="1" applyAlignment="1">
      <alignment horizontal="right" vertical="top"/>
    </xf>
    <xf numFmtId="0" fontId="0" fillId="33" borderId="10" xfId="0" applyFill="1" applyBorder="1" applyAlignment="1">
      <alignment horizontal="right" vertical="top"/>
    </xf>
    <xf numFmtId="0" fontId="0" fillId="0" borderId="0" xfId="0" applyFont="1" applyFill="1" applyAlignment="1">
      <alignment horizontal="left" vertical="center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8" xfId="0" applyNumberForma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right" vertical="top" wrapText="1"/>
      <protection/>
    </xf>
    <xf numFmtId="0" fontId="0" fillId="0" borderId="10" xfId="56" applyNumberFormat="1" applyFont="1" applyFill="1" applyBorder="1" applyAlignment="1">
      <alignment vertical="top" wrapText="1"/>
      <protection/>
    </xf>
    <xf numFmtId="0" fontId="0" fillId="0" borderId="11" xfId="0" applyFont="1" applyFill="1" applyBorder="1" applyAlignment="1">
      <alignment horizontal="left" vertical="top" wrapText="1"/>
    </xf>
    <xf numFmtId="4" fontId="0" fillId="0" borderId="18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33" borderId="14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top" wrapText="1"/>
    </xf>
    <xf numFmtId="2" fontId="0" fillId="0" borderId="11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34" borderId="18" xfId="0" applyFont="1" applyFill="1" applyBorder="1" applyAlignment="1">
      <alignment horizontal="right" vertical="top"/>
    </xf>
    <xf numFmtId="0" fontId="0" fillId="33" borderId="18" xfId="0" applyFont="1" applyFill="1" applyBorder="1" applyAlignment="1">
      <alignment horizontal="right" vertical="top"/>
    </xf>
    <xf numFmtId="4" fontId="4" fillId="33" borderId="18" xfId="56" applyNumberFormat="1" applyFont="1" applyFill="1" applyBorder="1" applyAlignment="1">
      <alignment horizontal="right" vertical="top"/>
      <protection/>
    </xf>
    <xf numFmtId="4" fontId="0" fillId="0" borderId="18" xfId="56" applyNumberFormat="1" applyFont="1" applyFill="1" applyBorder="1" applyAlignment="1">
      <alignment horizontal="right" vertical="top"/>
      <protection/>
    </xf>
    <xf numFmtId="4" fontId="4" fillId="0" borderId="18" xfId="0" applyNumberFormat="1" applyFont="1" applyFill="1" applyBorder="1" applyAlignment="1">
      <alignment horizontal="right" vertical="top"/>
    </xf>
    <xf numFmtId="4" fontId="4" fillId="33" borderId="19" xfId="0" applyNumberFormat="1" applyFont="1" applyFill="1" applyBorder="1" applyAlignment="1">
      <alignment horizontal="right" vertical="top"/>
    </xf>
    <xf numFmtId="0" fontId="0" fillId="34" borderId="18" xfId="0" applyFill="1" applyBorder="1" applyAlignment="1">
      <alignment horizontal="right" vertical="top"/>
    </xf>
    <xf numFmtId="0" fontId="0" fillId="0" borderId="10" xfId="0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0" borderId="10" xfId="56" applyBorder="1">
      <alignment/>
      <protection/>
    </xf>
    <xf numFmtId="4" fontId="0" fillId="0" borderId="10" xfId="0" applyNumberForma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 vertical="center"/>
    </xf>
    <xf numFmtId="4" fontId="0" fillId="34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0" fontId="0" fillId="36" borderId="10" xfId="53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 vertical="top"/>
    </xf>
    <xf numFmtId="0" fontId="7" fillId="37" borderId="10" xfId="53" applyNumberFormat="1" applyFont="1" applyFill="1" applyBorder="1" applyAlignment="1">
      <alignment vertical="top" wrapText="1"/>
      <protection/>
    </xf>
    <xf numFmtId="4" fontId="0" fillId="0" borderId="0" xfId="0" applyNumberFormat="1" applyFont="1" applyAlignment="1">
      <alignment/>
    </xf>
    <xf numFmtId="4" fontId="0" fillId="0" borderId="10" xfId="0" applyNumberFormat="1" applyBorder="1" applyAlignment="1">
      <alignment horizontal="center"/>
    </xf>
    <xf numFmtId="0" fontId="10" fillId="0" borderId="10" xfId="0" applyFont="1" applyFill="1" applyBorder="1" applyAlignment="1">
      <alignment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0" fillId="0" borderId="20" xfId="0" applyNumberForma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Примечание 3" xfId="62"/>
    <cellStyle name="Примечание 4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5"/>
  <sheetViews>
    <sheetView tabSelected="1" zoomScalePageLayoutView="0" workbookViewId="0" topLeftCell="A6">
      <pane xSplit="12" ySplit="5" topLeftCell="Q555" activePane="bottomRight" state="frozen"/>
      <selection pane="topLeft" activeCell="A6" sqref="A6"/>
      <selection pane="topRight" activeCell="M6" sqref="M6"/>
      <selection pane="bottomLeft" activeCell="A11" sqref="A11"/>
      <selection pane="bottomRight" activeCell="T11" sqref="T11:V565"/>
    </sheetView>
  </sheetViews>
  <sheetFormatPr defaultColWidth="9.00390625" defaultRowHeight="15.75" outlineLevelRow="1"/>
  <cols>
    <col min="1" max="1" width="36.75390625" style="0" customWidth="1"/>
    <col min="2" max="2" width="9.625" style="0" customWidth="1"/>
    <col min="4" max="4" width="10.25390625" style="0" hidden="1" customWidth="1"/>
    <col min="5" max="5" width="11.375" style="0" customWidth="1"/>
    <col min="6" max="6" width="8.625" style="0" customWidth="1"/>
    <col min="7" max="7" width="13.25390625" style="0" hidden="1" customWidth="1"/>
    <col min="8" max="8" width="10.75390625" style="0" hidden="1" customWidth="1"/>
    <col min="9" max="11" width="14.00390625" style="0" hidden="1" customWidth="1"/>
    <col min="12" max="12" width="0.2421875" style="0" hidden="1" customWidth="1"/>
    <col min="13" max="13" width="14.625" style="0" hidden="1" customWidth="1"/>
    <col min="14" max="14" width="1.4921875" style="142" hidden="1" customWidth="1"/>
    <col min="15" max="15" width="15.125" style="0" hidden="1" customWidth="1"/>
    <col min="16" max="16" width="13.125" style="142" hidden="1" customWidth="1"/>
    <col min="17" max="17" width="14.75390625" style="0" hidden="1" customWidth="1"/>
    <col min="18" max="18" width="12.125" style="142" hidden="1" customWidth="1"/>
    <col min="19" max="19" width="13.875" style="0" customWidth="1"/>
    <col min="20" max="20" width="16.875" style="0" customWidth="1"/>
  </cols>
  <sheetData>
    <row r="1" spans="1:6" ht="3.75" customHeight="1" hidden="1">
      <c r="A1" s="1"/>
      <c r="B1" s="2"/>
      <c r="C1" s="2"/>
      <c r="D1" s="2"/>
      <c r="E1" s="2"/>
      <c r="F1" s="2"/>
    </row>
    <row r="2" spans="1:6" ht="17.25" customHeight="1" hidden="1">
      <c r="A2" s="3" t="s">
        <v>358</v>
      </c>
      <c r="B2" s="2"/>
      <c r="C2" s="2"/>
      <c r="D2" s="154"/>
      <c r="E2" s="154"/>
      <c r="F2" s="155"/>
    </row>
    <row r="3" spans="1:6" ht="18.75" customHeight="1" hidden="1">
      <c r="A3" s="3"/>
      <c r="B3" s="4" t="s">
        <v>359</v>
      </c>
      <c r="C3" s="4"/>
      <c r="D3" s="155"/>
      <c r="E3" s="155"/>
      <c r="F3" s="155"/>
    </row>
    <row r="4" spans="1:6" ht="39.75" customHeight="1" hidden="1">
      <c r="A4" s="3"/>
      <c r="B4" s="4"/>
      <c r="C4" s="4"/>
      <c r="D4" s="155"/>
      <c r="E4" s="155"/>
      <c r="F4" s="155"/>
    </row>
    <row r="5" spans="1:6" ht="18.75" customHeight="1" hidden="1">
      <c r="A5" s="3"/>
      <c r="B5" s="4"/>
      <c r="C5" s="4"/>
      <c r="D5" s="155"/>
      <c r="E5" s="155"/>
      <c r="F5" s="155"/>
    </row>
    <row r="6" spans="1:6" ht="1.5" customHeight="1">
      <c r="A6" s="3"/>
      <c r="B6" s="4"/>
      <c r="C6" s="4"/>
      <c r="D6" s="83"/>
      <c r="E6" s="83"/>
      <c r="F6" s="83"/>
    </row>
    <row r="7" spans="1:6" ht="18.75" customHeight="1" hidden="1">
      <c r="A7" s="3"/>
      <c r="B7" s="4"/>
      <c r="C7" s="4"/>
      <c r="D7" s="83"/>
      <c r="E7" s="83"/>
      <c r="F7" s="83"/>
    </row>
    <row r="8" spans="1:17" ht="71.25" customHeight="1">
      <c r="A8" s="3"/>
      <c r="B8" s="5"/>
      <c r="C8" s="159" t="s">
        <v>193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</row>
    <row r="9" spans="1:17" ht="36" customHeight="1">
      <c r="A9" s="156" t="s">
        <v>536</v>
      </c>
      <c r="B9" s="156"/>
      <c r="C9" s="156"/>
      <c r="D9" s="156"/>
      <c r="E9" s="156"/>
      <c r="F9" s="156"/>
      <c r="G9" s="156"/>
      <c r="H9" s="157"/>
      <c r="I9" s="157"/>
      <c r="J9" s="157"/>
      <c r="K9" s="157"/>
      <c r="L9" s="158"/>
      <c r="M9" s="158"/>
      <c r="N9" s="158"/>
      <c r="O9" s="158"/>
      <c r="P9" s="158"/>
      <c r="Q9" s="158"/>
    </row>
    <row r="10" spans="1:19" ht="63" customHeight="1">
      <c r="A10" s="120" t="s">
        <v>366</v>
      </c>
      <c r="B10" s="120" t="s">
        <v>283</v>
      </c>
      <c r="C10" s="120" t="s">
        <v>284</v>
      </c>
      <c r="D10" s="120" t="s">
        <v>285</v>
      </c>
      <c r="E10" s="120" t="s">
        <v>256</v>
      </c>
      <c r="F10" s="120" t="s">
        <v>286</v>
      </c>
      <c r="G10" s="122" t="s">
        <v>287</v>
      </c>
      <c r="H10" s="121" t="s">
        <v>204</v>
      </c>
      <c r="I10" s="122" t="s">
        <v>287</v>
      </c>
      <c r="J10" s="131" t="s">
        <v>213</v>
      </c>
      <c r="K10" s="123" t="s">
        <v>287</v>
      </c>
      <c r="L10" s="138" t="s">
        <v>151</v>
      </c>
      <c r="M10" s="123" t="s">
        <v>287</v>
      </c>
      <c r="N10" s="143" t="s">
        <v>86</v>
      </c>
      <c r="O10" s="123" t="s">
        <v>287</v>
      </c>
      <c r="P10" s="148" t="s">
        <v>245</v>
      </c>
      <c r="Q10" s="123" t="s">
        <v>287</v>
      </c>
      <c r="R10" s="152" t="s">
        <v>194</v>
      </c>
      <c r="S10" s="123" t="s">
        <v>287</v>
      </c>
    </row>
    <row r="11" spans="1:20" ht="33" customHeight="1">
      <c r="A11" s="8" t="s">
        <v>382</v>
      </c>
      <c r="B11" s="44">
        <v>901</v>
      </c>
      <c r="C11" s="45"/>
      <c r="D11" s="45"/>
      <c r="E11" s="45"/>
      <c r="F11" s="45"/>
      <c r="G11" s="73">
        <f>G12+G70+G76+G105++G165+G220+G226+G240+G299</f>
        <v>240990780</v>
      </c>
      <c r="H11" s="112"/>
      <c r="I11" s="73">
        <f>I12+I70+I76+I105++I165+I220+I226+I240+I299</f>
        <v>251104510.66</v>
      </c>
      <c r="J11" s="113"/>
      <c r="K11" s="73">
        <f>K12+K70+K76+K105++K165+K220+K226+K240+K299</f>
        <v>260997220.86</v>
      </c>
      <c r="L11" s="112"/>
      <c r="M11" s="73">
        <f>M12+M70+M76+M105++M165+M220+M226+M240+M299</f>
        <v>261720969.86</v>
      </c>
      <c r="N11" s="113"/>
      <c r="O11" s="73">
        <f>O12+O70+O76+O105++O165+O220+O226+O240+O299</f>
        <v>259756877.91</v>
      </c>
      <c r="P11" s="113"/>
      <c r="Q11" s="73">
        <f>Q12+Q70+Q76+Q105++Q165+Q220+Q226+Q240+Q299</f>
        <v>262064287.75999996</v>
      </c>
      <c r="R11" s="113"/>
      <c r="S11" s="73">
        <f>S12+S70+S76+S105++S165+S220+S226+S240+S299</f>
        <v>262256028.42</v>
      </c>
      <c r="T11" s="142"/>
    </row>
    <row r="12" spans="1:20" ht="23.25" customHeight="1">
      <c r="A12" s="9" t="s">
        <v>340</v>
      </c>
      <c r="B12" s="45">
        <v>901</v>
      </c>
      <c r="C12" s="45" t="s">
        <v>288</v>
      </c>
      <c r="D12" s="45"/>
      <c r="E12" s="45"/>
      <c r="F12" s="45"/>
      <c r="G12" s="74">
        <f>G17+G40+G37+G34</f>
        <v>67597020</v>
      </c>
      <c r="H12" s="112"/>
      <c r="I12" s="74">
        <f>I17+I40+I37+I34</f>
        <v>67500220</v>
      </c>
      <c r="J12" s="112"/>
      <c r="K12" s="74">
        <f>K17+K40+K37+K34</f>
        <v>67484620.15</v>
      </c>
      <c r="L12" s="112"/>
      <c r="M12" s="74">
        <f>M17+M40+M37+M34</f>
        <v>68331885.65</v>
      </c>
      <c r="N12" s="113"/>
      <c r="O12" s="74">
        <f>O17+O40+O37+O34</f>
        <v>68304677.32</v>
      </c>
      <c r="P12" s="113"/>
      <c r="Q12" s="74">
        <f>Q17+Q40+Q37+Q34+Q13</f>
        <v>67034913.32</v>
      </c>
      <c r="R12" s="113"/>
      <c r="S12" s="74">
        <f>S17+S40+S37+S34+S13</f>
        <v>67023122.31999999</v>
      </c>
      <c r="T12" s="142"/>
    </row>
    <row r="13" spans="1:19" ht="57.75" customHeight="1">
      <c r="A13" s="14" t="s">
        <v>326</v>
      </c>
      <c r="B13" s="45" t="s">
        <v>313</v>
      </c>
      <c r="C13" s="45" t="s">
        <v>289</v>
      </c>
      <c r="D13" s="45" t="s">
        <v>91</v>
      </c>
      <c r="E13" s="45" t="s">
        <v>578</v>
      </c>
      <c r="F13" s="45"/>
      <c r="G13" s="74"/>
      <c r="H13" s="112"/>
      <c r="I13" s="74"/>
      <c r="J13" s="112"/>
      <c r="K13" s="74"/>
      <c r="L13" s="112"/>
      <c r="M13" s="74"/>
      <c r="N13" s="113"/>
      <c r="O13" s="74"/>
      <c r="P13" s="113"/>
      <c r="Q13" s="74">
        <f>Q14</f>
        <v>296824</v>
      </c>
      <c r="R13" s="113"/>
      <c r="S13" s="74">
        <f>S14</f>
        <v>296824</v>
      </c>
    </row>
    <row r="14" spans="1:19" ht="70.5" customHeight="1">
      <c r="A14" s="14" t="s">
        <v>327</v>
      </c>
      <c r="B14" s="45" t="s">
        <v>313</v>
      </c>
      <c r="C14" s="45" t="s">
        <v>289</v>
      </c>
      <c r="D14" s="45" t="s">
        <v>91</v>
      </c>
      <c r="E14" s="45" t="s">
        <v>578</v>
      </c>
      <c r="F14" s="45"/>
      <c r="G14" s="74"/>
      <c r="H14" s="112"/>
      <c r="I14" s="74"/>
      <c r="J14" s="112"/>
      <c r="K14" s="74"/>
      <c r="L14" s="112"/>
      <c r="M14" s="74"/>
      <c r="N14" s="113"/>
      <c r="O14" s="74"/>
      <c r="P14" s="113"/>
      <c r="Q14" s="74">
        <f>Q15</f>
        <v>296824</v>
      </c>
      <c r="R14" s="113"/>
      <c r="S14" s="74">
        <f>S15</f>
        <v>296824</v>
      </c>
    </row>
    <row r="15" spans="1:19" ht="21" customHeight="1">
      <c r="A15" s="14" t="s">
        <v>328</v>
      </c>
      <c r="B15" s="45" t="s">
        <v>313</v>
      </c>
      <c r="C15" s="45" t="s">
        <v>289</v>
      </c>
      <c r="D15" s="45" t="s">
        <v>91</v>
      </c>
      <c r="E15" s="45" t="s">
        <v>578</v>
      </c>
      <c r="F15" s="45"/>
      <c r="G15" s="74"/>
      <c r="H15" s="112"/>
      <c r="I15" s="74"/>
      <c r="J15" s="112"/>
      <c r="K15" s="74"/>
      <c r="L15" s="112"/>
      <c r="M15" s="74"/>
      <c r="N15" s="113"/>
      <c r="O15" s="74"/>
      <c r="P15" s="113"/>
      <c r="Q15" s="74">
        <f>Q16</f>
        <v>296824</v>
      </c>
      <c r="R15" s="113"/>
      <c r="S15" s="74">
        <f>S16</f>
        <v>296824</v>
      </c>
    </row>
    <row r="16" spans="1:19" ht="31.5" customHeight="1">
      <c r="A16" s="33" t="s">
        <v>248</v>
      </c>
      <c r="B16" s="45" t="s">
        <v>313</v>
      </c>
      <c r="C16" s="45" t="s">
        <v>289</v>
      </c>
      <c r="D16" s="45" t="s">
        <v>91</v>
      </c>
      <c r="E16" s="45" t="s">
        <v>578</v>
      </c>
      <c r="F16" s="45" t="s">
        <v>267</v>
      </c>
      <c r="G16" s="74"/>
      <c r="H16" s="112"/>
      <c r="I16" s="74"/>
      <c r="J16" s="112"/>
      <c r="K16" s="74"/>
      <c r="L16" s="112"/>
      <c r="M16" s="74"/>
      <c r="N16" s="113"/>
      <c r="O16" s="74"/>
      <c r="P16" s="113">
        <f>338824-42000</f>
        <v>296824</v>
      </c>
      <c r="Q16" s="74">
        <f>O16+P16</f>
        <v>296824</v>
      </c>
      <c r="R16" s="113"/>
      <c r="S16" s="74">
        <f>Q16+R16</f>
        <v>296824</v>
      </c>
    </row>
    <row r="17" spans="1:19" ht="81" customHeight="1">
      <c r="A17" s="11" t="s">
        <v>8</v>
      </c>
      <c r="B17" s="45" t="s">
        <v>313</v>
      </c>
      <c r="C17" s="45" t="s">
        <v>291</v>
      </c>
      <c r="D17" s="45" t="s">
        <v>9</v>
      </c>
      <c r="E17" s="45" t="s">
        <v>539</v>
      </c>
      <c r="F17" s="45"/>
      <c r="G17" s="74">
        <f>G18+G31</f>
        <v>27894330</v>
      </c>
      <c r="H17" s="113"/>
      <c r="I17" s="74">
        <f>I18+I31</f>
        <v>27894330</v>
      </c>
      <c r="J17" s="112"/>
      <c r="K17" s="74">
        <f>K18+K31</f>
        <v>27890330</v>
      </c>
      <c r="L17" s="112"/>
      <c r="M17" s="74">
        <f>M18+M31</f>
        <v>27890330</v>
      </c>
      <c r="N17" s="113"/>
      <c r="O17" s="74">
        <f>O18+O31</f>
        <v>27888151.67</v>
      </c>
      <c r="P17" s="113"/>
      <c r="Q17" s="74">
        <f>Q18+Q31</f>
        <v>27590627.67</v>
      </c>
      <c r="R17" s="113"/>
      <c r="S17" s="74">
        <f>S18+S31</f>
        <v>27365139.789999995</v>
      </c>
    </row>
    <row r="18" spans="1:19" ht="81" customHeight="1">
      <c r="A18" s="11" t="s">
        <v>10</v>
      </c>
      <c r="B18" s="45" t="s">
        <v>313</v>
      </c>
      <c r="C18" s="45" t="s">
        <v>291</v>
      </c>
      <c r="D18" s="45" t="s">
        <v>11</v>
      </c>
      <c r="E18" s="45" t="s">
        <v>538</v>
      </c>
      <c r="F18" s="45"/>
      <c r="G18" s="74">
        <f>G19+G27+G25+G23</f>
        <v>27849330</v>
      </c>
      <c r="H18" s="112"/>
      <c r="I18" s="74">
        <f>I19+I27+I25+I23</f>
        <v>27849330</v>
      </c>
      <c r="J18" s="112"/>
      <c r="K18" s="74">
        <f>K19+K27+K25+K23</f>
        <v>27845330</v>
      </c>
      <c r="L18" s="112"/>
      <c r="M18" s="74">
        <f>M19+M27+M25+M23</f>
        <v>27845330</v>
      </c>
      <c r="N18" s="113"/>
      <c r="O18" s="74">
        <f>O19+O27+O25+O23</f>
        <v>27843151.67</v>
      </c>
      <c r="P18" s="113"/>
      <c r="Q18" s="74">
        <f>Q19+Q27+Q25+Q23</f>
        <v>27590627.67</v>
      </c>
      <c r="R18" s="113"/>
      <c r="S18" s="74">
        <f>S19+S27+S25+S23</f>
        <v>27365139.789999995</v>
      </c>
    </row>
    <row r="19" spans="1:19" ht="50.25" customHeight="1">
      <c r="A19" s="12" t="s">
        <v>12</v>
      </c>
      <c r="B19" s="45" t="s">
        <v>313</v>
      </c>
      <c r="C19" s="45" t="s">
        <v>291</v>
      </c>
      <c r="D19" s="45" t="s">
        <v>7</v>
      </c>
      <c r="E19" s="45" t="s">
        <v>537</v>
      </c>
      <c r="F19" s="45"/>
      <c r="G19" s="74">
        <f>G20+G21+G22</f>
        <v>10937170</v>
      </c>
      <c r="H19" s="112"/>
      <c r="I19" s="74">
        <f>I20+I21+I22</f>
        <v>10937170</v>
      </c>
      <c r="J19" s="112"/>
      <c r="K19" s="74">
        <f>K20+K21+K22</f>
        <v>10933170</v>
      </c>
      <c r="L19" s="112"/>
      <c r="M19" s="74">
        <f>M20+M21+M22</f>
        <v>10933170</v>
      </c>
      <c r="N19" s="113"/>
      <c r="O19" s="74">
        <f>O20+O21+O22</f>
        <v>10930991.67</v>
      </c>
      <c r="P19" s="113"/>
      <c r="Q19" s="74">
        <f>Q20+Q21+Q22</f>
        <v>10453991.67</v>
      </c>
      <c r="R19" s="113"/>
      <c r="S19" s="74">
        <f>S20+S21+S22</f>
        <v>10453991.67</v>
      </c>
    </row>
    <row r="20" spans="1:19" ht="42" customHeight="1">
      <c r="A20" s="12" t="s">
        <v>248</v>
      </c>
      <c r="B20" s="45" t="s">
        <v>313</v>
      </c>
      <c r="C20" s="45" t="s">
        <v>291</v>
      </c>
      <c r="D20" s="45" t="s">
        <v>7</v>
      </c>
      <c r="E20" s="45" t="s">
        <v>537</v>
      </c>
      <c r="F20" s="45" t="s">
        <v>267</v>
      </c>
      <c r="G20" s="74">
        <v>10236053</v>
      </c>
      <c r="H20" s="112">
        <v>31600</v>
      </c>
      <c r="I20" s="74">
        <f>G20+H20</f>
        <v>10267653</v>
      </c>
      <c r="J20" s="112"/>
      <c r="K20" s="74">
        <f>I20+J20</f>
        <v>10267653</v>
      </c>
      <c r="L20" s="112"/>
      <c r="M20" s="74">
        <f>K20+L20</f>
        <v>10267653</v>
      </c>
      <c r="N20" s="113"/>
      <c r="O20" s="74">
        <f>M20+N20</f>
        <v>10267653</v>
      </c>
      <c r="P20" s="113">
        <v>-477000</v>
      </c>
      <c r="Q20" s="74">
        <f>O20+P20</f>
        <v>9790653</v>
      </c>
      <c r="R20" s="113"/>
      <c r="S20" s="74">
        <f>Q20+R20</f>
        <v>9790653</v>
      </c>
    </row>
    <row r="21" spans="1:19" ht="41.25" customHeight="1">
      <c r="A21" s="11" t="s">
        <v>268</v>
      </c>
      <c r="B21" s="45" t="s">
        <v>313</v>
      </c>
      <c r="C21" s="45" t="s">
        <v>291</v>
      </c>
      <c r="D21" s="45" t="s">
        <v>7</v>
      </c>
      <c r="E21" s="45" t="s">
        <v>537</v>
      </c>
      <c r="F21" s="45" t="s">
        <v>259</v>
      </c>
      <c r="G21" s="74">
        <v>699117</v>
      </c>
      <c r="H21" s="112">
        <v>-31600</v>
      </c>
      <c r="I21" s="74">
        <f>G21+H21</f>
        <v>667517</v>
      </c>
      <c r="J21" s="112">
        <v>-4000</v>
      </c>
      <c r="K21" s="74">
        <f>I21+J21</f>
        <v>663517</v>
      </c>
      <c r="L21" s="112"/>
      <c r="M21" s="74">
        <f>K21+L21</f>
        <v>663517</v>
      </c>
      <c r="N21" s="113">
        <v>-2178.33</v>
      </c>
      <c r="O21" s="74">
        <f>M21+N21</f>
        <v>661338.67</v>
      </c>
      <c r="P21" s="113"/>
      <c r="Q21" s="74">
        <f>O21+P21</f>
        <v>661338.67</v>
      </c>
      <c r="R21" s="113"/>
      <c r="S21" s="74">
        <f>Q21+R21</f>
        <v>661338.67</v>
      </c>
    </row>
    <row r="22" spans="1:19" ht="27" customHeight="1">
      <c r="A22" s="11" t="s">
        <v>262</v>
      </c>
      <c r="B22" s="45" t="s">
        <v>313</v>
      </c>
      <c r="C22" s="45" t="s">
        <v>291</v>
      </c>
      <c r="D22" s="45" t="s">
        <v>7</v>
      </c>
      <c r="E22" s="45" t="s">
        <v>537</v>
      </c>
      <c r="F22" s="45" t="s">
        <v>261</v>
      </c>
      <c r="G22" s="74">
        <v>2000</v>
      </c>
      <c r="H22" s="112"/>
      <c r="I22" s="74">
        <f>G22+H22</f>
        <v>2000</v>
      </c>
      <c r="J22" s="112"/>
      <c r="K22" s="74">
        <f>I22+J22</f>
        <v>2000</v>
      </c>
      <c r="L22" s="112"/>
      <c r="M22" s="74">
        <f>K22+L22</f>
        <v>2000</v>
      </c>
      <c r="N22" s="113"/>
      <c r="O22" s="74">
        <f>M22+N22</f>
        <v>2000</v>
      </c>
      <c r="P22" s="113"/>
      <c r="Q22" s="74">
        <f>O22+P22</f>
        <v>2000</v>
      </c>
      <c r="R22" s="113"/>
      <c r="S22" s="74">
        <f>Q22+R22</f>
        <v>2000</v>
      </c>
    </row>
    <row r="23" spans="1:19" ht="48.75" customHeight="1">
      <c r="A23" s="36" t="s">
        <v>136</v>
      </c>
      <c r="B23" s="45" t="s">
        <v>313</v>
      </c>
      <c r="C23" s="45" t="s">
        <v>291</v>
      </c>
      <c r="D23" s="45" t="s">
        <v>137</v>
      </c>
      <c r="E23" s="45" t="s">
        <v>540</v>
      </c>
      <c r="F23" s="45"/>
      <c r="G23" s="74">
        <f>G24</f>
        <v>894618</v>
      </c>
      <c r="H23" s="112"/>
      <c r="I23" s="74">
        <f>I24</f>
        <v>894618</v>
      </c>
      <c r="J23" s="112"/>
      <c r="K23" s="74">
        <f>K24</f>
        <v>894618</v>
      </c>
      <c r="L23" s="112"/>
      <c r="M23" s="74">
        <f>M24</f>
        <v>894618</v>
      </c>
      <c r="N23" s="113"/>
      <c r="O23" s="74">
        <f>O24</f>
        <v>894618</v>
      </c>
      <c r="P23" s="113"/>
      <c r="Q23" s="74">
        <f>Q24</f>
        <v>1054618</v>
      </c>
      <c r="R23" s="113"/>
      <c r="S23" s="74">
        <f>S24</f>
        <v>1054618</v>
      </c>
    </row>
    <row r="24" spans="1:19" ht="35.25" customHeight="1">
      <c r="A24" s="12" t="s">
        <v>248</v>
      </c>
      <c r="B24" s="45" t="s">
        <v>313</v>
      </c>
      <c r="C24" s="45" t="s">
        <v>291</v>
      </c>
      <c r="D24" s="45" t="s">
        <v>137</v>
      </c>
      <c r="E24" s="45" t="s">
        <v>540</v>
      </c>
      <c r="F24" s="45" t="s">
        <v>267</v>
      </c>
      <c r="G24" s="74">
        <v>894618</v>
      </c>
      <c r="H24" s="112"/>
      <c r="I24" s="74">
        <f>G24+H24</f>
        <v>894618</v>
      </c>
      <c r="J24" s="112"/>
      <c r="K24" s="74">
        <f>I24+J24</f>
        <v>894618</v>
      </c>
      <c r="L24" s="112"/>
      <c r="M24" s="74">
        <f>K24+L24</f>
        <v>894618</v>
      </c>
      <c r="N24" s="113"/>
      <c r="O24" s="74">
        <f>M24+N24</f>
        <v>894618</v>
      </c>
      <c r="P24" s="113">
        <v>160000</v>
      </c>
      <c r="Q24" s="74">
        <f>O24+P24</f>
        <v>1054618</v>
      </c>
      <c r="R24" s="113"/>
      <c r="S24" s="74">
        <f>Q24+R24</f>
        <v>1054618</v>
      </c>
    </row>
    <row r="25" spans="1:19" ht="33" customHeight="1">
      <c r="A25" s="9" t="s">
        <v>13</v>
      </c>
      <c r="B25" s="45" t="s">
        <v>313</v>
      </c>
      <c r="C25" s="45" t="s">
        <v>291</v>
      </c>
      <c r="D25" s="45" t="s">
        <v>14</v>
      </c>
      <c r="E25" s="45" t="s">
        <v>541</v>
      </c>
      <c r="F25" s="45"/>
      <c r="G25" s="75">
        <f>G26</f>
        <v>1156188</v>
      </c>
      <c r="H25" s="112"/>
      <c r="I25" s="75">
        <f>I26</f>
        <v>1156188</v>
      </c>
      <c r="J25" s="112"/>
      <c r="K25" s="75">
        <f>K26</f>
        <v>1156188</v>
      </c>
      <c r="L25" s="112"/>
      <c r="M25" s="75">
        <f>M26</f>
        <v>1156188</v>
      </c>
      <c r="N25" s="113"/>
      <c r="O25" s="75">
        <f>O26</f>
        <v>1156188</v>
      </c>
      <c r="P25" s="113"/>
      <c r="Q25" s="75">
        <f>Q26</f>
        <v>1518188</v>
      </c>
      <c r="R25" s="113"/>
      <c r="S25" s="75">
        <f>S26</f>
        <v>1402023.06</v>
      </c>
    </row>
    <row r="26" spans="1:19" ht="33" customHeight="1">
      <c r="A26" s="12" t="s">
        <v>248</v>
      </c>
      <c r="B26" s="45" t="s">
        <v>313</v>
      </c>
      <c r="C26" s="45" t="s">
        <v>291</v>
      </c>
      <c r="D26" s="45" t="s">
        <v>14</v>
      </c>
      <c r="E26" s="45" t="s">
        <v>541</v>
      </c>
      <c r="F26" s="45" t="s">
        <v>267</v>
      </c>
      <c r="G26" s="75">
        <v>1156188</v>
      </c>
      <c r="H26" s="112"/>
      <c r="I26" s="75">
        <f>G26+H26</f>
        <v>1156188</v>
      </c>
      <c r="J26" s="112"/>
      <c r="K26" s="75">
        <f>I26+J26</f>
        <v>1156188</v>
      </c>
      <c r="L26" s="112"/>
      <c r="M26" s="75">
        <f>K26+L26</f>
        <v>1156188</v>
      </c>
      <c r="N26" s="113"/>
      <c r="O26" s="75">
        <f>M26+N26</f>
        <v>1156188</v>
      </c>
      <c r="P26" s="113">
        <v>362000</v>
      </c>
      <c r="Q26" s="75">
        <f>O26+P26</f>
        <v>1518188</v>
      </c>
      <c r="R26" s="113">
        <v>-116164.94</v>
      </c>
      <c r="S26" s="75">
        <f>Q26+R26</f>
        <v>1402023.06</v>
      </c>
    </row>
    <row r="27" spans="1:19" ht="46.5" customHeight="1">
      <c r="A27" s="13" t="s">
        <v>15</v>
      </c>
      <c r="B27" s="45">
        <v>901</v>
      </c>
      <c r="C27" s="45" t="s">
        <v>291</v>
      </c>
      <c r="D27" s="45" t="s">
        <v>16</v>
      </c>
      <c r="E27" s="45" t="s">
        <v>542</v>
      </c>
      <c r="F27" s="45"/>
      <c r="G27" s="75">
        <f>G28+G29</f>
        <v>14861354</v>
      </c>
      <c r="H27" s="112"/>
      <c r="I27" s="75">
        <f>I28+I29</f>
        <v>14861354</v>
      </c>
      <c r="J27" s="112"/>
      <c r="K27" s="75">
        <f>K28+K29</f>
        <v>14861354</v>
      </c>
      <c r="L27" s="112"/>
      <c r="M27" s="75">
        <f>M28+M29</f>
        <v>14861354</v>
      </c>
      <c r="N27" s="113"/>
      <c r="O27" s="75">
        <f>O28+O29</f>
        <v>14861354</v>
      </c>
      <c r="P27" s="113"/>
      <c r="Q27" s="75">
        <f>Q28+Q29</f>
        <v>14563830</v>
      </c>
      <c r="R27" s="113"/>
      <c r="S27" s="75">
        <f>S28+S29+S30</f>
        <v>14454507.059999999</v>
      </c>
    </row>
    <row r="28" spans="1:19" ht="32.25" customHeight="1">
      <c r="A28" s="12" t="s">
        <v>248</v>
      </c>
      <c r="B28" s="45">
        <v>901</v>
      </c>
      <c r="C28" s="45" t="s">
        <v>291</v>
      </c>
      <c r="D28" s="45" t="s">
        <v>16</v>
      </c>
      <c r="E28" s="45" t="s">
        <v>542</v>
      </c>
      <c r="F28" s="45" t="s">
        <v>267</v>
      </c>
      <c r="G28" s="75">
        <v>14221892</v>
      </c>
      <c r="H28" s="112"/>
      <c r="I28" s="75">
        <f>G28+H28</f>
        <v>14221892</v>
      </c>
      <c r="J28" s="112">
        <v>200</v>
      </c>
      <c r="K28" s="75">
        <f>I28+J28</f>
        <v>14222092</v>
      </c>
      <c r="L28" s="112">
        <v>5453</v>
      </c>
      <c r="M28" s="75">
        <f>K28+L28</f>
        <v>14227545</v>
      </c>
      <c r="N28" s="113"/>
      <c r="O28" s="75">
        <f>M28+N28</f>
        <v>14227545</v>
      </c>
      <c r="P28" s="113">
        <f>-276024-21500</f>
        <v>-297524</v>
      </c>
      <c r="Q28" s="75">
        <f>O28+P28</f>
        <v>13930021</v>
      </c>
      <c r="R28" s="113">
        <v>-69016.98</v>
      </c>
      <c r="S28" s="75">
        <f>Q28+R28</f>
        <v>13861004.02</v>
      </c>
    </row>
    <row r="29" spans="1:19" ht="33" customHeight="1">
      <c r="A29" s="11" t="s">
        <v>268</v>
      </c>
      <c r="B29" s="45">
        <v>901</v>
      </c>
      <c r="C29" s="45" t="s">
        <v>291</v>
      </c>
      <c r="D29" s="45" t="s">
        <v>16</v>
      </c>
      <c r="E29" s="45" t="s">
        <v>542</v>
      </c>
      <c r="F29" s="45" t="s">
        <v>259</v>
      </c>
      <c r="G29" s="74">
        <v>639462</v>
      </c>
      <c r="H29" s="112"/>
      <c r="I29" s="75">
        <f>G29+H29</f>
        <v>639462</v>
      </c>
      <c r="J29" s="112">
        <v>-200</v>
      </c>
      <c r="K29" s="75">
        <f>I29+J29</f>
        <v>639262</v>
      </c>
      <c r="L29" s="112">
        <v>-5453</v>
      </c>
      <c r="M29" s="75">
        <f>K29+L29</f>
        <v>633809</v>
      </c>
      <c r="N29" s="113"/>
      <c r="O29" s="75">
        <f>M29+N29</f>
        <v>633809</v>
      </c>
      <c r="P29" s="113"/>
      <c r="Q29" s="75">
        <f>O29+P29</f>
        <v>633809</v>
      </c>
      <c r="R29" s="113">
        <v>-40505.96</v>
      </c>
      <c r="S29" s="75">
        <f>Q29+R29</f>
        <v>593303.04</v>
      </c>
    </row>
    <row r="30" spans="1:19" ht="33" customHeight="1">
      <c r="A30" s="15" t="s">
        <v>262</v>
      </c>
      <c r="B30" s="45">
        <v>901</v>
      </c>
      <c r="C30" s="45" t="s">
        <v>291</v>
      </c>
      <c r="D30" s="45" t="s">
        <v>16</v>
      </c>
      <c r="E30" s="45" t="s">
        <v>542</v>
      </c>
      <c r="F30" s="45" t="s">
        <v>261</v>
      </c>
      <c r="G30" s="74"/>
      <c r="H30" s="112"/>
      <c r="I30" s="75"/>
      <c r="J30" s="112"/>
      <c r="K30" s="75"/>
      <c r="L30" s="112"/>
      <c r="M30" s="75"/>
      <c r="N30" s="113"/>
      <c r="O30" s="75"/>
      <c r="P30" s="113"/>
      <c r="Q30" s="75"/>
      <c r="R30" s="113">
        <v>200</v>
      </c>
      <c r="S30" s="75">
        <f>Q30+R30</f>
        <v>200</v>
      </c>
    </row>
    <row r="31" spans="1:19" ht="48.75" customHeight="1" outlineLevel="1">
      <c r="A31" s="11" t="s">
        <v>17</v>
      </c>
      <c r="B31" s="45" t="s">
        <v>313</v>
      </c>
      <c r="C31" s="45" t="s">
        <v>291</v>
      </c>
      <c r="D31" s="45" t="s">
        <v>19</v>
      </c>
      <c r="E31" s="45" t="s">
        <v>543</v>
      </c>
      <c r="F31" s="45"/>
      <c r="G31" s="74">
        <f>G32</f>
        <v>45000</v>
      </c>
      <c r="H31" s="112"/>
      <c r="I31" s="74">
        <f>I32</f>
        <v>45000</v>
      </c>
      <c r="J31" s="112"/>
      <c r="K31" s="74">
        <f>K32</f>
        <v>45000</v>
      </c>
      <c r="L31" s="112"/>
      <c r="M31" s="74">
        <f>M32</f>
        <v>45000</v>
      </c>
      <c r="N31" s="113"/>
      <c r="O31" s="74">
        <f>O32</f>
        <v>45000</v>
      </c>
      <c r="P31" s="113"/>
      <c r="Q31" s="74">
        <f>Q32</f>
        <v>0</v>
      </c>
      <c r="R31" s="113"/>
      <c r="S31" s="74">
        <f>S32</f>
        <v>0</v>
      </c>
    </row>
    <row r="32" spans="1:19" ht="33.75" customHeight="1" outlineLevel="1">
      <c r="A32" s="15" t="s">
        <v>18</v>
      </c>
      <c r="B32" s="45" t="s">
        <v>313</v>
      </c>
      <c r="C32" s="45" t="s">
        <v>291</v>
      </c>
      <c r="D32" s="45" t="s">
        <v>105</v>
      </c>
      <c r="E32" s="45" t="s">
        <v>544</v>
      </c>
      <c r="F32" s="45"/>
      <c r="G32" s="74">
        <f>G33</f>
        <v>45000</v>
      </c>
      <c r="H32" s="112"/>
      <c r="I32" s="74">
        <f>I33</f>
        <v>45000</v>
      </c>
      <c r="J32" s="112"/>
      <c r="K32" s="74">
        <f>K33</f>
        <v>45000</v>
      </c>
      <c r="L32" s="112"/>
      <c r="M32" s="74">
        <f>M33</f>
        <v>45000</v>
      </c>
      <c r="N32" s="113"/>
      <c r="O32" s="74">
        <f>O33</f>
        <v>45000</v>
      </c>
      <c r="P32" s="113"/>
      <c r="Q32" s="74">
        <f>Q33</f>
        <v>0</v>
      </c>
      <c r="R32" s="113"/>
      <c r="S32" s="74">
        <f>S33</f>
        <v>0</v>
      </c>
    </row>
    <row r="33" spans="1:19" ht="33.75" customHeight="1" outlineLevel="1">
      <c r="A33" s="11" t="s">
        <v>268</v>
      </c>
      <c r="B33" s="45" t="s">
        <v>313</v>
      </c>
      <c r="C33" s="45" t="s">
        <v>291</v>
      </c>
      <c r="D33" s="45" t="s">
        <v>105</v>
      </c>
      <c r="E33" s="45" t="s">
        <v>544</v>
      </c>
      <c r="F33" s="45" t="s">
        <v>259</v>
      </c>
      <c r="G33" s="74">
        <v>45000</v>
      </c>
      <c r="H33" s="112"/>
      <c r="I33" s="74">
        <f>G33+H33</f>
        <v>45000</v>
      </c>
      <c r="J33" s="112"/>
      <c r="K33" s="74">
        <f>I33+J33</f>
        <v>45000</v>
      </c>
      <c r="L33" s="112"/>
      <c r="M33" s="74">
        <f>K33+L33</f>
        <v>45000</v>
      </c>
      <c r="N33" s="113"/>
      <c r="O33" s="74">
        <f>M33+N33</f>
        <v>45000</v>
      </c>
      <c r="P33" s="113">
        <v>-45000</v>
      </c>
      <c r="Q33" s="74">
        <f>O33+P33</f>
        <v>0</v>
      </c>
      <c r="R33" s="113"/>
      <c r="S33" s="74">
        <f>Q33+R33</f>
        <v>0</v>
      </c>
    </row>
    <row r="34" spans="1:19" ht="64.5" customHeight="1" outlineLevel="1">
      <c r="A34" s="84" t="s">
        <v>588</v>
      </c>
      <c r="B34" s="45" t="s">
        <v>313</v>
      </c>
      <c r="C34" s="45" t="s">
        <v>587</v>
      </c>
      <c r="D34" s="85">
        <v>8200000</v>
      </c>
      <c r="E34" s="90" t="s">
        <v>547</v>
      </c>
      <c r="F34" s="45"/>
      <c r="G34" s="74">
        <f>G35</f>
        <v>17400</v>
      </c>
      <c r="H34" s="112"/>
      <c r="I34" s="74">
        <f>I35</f>
        <v>17400</v>
      </c>
      <c r="J34" s="112"/>
      <c r="K34" s="74">
        <f>K35</f>
        <v>17400</v>
      </c>
      <c r="L34" s="112"/>
      <c r="M34" s="74">
        <f>M35</f>
        <v>17400</v>
      </c>
      <c r="N34" s="113"/>
      <c r="O34" s="74">
        <f>O35</f>
        <v>17400</v>
      </c>
      <c r="P34" s="113"/>
      <c r="Q34" s="74">
        <f>Q35</f>
        <v>17400</v>
      </c>
      <c r="R34" s="113"/>
      <c r="S34" s="74">
        <f>S35</f>
        <v>17400</v>
      </c>
    </row>
    <row r="35" spans="1:19" ht="84" customHeight="1" outlineLevel="1">
      <c r="A35" s="41" t="s">
        <v>212</v>
      </c>
      <c r="B35" s="45" t="s">
        <v>313</v>
      </c>
      <c r="C35" s="45" t="s">
        <v>587</v>
      </c>
      <c r="D35" s="85">
        <v>825120</v>
      </c>
      <c r="E35" s="90" t="s">
        <v>254</v>
      </c>
      <c r="F35" s="45"/>
      <c r="G35" s="74">
        <f>G36</f>
        <v>17400</v>
      </c>
      <c r="H35" s="112"/>
      <c r="I35" s="74">
        <f>I36</f>
        <v>17400</v>
      </c>
      <c r="J35" s="112"/>
      <c r="K35" s="74">
        <f>K36</f>
        <v>17400</v>
      </c>
      <c r="L35" s="112"/>
      <c r="M35" s="74">
        <f>M36</f>
        <v>17400</v>
      </c>
      <c r="N35" s="113"/>
      <c r="O35" s="74">
        <f>O36</f>
        <v>17400</v>
      </c>
      <c r="P35" s="113"/>
      <c r="Q35" s="74">
        <f>Q36</f>
        <v>17400</v>
      </c>
      <c r="R35" s="113"/>
      <c r="S35" s="74">
        <f>S36</f>
        <v>17400</v>
      </c>
    </row>
    <row r="36" spans="1:19" ht="31.5" customHeight="1" outlineLevel="1">
      <c r="A36" s="11" t="s">
        <v>268</v>
      </c>
      <c r="B36" s="45" t="s">
        <v>313</v>
      </c>
      <c r="C36" s="45" t="s">
        <v>587</v>
      </c>
      <c r="D36" s="85">
        <v>825120</v>
      </c>
      <c r="E36" s="90" t="s">
        <v>254</v>
      </c>
      <c r="F36" s="45" t="s">
        <v>259</v>
      </c>
      <c r="G36" s="74">
        <v>17400</v>
      </c>
      <c r="H36" s="112"/>
      <c r="I36" s="74">
        <f>G36+H36</f>
        <v>17400</v>
      </c>
      <c r="J36" s="112"/>
      <c r="K36" s="74">
        <f>I36+J36</f>
        <v>17400</v>
      </c>
      <c r="L36" s="112"/>
      <c r="M36" s="74">
        <f>K36+L36</f>
        <v>17400</v>
      </c>
      <c r="N36" s="113"/>
      <c r="O36" s="74">
        <f>M36+N36</f>
        <v>17400</v>
      </c>
      <c r="P36" s="113"/>
      <c r="Q36" s="74">
        <f>O36+P36</f>
        <v>17400</v>
      </c>
      <c r="R36" s="113"/>
      <c r="S36" s="74">
        <f>Q36+R36</f>
        <v>17400</v>
      </c>
    </row>
    <row r="37" spans="1:19" ht="19.5" customHeight="1" outlineLevel="1">
      <c r="A37" s="77" t="s">
        <v>132</v>
      </c>
      <c r="B37" s="45" t="s">
        <v>313</v>
      </c>
      <c r="C37" s="45" t="s">
        <v>331</v>
      </c>
      <c r="D37" s="45" t="s">
        <v>20</v>
      </c>
      <c r="E37" s="45" t="s">
        <v>545</v>
      </c>
      <c r="F37" s="46"/>
      <c r="G37" s="75">
        <f>G38</f>
        <v>180000</v>
      </c>
      <c r="H37" s="112"/>
      <c r="I37" s="75">
        <f>I38</f>
        <v>80000</v>
      </c>
      <c r="J37" s="112"/>
      <c r="K37" s="75">
        <f>K38</f>
        <v>80000</v>
      </c>
      <c r="L37" s="112"/>
      <c r="M37" s="75">
        <f>M38</f>
        <v>80000</v>
      </c>
      <c r="N37" s="113"/>
      <c r="O37" s="75">
        <f>O38</f>
        <v>80000</v>
      </c>
      <c r="P37" s="113"/>
      <c r="Q37" s="75">
        <f>Q38</f>
        <v>80000</v>
      </c>
      <c r="R37" s="113"/>
      <c r="S37" s="75">
        <f>S38</f>
        <v>80000</v>
      </c>
    </row>
    <row r="38" spans="1:19" ht="38.25" customHeight="1" outlineLevel="1">
      <c r="A38" s="17" t="s">
        <v>396</v>
      </c>
      <c r="B38" s="47" t="s">
        <v>313</v>
      </c>
      <c r="C38" s="47" t="s">
        <v>331</v>
      </c>
      <c r="D38" s="45" t="s">
        <v>21</v>
      </c>
      <c r="E38" s="45" t="s">
        <v>546</v>
      </c>
      <c r="F38" s="47"/>
      <c r="G38" s="75">
        <f>G39</f>
        <v>180000</v>
      </c>
      <c r="H38" s="112"/>
      <c r="I38" s="75">
        <f>I39</f>
        <v>80000</v>
      </c>
      <c r="J38" s="112"/>
      <c r="K38" s="75">
        <f>K39</f>
        <v>80000</v>
      </c>
      <c r="L38" s="112"/>
      <c r="M38" s="75">
        <f>M39</f>
        <v>80000</v>
      </c>
      <c r="N38" s="113"/>
      <c r="O38" s="75">
        <f>O39</f>
        <v>80000</v>
      </c>
      <c r="P38" s="113"/>
      <c r="Q38" s="75">
        <f>Q39</f>
        <v>80000</v>
      </c>
      <c r="R38" s="113"/>
      <c r="S38" s="75">
        <f>S39</f>
        <v>80000</v>
      </c>
    </row>
    <row r="39" spans="1:19" ht="22.5" customHeight="1" outlineLevel="1">
      <c r="A39" s="16" t="s">
        <v>44</v>
      </c>
      <c r="B39" s="47" t="s">
        <v>313</v>
      </c>
      <c r="C39" s="47" t="s">
        <v>331</v>
      </c>
      <c r="D39" s="45" t="s">
        <v>21</v>
      </c>
      <c r="E39" s="45" t="s">
        <v>546</v>
      </c>
      <c r="F39" s="47" t="s">
        <v>409</v>
      </c>
      <c r="G39" s="74">
        <v>180000</v>
      </c>
      <c r="H39" s="112">
        <v>-100000</v>
      </c>
      <c r="I39" s="74">
        <f>G39+H39</f>
        <v>80000</v>
      </c>
      <c r="J39" s="112"/>
      <c r="K39" s="74">
        <f>I39+J39</f>
        <v>80000</v>
      </c>
      <c r="L39" s="112"/>
      <c r="M39" s="74">
        <f>K39+L39</f>
        <v>80000</v>
      </c>
      <c r="N39" s="113"/>
      <c r="O39" s="74">
        <f>M39+N39</f>
        <v>80000</v>
      </c>
      <c r="P39" s="113"/>
      <c r="Q39" s="74">
        <f>O39+P39</f>
        <v>80000</v>
      </c>
      <c r="R39" s="113"/>
      <c r="S39" s="74">
        <f>Q39+R39</f>
        <v>80000</v>
      </c>
    </row>
    <row r="40" spans="1:19" ht="21" customHeight="1">
      <c r="A40" s="9" t="s">
        <v>342</v>
      </c>
      <c r="B40" s="45">
        <v>901</v>
      </c>
      <c r="C40" s="45" t="s">
        <v>370</v>
      </c>
      <c r="D40" s="45"/>
      <c r="E40" s="45"/>
      <c r="F40" s="45"/>
      <c r="G40" s="74">
        <f>G41+G62+G68</f>
        <v>39505290</v>
      </c>
      <c r="H40" s="112"/>
      <c r="I40" s="74">
        <f>I41+I62+I68</f>
        <v>39508490</v>
      </c>
      <c r="J40" s="112"/>
      <c r="K40" s="74">
        <f>K41+K62+K68</f>
        <v>39496890.15</v>
      </c>
      <c r="L40" s="112"/>
      <c r="M40" s="74">
        <f>M41+M62+M68</f>
        <v>40344155.65</v>
      </c>
      <c r="N40" s="113"/>
      <c r="O40" s="74">
        <f>O41+O62+O68</f>
        <v>40319125.65</v>
      </c>
      <c r="P40" s="113"/>
      <c r="Q40" s="74">
        <f>Q41+Q62+Q68</f>
        <v>39050061.65</v>
      </c>
      <c r="R40" s="113"/>
      <c r="S40" s="74">
        <f>S41+S62+S68</f>
        <v>39263758.53</v>
      </c>
    </row>
    <row r="41" spans="1:19" ht="83.25" customHeight="1">
      <c r="A41" s="11" t="s">
        <v>8</v>
      </c>
      <c r="B41" s="45">
        <v>901</v>
      </c>
      <c r="C41" s="45" t="s">
        <v>370</v>
      </c>
      <c r="D41" s="45" t="s">
        <v>9</v>
      </c>
      <c r="E41" s="45" t="s">
        <v>539</v>
      </c>
      <c r="F41" s="45"/>
      <c r="G41" s="74">
        <f>G42+G54+G57</f>
        <v>36755600</v>
      </c>
      <c r="H41" s="113"/>
      <c r="I41" s="74">
        <f>I42+I54+I57</f>
        <v>36755600</v>
      </c>
      <c r="J41" s="112"/>
      <c r="K41" s="74">
        <f>K42+K54+K57</f>
        <v>36710000.15</v>
      </c>
      <c r="L41" s="112"/>
      <c r="M41" s="74">
        <f>M42+M54+M57</f>
        <v>37487665.65</v>
      </c>
      <c r="N41" s="113"/>
      <c r="O41" s="74">
        <f>O42+O54+O57</f>
        <v>37310433.65</v>
      </c>
      <c r="P41" s="113"/>
      <c r="Q41" s="74">
        <f>Q42+Q54+Q57</f>
        <v>36041369.65</v>
      </c>
      <c r="R41" s="113"/>
      <c r="S41" s="74">
        <f>S42+S54+S57</f>
        <v>36080577.53</v>
      </c>
    </row>
    <row r="42" spans="1:19" ht="64.5" customHeight="1">
      <c r="A42" s="11" t="s">
        <v>23</v>
      </c>
      <c r="B42" s="45">
        <v>901</v>
      </c>
      <c r="C42" s="45" t="s">
        <v>370</v>
      </c>
      <c r="D42" s="45" t="s">
        <v>24</v>
      </c>
      <c r="E42" s="45" t="s">
        <v>547</v>
      </c>
      <c r="F42" s="45"/>
      <c r="G42" s="74">
        <f>G43+G45+G47+G49+G51</f>
        <v>1036200</v>
      </c>
      <c r="H42" s="112"/>
      <c r="I42" s="74">
        <f>I43+I45+I47+I49+I51</f>
        <v>1036200</v>
      </c>
      <c r="J42" s="112"/>
      <c r="K42" s="74">
        <f>K43+K45+K47+K49+K51</f>
        <v>1065200</v>
      </c>
      <c r="L42" s="112"/>
      <c r="M42" s="74">
        <f>M43+M45+M47+M49+M51</f>
        <v>1065200</v>
      </c>
      <c r="N42" s="113"/>
      <c r="O42" s="74">
        <f>O43+O45+O47+O49+O51</f>
        <v>887968</v>
      </c>
      <c r="P42" s="113"/>
      <c r="Q42" s="74">
        <f>Q43+Q45+Q47+Q49+Q51</f>
        <v>848968</v>
      </c>
      <c r="R42" s="113"/>
      <c r="S42" s="74">
        <f>S43+S45+S47+S49+S51</f>
        <v>908967.88</v>
      </c>
    </row>
    <row r="43" spans="1:19" ht="49.5" customHeight="1">
      <c r="A43" s="31" t="s">
        <v>421</v>
      </c>
      <c r="B43" s="45">
        <v>901</v>
      </c>
      <c r="C43" s="45" t="s">
        <v>370</v>
      </c>
      <c r="D43" s="45" t="s">
        <v>25</v>
      </c>
      <c r="E43" s="45" t="s">
        <v>548</v>
      </c>
      <c r="F43" s="45"/>
      <c r="G43" s="74">
        <f>G44</f>
        <v>182000</v>
      </c>
      <c r="H43" s="112"/>
      <c r="I43" s="74">
        <f>I44</f>
        <v>182000</v>
      </c>
      <c r="J43" s="112"/>
      <c r="K43" s="74">
        <f>K44</f>
        <v>281000</v>
      </c>
      <c r="L43" s="112"/>
      <c r="M43" s="74">
        <f>M44</f>
        <v>281000</v>
      </c>
      <c r="N43" s="113"/>
      <c r="O43" s="74">
        <f>O44</f>
        <v>323768</v>
      </c>
      <c r="P43" s="113"/>
      <c r="Q43" s="74">
        <f>Q44</f>
        <v>224768</v>
      </c>
      <c r="R43" s="113"/>
      <c r="S43" s="74">
        <f>S44</f>
        <v>224767.88</v>
      </c>
    </row>
    <row r="44" spans="1:19" ht="32.25" customHeight="1">
      <c r="A44" s="11" t="s">
        <v>268</v>
      </c>
      <c r="B44" s="45">
        <v>901</v>
      </c>
      <c r="C44" s="45" t="s">
        <v>370</v>
      </c>
      <c r="D44" s="45" t="s">
        <v>25</v>
      </c>
      <c r="E44" s="45" t="s">
        <v>548</v>
      </c>
      <c r="F44" s="45" t="s">
        <v>259</v>
      </c>
      <c r="G44" s="74">
        <v>182000</v>
      </c>
      <c r="H44" s="112"/>
      <c r="I44" s="74">
        <f>G44+H44</f>
        <v>182000</v>
      </c>
      <c r="J44" s="112">
        <v>99000</v>
      </c>
      <c r="K44" s="74">
        <f>I44+J44</f>
        <v>281000</v>
      </c>
      <c r="L44" s="112"/>
      <c r="M44" s="74">
        <f>K44+L44</f>
        <v>281000</v>
      </c>
      <c r="N44" s="113">
        <f>26760+16008</f>
        <v>42768</v>
      </c>
      <c r="O44" s="74">
        <f>M44+N44</f>
        <v>323768</v>
      </c>
      <c r="P44" s="113">
        <v>-99000</v>
      </c>
      <c r="Q44" s="74">
        <f>O44+P44</f>
        <v>224768</v>
      </c>
      <c r="R44" s="113">
        <v>-0.12</v>
      </c>
      <c r="S44" s="74">
        <f>Q44+R44</f>
        <v>224767.88</v>
      </c>
    </row>
    <row r="45" spans="1:19" ht="34.5" customHeight="1">
      <c r="A45" s="15" t="s">
        <v>26</v>
      </c>
      <c r="B45" s="45">
        <v>901</v>
      </c>
      <c r="C45" s="45" t="s">
        <v>370</v>
      </c>
      <c r="D45" s="45" t="s">
        <v>27</v>
      </c>
      <c r="E45" s="45" t="s">
        <v>549</v>
      </c>
      <c r="F45" s="45"/>
      <c r="G45" s="74">
        <f>G46</f>
        <v>54000</v>
      </c>
      <c r="H45" s="112"/>
      <c r="I45" s="74">
        <f>I46</f>
        <v>54000</v>
      </c>
      <c r="J45" s="112"/>
      <c r="K45" s="74">
        <f>K46</f>
        <v>104000</v>
      </c>
      <c r="L45" s="112"/>
      <c r="M45" s="74">
        <f>M46</f>
        <v>104000</v>
      </c>
      <c r="N45" s="113"/>
      <c r="O45" s="74">
        <f>O46</f>
        <v>104000</v>
      </c>
      <c r="P45" s="113"/>
      <c r="Q45" s="74">
        <f>Q46</f>
        <v>104000</v>
      </c>
      <c r="R45" s="113"/>
      <c r="S45" s="74">
        <f>S46</f>
        <v>104000</v>
      </c>
    </row>
    <row r="46" spans="1:19" ht="24.75" customHeight="1">
      <c r="A46" s="15" t="s">
        <v>262</v>
      </c>
      <c r="B46" s="45">
        <v>901</v>
      </c>
      <c r="C46" s="45" t="s">
        <v>370</v>
      </c>
      <c r="D46" s="45" t="s">
        <v>27</v>
      </c>
      <c r="E46" s="45" t="s">
        <v>549</v>
      </c>
      <c r="F46" s="45" t="s">
        <v>261</v>
      </c>
      <c r="G46" s="74">
        <v>54000</v>
      </c>
      <c r="H46" s="112"/>
      <c r="I46" s="74">
        <f>G46+H46</f>
        <v>54000</v>
      </c>
      <c r="J46" s="112">
        <v>50000</v>
      </c>
      <c r="K46" s="74">
        <f>I46+J46</f>
        <v>104000</v>
      </c>
      <c r="L46" s="112"/>
      <c r="M46" s="74">
        <f>K46+L46</f>
        <v>104000</v>
      </c>
      <c r="N46" s="113"/>
      <c r="O46" s="74">
        <f>M46+N46</f>
        <v>104000</v>
      </c>
      <c r="P46" s="113"/>
      <c r="Q46" s="74">
        <f>O46+P46</f>
        <v>104000</v>
      </c>
      <c r="R46" s="113"/>
      <c r="S46" s="74">
        <f>Q46+R46</f>
        <v>104000</v>
      </c>
    </row>
    <row r="47" spans="1:19" ht="81" customHeight="1">
      <c r="A47" s="15" t="s">
        <v>561</v>
      </c>
      <c r="B47" s="45">
        <v>901</v>
      </c>
      <c r="C47" s="45" t="s">
        <v>370</v>
      </c>
      <c r="D47" s="45" t="s">
        <v>28</v>
      </c>
      <c r="E47" s="45" t="s">
        <v>550</v>
      </c>
      <c r="F47" s="45"/>
      <c r="G47" s="74">
        <f>G48</f>
        <v>701800</v>
      </c>
      <c r="H47" s="112"/>
      <c r="I47" s="74">
        <f>I48</f>
        <v>701800</v>
      </c>
      <c r="J47" s="112"/>
      <c r="K47" s="74">
        <f>K48</f>
        <v>581800</v>
      </c>
      <c r="L47" s="112"/>
      <c r="M47" s="74">
        <f>M48</f>
        <v>581800</v>
      </c>
      <c r="N47" s="113"/>
      <c r="O47" s="74">
        <f>O48</f>
        <v>361800</v>
      </c>
      <c r="P47" s="113"/>
      <c r="Q47" s="74">
        <f>Q48</f>
        <v>421800</v>
      </c>
      <c r="R47" s="113"/>
      <c r="S47" s="74">
        <f>S48</f>
        <v>481800</v>
      </c>
    </row>
    <row r="48" spans="1:19" ht="34.5" customHeight="1">
      <c r="A48" s="11" t="s">
        <v>268</v>
      </c>
      <c r="B48" s="45">
        <v>901</v>
      </c>
      <c r="C48" s="45" t="s">
        <v>370</v>
      </c>
      <c r="D48" s="45" t="s">
        <v>28</v>
      </c>
      <c r="E48" s="45" t="s">
        <v>550</v>
      </c>
      <c r="F48" s="45" t="s">
        <v>259</v>
      </c>
      <c r="G48" s="74">
        <v>701800</v>
      </c>
      <c r="H48" s="112"/>
      <c r="I48" s="74">
        <f>G48+H48</f>
        <v>701800</v>
      </c>
      <c r="J48" s="112">
        <v>-120000</v>
      </c>
      <c r="K48" s="74">
        <f>I48+J48</f>
        <v>581800</v>
      </c>
      <c r="L48" s="112"/>
      <c r="M48" s="74">
        <f>K48+L48</f>
        <v>581800</v>
      </c>
      <c r="N48" s="113">
        <v>-220000</v>
      </c>
      <c r="O48" s="74">
        <f>M48+N48</f>
        <v>361800</v>
      </c>
      <c r="P48" s="113">
        <v>60000</v>
      </c>
      <c r="Q48" s="74">
        <f>O48+P48</f>
        <v>421800</v>
      </c>
      <c r="R48" s="113">
        <v>60000</v>
      </c>
      <c r="S48" s="74">
        <f>Q48+R48</f>
        <v>481800</v>
      </c>
    </row>
    <row r="49" spans="1:19" ht="111.75" customHeight="1">
      <c r="A49" s="11" t="s">
        <v>392</v>
      </c>
      <c r="B49" s="45">
        <v>901</v>
      </c>
      <c r="C49" s="45" t="s">
        <v>370</v>
      </c>
      <c r="D49" s="45" t="s">
        <v>30</v>
      </c>
      <c r="E49" s="45" t="s">
        <v>551</v>
      </c>
      <c r="F49" s="45"/>
      <c r="G49" s="75">
        <f>G50</f>
        <v>100</v>
      </c>
      <c r="H49" s="112"/>
      <c r="I49" s="75">
        <f>I50</f>
        <v>100</v>
      </c>
      <c r="J49" s="112"/>
      <c r="K49" s="75">
        <f>K50</f>
        <v>100</v>
      </c>
      <c r="L49" s="112"/>
      <c r="M49" s="75">
        <f>M50</f>
        <v>100</v>
      </c>
      <c r="N49" s="113"/>
      <c r="O49" s="75">
        <f>O50</f>
        <v>100</v>
      </c>
      <c r="P49" s="113"/>
      <c r="Q49" s="75">
        <f>Q50</f>
        <v>100</v>
      </c>
      <c r="R49" s="113"/>
      <c r="S49" s="75">
        <f>S50</f>
        <v>100</v>
      </c>
    </row>
    <row r="50" spans="1:19" ht="39.75" customHeight="1">
      <c r="A50" s="11" t="s">
        <v>268</v>
      </c>
      <c r="B50" s="45">
        <v>901</v>
      </c>
      <c r="C50" s="45" t="s">
        <v>370</v>
      </c>
      <c r="D50" s="45" t="s">
        <v>30</v>
      </c>
      <c r="E50" s="45" t="s">
        <v>551</v>
      </c>
      <c r="F50" s="45" t="s">
        <v>259</v>
      </c>
      <c r="G50" s="75">
        <v>100</v>
      </c>
      <c r="H50" s="112"/>
      <c r="I50" s="75">
        <f>G50+H50</f>
        <v>100</v>
      </c>
      <c r="J50" s="112"/>
      <c r="K50" s="75">
        <f>I50+J50</f>
        <v>100</v>
      </c>
      <c r="L50" s="112"/>
      <c r="M50" s="75">
        <f>K50+L50</f>
        <v>100</v>
      </c>
      <c r="N50" s="113"/>
      <c r="O50" s="75">
        <f>M50+N50</f>
        <v>100</v>
      </c>
      <c r="P50" s="113"/>
      <c r="Q50" s="75">
        <f>O50+P50</f>
        <v>100</v>
      </c>
      <c r="R50" s="113"/>
      <c r="S50" s="75">
        <f>Q50+R50</f>
        <v>100</v>
      </c>
    </row>
    <row r="51" spans="1:19" ht="52.5" customHeight="1">
      <c r="A51" s="11" t="s">
        <v>29</v>
      </c>
      <c r="B51" s="45">
        <v>901</v>
      </c>
      <c r="C51" s="45" t="s">
        <v>370</v>
      </c>
      <c r="D51" s="45" t="s">
        <v>138</v>
      </c>
      <c r="E51" s="45" t="s">
        <v>552</v>
      </c>
      <c r="F51" s="45"/>
      <c r="G51" s="75">
        <f>G52+G53</f>
        <v>98300</v>
      </c>
      <c r="H51" s="112"/>
      <c r="I51" s="75">
        <f>I52+I53</f>
        <v>98300</v>
      </c>
      <c r="J51" s="112"/>
      <c r="K51" s="75">
        <f>K52+K53</f>
        <v>98300</v>
      </c>
      <c r="L51" s="112"/>
      <c r="M51" s="75">
        <f>M52+M53</f>
        <v>98300</v>
      </c>
      <c r="N51" s="113"/>
      <c r="O51" s="75">
        <f>O52+O53</f>
        <v>98300</v>
      </c>
      <c r="P51" s="113"/>
      <c r="Q51" s="75">
        <f>Q52+Q53</f>
        <v>98300</v>
      </c>
      <c r="R51" s="113"/>
      <c r="S51" s="75">
        <f>S52+S53</f>
        <v>98300</v>
      </c>
    </row>
    <row r="52" spans="1:19" ht="32.25" customHeight="1">
      <c r="A52" s="12" t="s">
        <v>248</v>
      </c>
      <c r="B52" s="45">
        <v>901</v>
      </c>
      <c r="C52" s="45" t="s">
        <v>370</v>
      </c>
      <c r="D52" s="45" t="s">
        <v>138</v>
      </c>
      <c r="E52" s="45" t="s">
        <v>552</v>
      </c>
      <c r="F52" s="45" t="s">
        <v>267</v>
      </c>
      <c r="G52" s="75">
        <v>90088</v>
      </c>
      <c r="H52" s="112"/>
      <c r="I52" s="75">
        <f>G52+H52</f>
        <v>90088</v>
      </c>
      <c r="J52" s="112"/>
      <c r="K52" s="75">
        <f>I52+J52</f>
        <v>90088</v>
      </c>
      <c r="L52" s="112"/>
      <c r="M52" s="75">
        <f>K52+L52</f>
        <v>90088</v>
      </c>
      <c r="N52" s="113"/>
      <c r="O52" s="75">
        <f>M52+N52</f>
        <v>90088</v>
      </c>
      <c r="P52" s="113"/>
      <c r="Q52" s="75">
        <f>O52+P52</f>
        <v>90088</v>
      </c>
      <c r="R52" s="113"/>
      <c r="S52" s="75">
        <f>Q52+R52</f>
        <v>90088</v>
      </c>
    </row>
    <row r="53" spans="1:19" ht="33" customHeight="1">
      <c r="A53" s="11" t="s">
        <v>268</v>
      </c>
      <c r="B53" s="45">
        <v>901</v>
      </c>
      <c r="C53" s="45" t="s">
        <v>370</v>
      </c>
      <c r="D53" s="45" t="s">
        <v>138</v>
      </c>
      <c r="E53" s="45" t="s">
        <v>552</v>
      </c>
      <c r="F53" s="45" t="s">
        <v>259</v>
      </c>
      <c r="G53" s="74">
        <v>8212</v>
      </c>
      <c r="H53" s="112"/>
      <c r="I53" s="74">
        <f>G53+H53</f>
        <v>8212</v>
      </c>
      <c r="J53" s="112"/>
      <c r="K53" s="74">
        <f>I53+J53</f>
        <v>8212</v>
      </c>
      <c r="L53" s="112"/>
      <c r="M53" s="74">
        <f>K53+L53</f>
        <v>8212</v>
      </c>
      <c r="N53" s="113"/>
      <c r="O53" s="74">
        <f>M53+N53</f>
        <v>8212</v>
      </c>
      <c r="P53" s="113"/>
      <c r="Q53" s="74">
        <f>O53+P53</f>
        <v>8212</v>
      </c>
      <c r="R53" s="113"/>
      <c r="S53" s="74">
        <f>Q53+R53</f>
        <v>8212</v>
      </c>
    </row>
    <row r="54" spans="1:19" ht="96" customHeight="1">
      <c r="A54" s="11" t="s">
        <v>31</v>
      </c>
      <c r="B54" s="45">
        <v>901</v>
      </c>
      <c r="C54" s="45" t="s">
        <v>370</v>
      </c>
      <c r="D54" s="45" t="s">
        <v>33</v>
      </c>
      <c r="E54" s="45" t="s">
        <v>255</v>
      </c>
      <c r="F54" s="45"/>
      <c r="G54" s="75">
        <f>G55</f>
        <v>235000</v>
      </c>
      <c r="H54" s="112"/>
      <c r="I54" s="75">
        <f>I55</f>
        <v>235000</v>
      </c>
      <c r="J54" s="112"/>
      <c r="K54" s="75">
        <f>K55</f>
        <v>235000</v>
      </c>
      <c r="L54" s="112"/>
      <c r="M54" s="75">
        <f>M55</f>
        <v>235000</v>
      </c>
      <c r="N54" s="113"/>
      <c r="O54" s="75">
        <f>O55</f>
        <v>235000</v>
      </c>
      <c r="P54" s="113"/>
      <c r="Q54" s="75">
        <f>Q55</f>
        <v>235000</v>
      </c>
      <c r="R54" s="113"/>
      <c r="S54" s="75">
        <f>S55</f>
        <v>235000</v>
      </c>
    </row>
    <row r="55" spans="1:19" ht="98.25" customHeight="1">
      <c r="A55" s="19" t="s">
        <v>32</v>
      </c>
      <c r="B55" s="45">
        <v>901</v>
      </c>
      <c r="C55" s="45" t="s">
        <v>370</v>
      </c>
      <c r="D55" s="45" t="s">
        <v>34</v>
      </c>
      <c r="E55" s="45" t="s">
        <v>553</v>
      </c>
      <c r="F55" s="45"/>
      <c r="G55" s="75">
        <f>G56</f>
        <v>235000</v>
      </c>
      <c r="H55" s="112"/>
      <c r="I55" s="75">
        <f>I56</f>
        <v>235000</v>
      </c>
      <c r="J55" s="112"/>
      <c r="K55" s="75">
        <f>K56</f>
        <v>235000</v>
      </c>
      <c r="L55" s="112"/>
      <c r="M55" s="75">
        <f>M56</f>
        <v>235000</v>
      </c>
      <c r="N55" s="113"/>
      <c r="O55" s="75">
        <f>O56</f>
        <v>235000</v>
      </c>
      <c r="P55" s="113"/>
      <c r="Q55" s="75">
        <f>Q56</f>
        <v>235000</v>
      </c>
      <c r="R55" s="113"/>
      <c r="S55" s="75">
        <f>S56</f>
        <v>235000</v>
      </c>
    </row>
    <row r="56" spans="1:19" ht="33" customHeight="1">
      <c r="A56" s="11" t="s">
        <v>268</v>
      </c>
      <c r="B56" s="45">
        <v>901</v>
      </c>
      <c r="C56" s="45" t="s">
        <v>370</v>
      </c>
      <c r="D56" s="45" t="s">
        <v>34</v>
      </c>
      <c r="E56" s="45" t="s">
        <v>553</v>
      </c>
      <c r="F56" s="45" t="s">
        <v>259</v>
      </c>
      <c r="G56" s="75">
        <v>235000</v>
      </c>
      <c r="H56" s="112"/>
      <c r="I56" s="75">
        <f>G56+H56</f>
        <v>235000</v>
      </c>
      <c r="J56" s="112"/>
      <c r="K56" s="75">
        <f>I56+J56</f>
        <v>235000</v>
      </c>
      <c r="L56" s="112"/>
      <c r="M56" s="75">
        <f>K56+L56</f>
        <v>235000</v>
      </c>
      <c r="N56" s="113"/>
      <c r="O56" s="75">
        <f>M56+N56</f>
        <v>235000</v>
      </c>
      <c r="P56" s="113"/>
      <c r="Q56" s="75">
        <f>O56+P56</f>
        <v>235000</v>
      </c>
      <c r="R56" s="113"/>
      <c r="S56" s="75">
        <f>Q56+R56</f>
        <v>235000</v>
      </c>
    </row>
    <row r="57" spans="1:19" ht="81.75" customHeight="1">
      <c r="A57" s="11" t="s">
        <v>35</v>
      </c>
      <c r="B57" s="45">
        <v>901</v>
      </c>
      <c r="C57" s="45" t="s">
        <v>370</v>
      </c>
      <c r="D57" s="45" t="s">
        <v>37</v>
      </c>
      <c r="E57" s="45" t="s">
        <v>554</v>
      </c>
      <c r="F57" s="45"/>
      <c r="G57" s="75">
        <f>G58</f>
        <v>35484400</v>
      </c>
      <c r="H57" s="112"/>
      <c r="I57" s="75">
        <f>I58</f>
        <v>35484400</v>
      </c>
      <c r="J57" s="112"/>
      <c r="K57" s="75">
        <f>K58</f>
        <v>35409800.15</v>
      </c>
      <c r="L57" s="112"/>
      <c r="M57" s="75">
        <f>M58</f>
        <v>36187465.65</v>
      </c>
      <c r="N57" s="113"/>
      <c r="O57" s="75">
        <f>O58</f>
        <v>36187465.65</v>
      </c>
      <c r="P57" s="113"/>
      <c r="Q57" s="75">
        <f>Q58</f>
        <v>34957401.65</v>
      </c>
      <c r="R57" s="113"/>
      <c r="S57" s="75">
        <f>S58</f>
        <v>34936609.65</v>
      </c>
    </row>
    <row r="58" spans="1:19" ht="33.75" customHeight="1">
      <c r="A58" s="11" t="s">
        <v>36</v>
      </c>
      <c r="B58" s="45">
        <v>901</v>
      </c>
      <c r="C58" s="45" t="s">
        <v>370</v>
      </c>
      <c r="D58" s="45" t="s">
        <v>38</v>
      </c>
      <c r="E58" s="45" t="s">
        <v>555</v>
      </c>
      <c r="F58" s="45"/>
      <c r="G58" s="75">
        <f>G59+G60+G61</f>
        <v>35484400</v>
      </c>
      <c r="H58" s="112"/>
      <c r="I58" s="75">
        <f>I59+I60+I61</f>
        <v>35484400</v>
      </c>
      <c r="J58" s="112"/>
      <c r="K58" s="75">
        <f>K59+K60+K61</f>
        <v>35409800.15</v>
      </c>
      <c r="L58" s="112"/>
      <c r="M58" s="75">
        <f>M59+M60+M61</f>
        <v>36187465.65</v>
      </c>
      <c r="N58" s="113"/>
      <c r="O58" s="75">
        <f>O59+O60+O61</f>
        <v>36187465.65</v>
      </c>
      <c r="P58" s="113"/>
      <c r="Q58" s="75">
        <f>Q59+Q60+Q61</f>
        <v>34957401.65</v>
      </c>
      <c r="R58" s="113"/>
      <c r="S58" s="75">
        <f>S59+S60+S61</f>
        <v>34936609.65</v>
      </c>
    </row>
    <row r="59" spans="1:19" ht="22.5" customHeight="1">
      <c r="A59" s="11" t="s">
        <v>429</v>
      </c>
      <c r="B59" s="45">
        <v>901</v>
      </c>
      <c r="C59" s="45" t="s">
        <v>370</v>
      </c>
      <c r="D59" s="45" t="s">
        <v>38</v>
      </c>
      <c r="E59" s="45" t="s">
        <v>555</v>
      </c>
      <c r="F59" s="45" t="s">
        <v>257</v>
      </c>
      <c r="G59" s="75">
        <v>26769277</v>
      </c>
      <c r="H59" s="112">
        <v>14004</v>
      </c>
      <c r="I59" s="75">
        <f>G59+H59</f>
        <v>26783281</v>
      </c>
      <c r="J59" s="112">
        <v>5000</v>
      </c>
      <c r="K59" s="75">
        <f>I59+J59</f>
        <v>26788281</v>
      </c>
      <c r="L59" s="112"/>
      <c r="M59" s="75">
        <f>K59+L59</f>
        <v>26788281</v>
      </c>
      <c r="N59" s="113"/>
      <c r="O59" s="75">
        <f>M59+N59</f>
        <v>26788281</v>
      </c>
      <c r="P59" s="113">
        <v>-1528000</v>
      </c>
      <c r="Q59" s="75">
        <f>O59+P59</f>
        <v>25260281</v>
      </c>
      <c r="R59" s="113">
        <f>2264-57000</f>
        <v>-54736</v>
      </c>
      <c r="S59" s="75">
        <f>Q59+R59</f>
        <v>25205545</v>
      </c>
    </row>
    <row r="60" spans="1:19" ht="34.5" customHeight="1">
      <c r="A60" s="11" t="s">
        <v>268</v>
      </c>
      <c r="B60" s="45">
        <v>901</v>
      </c>
      <c r="C60" s="45" t="s">
        <v>370</v>
      </c>
      <c r="D60" s="45" t="s">
        <v>39</v>
      </c>
      <c r="E60" s="45" t="s">
        <v>555</v>
      </c>
      <c r="F60" s="45" t="s">
        <v>259</v>
      </c>
      <c r="G60" s="74">
        <v>8463757</v>
      </c>
      <c r="H60" s="112">
        <v>-14004</v>
      </c>
      <c r="I60" s="75">
        <f>G60+H60</f>
        <v>8449753</v>
      </c>
      <c r="J60" s="112">
        <v>-79599.85</v>
      </c>
      <c r="K60" s="75">
        <f>I60+J60</f>
        <v>8370153.15</v>
      </c>
      <c r="L60" s="112">
        <f>59059.5+718606</f>
        <v>777665.5</v>
      </c>
      <c r="M60" s="75">
        <f>K60+L60</f>
        <v>9147818.65</v>
      </c>
      <c r="N60" s="113">
        <v>-17300</v>
      </c>
      <c r="O60" s="75">
        <f>M60+N60</f>
        <v>9130518.65</v>
      </c>
      <c r="P60" s="113">
        <v>297936</v>
      </c>
      <c r="Q60" s="75">
        <f>O60+P60</f>
        <v>9428454.65</v>
      </c>
      <c r="R60" s="113">
        <v>34140</v>
      </c>
      <c r="S60" s="75">
        <f>Q60+R60</f>
        <v>9462594.65</v>
      </c>
    </row>
    <row r="61" spans="1:19" ht="27.75" customHeight="1">
      <c r="A61" s="15" t="s">
        <v>262</v>
      </c>
      <c r="B61" s="45">
        <v>901</v>
      </c>
      <c r="C61" s="45" t="s">
        <v>370</v>
      </c>
      <c r="D61" s="45" t="s">
        <v>39</v>
      </c>
      <c r="E61" s="45" t="s">
        <v>555</v>
      </c>
      <c r="F61" s="45" t="s">
        <v>261</v>
      </c>
      <c r="G61" s="74">
        <v>251366</v>
      </c>
      <c r="H61" s="112"/>
      <c r="I61" s="75">
        <f>G61+H61</f>
        <v>251366</v>
      </c>
      <c r="J61" s="112"/>
      <c r="K61" s="75">
        <f>I61+J61</f>
        <v>251366</v>
      </c>
      <c r="L61" s="112"/>
      <c r="M61" s="75">
        <f>K61+L61</f>
        <v>251366</v>
      </c>
      <c r="N61" s="113">
        <v>17300</v>
      </c>
      <c r="O61" s="75">
        <f>M61+N61</f>
        <v>268666</v>
      </c>
      <c r="P61" s="113"/>
      <c r="Q61" s="75">
        <f>O61+P61</f>
        <v>268666</v>
      </c>
      <c r="R61" s="113">
        <v>-196</v>
      </c>
      <c r="S61" s="75">
        <f>Q61+R61</f>
        <v>268470</v>
      </c>
    </row>
    <row r="62" spans="1:19" ht="91.5" customHeight="1">
      <c r="A62" s="20" t="s">
        <v>425</v>
      </c>
      <c r="B62" s="45" t="s">
        <v>313</v>
      </c>
      <c r="C62" s="45" t="s">
        <v>370</v>
      </c>
      <c r="D62" s="45" t="s">
        <v>293</v>
      </c>
      <c r="E62" s="45" t="s">
        <v>556</v>
      </c>
      <c r="F62" s="45"/>
      <c r="G62" s="74">
        <f>G63</f>
        <v>2749590</v>
      </c>
      <c r="H62" s="112"/>
      <c r="I62" s="74">
        <f>I63</f>
        <v>2752790</v>
      </c>
      <c r="J62" s="112"/>
      <c r="K62" s="74">
        <f>K63</f>
        <v>2786790</v>
      </c>
      <c r="L62" s="112"/>
      <c r="M62" s="74">
        <f>M63</f>
        <v>2856390</v>
      </c>
      <c r="N62" s="113"/>
      <c r="O62" s="74">
        <f>O63</f>
        <v>3008592</v>
      </c>
      <c r="P62" s="113"/>
      <c r="Q62" s="74">
        <f>Q63</f>
        <v>3008592</v>
      </c>
      <c r="R62" s="113"/>
      <c r="S62" s="74">
        <f>S63</f>
        <v>3183081</v>
      </c>
    </row>
    <row r="63" spans="1:19" ht="35.25" customHeight="1">
      <c r="A63" s="20" t="s">
        <v>506</v>
      </c>
      <c r="B63" s="45" t="s">
        <v>313</v>
      </c>
      <c r="C63" s="45" t="s">
        <v>370</v>
      </c>
      <c r="D63" s="45" t="s">
        <v>510</v>
      </c>
      <c r="E63" s="45" t="s">
        <v>557</v>
      </c>
      <c r="F63" s="45"/>
      <c r="G63" s="74">
        <f>G64</f>
        <v>2749590</v>
      </c>
      <c r="H63" s="112"/>
      <c r="I63" s="74">
        <f>I64</f>
        <v>2752790</v>
      </c>
      <c r="J63" s="112"/>
      <c r="K63" s="74">
        <f>K64</f>
        <v>2786790</v>
      </c>
      <c r="L63" s="112"/>
      <c r="M63" s="74">
        <f>M64</f>
        <v>2856390</v>
      </c>
      <c r="N63" s="113"/>
      <c r="O63" s="74">
        <f>O64</f>
        <v>3008592</v>
      </c>
      <c r="P63" s="113"/>
      <c r="Q63" s="74">
        <f>Q64</f>
        <v>3008592</v>
      </c>
      <c r="R63" s="113"/>
      <c r="S63" s="74">
        <f>S64</f>
        <v>3183081</v>
      </c>
    </row>
    <row r="64" spans="1:19" ht="17.25" customHeight="1">
      <c r="A64" s="20" t="s">
        <v>511</v>
      </c>
      <c r="B64" s="45" t="s">
        <v>313</v>
      </c>
      <c r="C64" s="45" t="s">
        <v>370</v>
      </c>
      <c r="D64" s="45" t="s">
        <v>512</v>
      </c>
      <c r="E64" s="45" t="s">
        <v>558</v>
      </c>
      <c r="F64" s="45"/>
      <c r="G64" s="74">
        <f>G65+G66</f>
        <v>2749590</v>
      </c>
      <c r="H64" s="112"/>
      <c r="I64" s="74">
        <f>I65+I66+I67</f>
        <v>2752790</v>
      </c>
      <c r="J64" s="112"/>
      <c r="K64" s="74">
        <f>K65+K66+K67</f>
        <v>2786790</v>
      </c>
      <c r="L64" s="112"/>
      <c r="M64" s="74">
        <f>M65+M66+M67</f>
        <v>2856390</v>
      </c>
      <c r="N64" s="113"/>
      <c r="O64" s="74">
        <f>O65+O66+O67</f>
        <v>3008592</v>
      </c>
      <c r="P64" s="113"/>
      <c r="Q64" s="74">
        <f>Q65+Q66+Q67</f>
        <v>3008592</v>
      </c>
      <c r="R64" s="113"/>
      <c r="S64" s="74">
        <f>S65+S66+S67</f>
        <v>3183081</v>
      </c>
    </row>
    <row r="65" spans="1:19" ht="18" customHeight="1">
      <c r="A65" s="11" t="s">
        <v>429</v>
      </c>
      <c r="B65" s="45" t="s">
        <v>313</v>
      </c>
      <c r="C65" s="45" t="s">
        <v>370</v>
      </c>
      <c r="D65" s="45" t="s">
        <v>512</v>
      </c>
      <c r="E65" s="45" t="s">
        <v>558</v>
      </c>
      <c r="F65" s="45" t="s">
        <v>257</v>
      </c>
      <c r="G65" s="74">
        <f>2632155-161065</f>
        <v>2471090</v>
      </c>
      <c r="H65" s="112"/>
      <c r="I65" s="74">
        <f>G65+H65</f>
        <v>2471090</v>
      </c>
      <c r="J65" s="112"/>
      <c r="K65" s="74">
        <f>I65+J65</f>
        <v>2471090</v>
      </c>
      <c r="L65" s="112">
        <v>14600</v>
      </c>
      <c r="M65" s="74">
        <f>K65+L65</f>
        <v>2485690</v>
      </c>
      <c r="N65" s="113"/>
      <c r="O65" s="74">
        <f>M65+N65</f>
        <v>2485690</v>
      </c>
      <c r="P65" s="113"/>
      <c r="Q65" s="74">
        <f>O65+P65</f>
        <v>2485690</v>
      </c>
      <c r="R65" s="113">
        <v>181000</v>
      </c>
      <c r="S65" s="74">
        <f>Q65+R65</f>
        <v>2666690</v>
      </c>
    </row>
    <row r="66" spans="1:19" ht="36" customHeight="1">
      <c r="A66" s="11" t="s">
        <v>268</v>
      </c>
      <c r="B66" s="45" t="s">
        <v>313</v>
      </c>
      <c r="C66" s="45" t="s">
        <v>370</v>
      </c>
      <c r="D66" s="45" t="s">
        <v>512</v>
      </c>
      <c r="E66" s="45" t="s">
        <v>558</v>
      </c>
      <c r="F66" s="45" t="s">
        <v>259</v>
      </c>
      <c r="G66" s="74">
        <f>117435+161065</f>
        <v>278500</v>
      </c>
      <c r="H66" s="112">
        <v>2400</v>
      </c>
      <c r="I66" s="74">
        <f>G66+H66</f>
        <v>280900</v>
      </c>
      <c r="J66" s="112">
        <v>34000</v>
      </c>
      <c r="K66" s="74">
        <f>I66+J66</f>
        <v>314900</v>
      </c>
      <c r="L66" s="112">
        <v>55000</v>
      </c>
      <c r="M66" s="74">
        <f>K66+L66</f>
        <v>369900</v>
      </c>
      <c r="N66" s="113">
        <v>100000</v>
      </c>
      <c r="O66" s="74">
        <f>M66+N66</f>
        <v>469900</v>
      </c>
      <c r="P66" s="113"/>
      <c r="Q66" s="74">
        <f>O66+P66</f>
        <v>469900</v>
      </c>
      <c r="R66" s="113">
        <v>-5710.85</v>
      </c>
      <c r="S66" s="74">
        <f>Q66+R66</f>
        <v>464189.15</v>
      </c>
    </row>
    <row r="67" spans="1:19" ht="20.25" customHeight="1">
      <c r="A67" s="15" t="s">
        <v>262</v>
      </c>
      <c r="B67" s="45" t="s">
        <v>313</v>
      </c>
      <c r="C67" s="45" t="s">
        <v>370</v>
      </c>
      <c r="D67" s="45" t="s">
        <v>512</v>
      </c>
      <c r="E67" s="45" t="s">
        <v>558</v>
      </c>
      <c r="F67" s="45" t="s">
        <v>261</v>
      </c>
      <c r="G67" s="74"/>
      <c r="H67" s="112">
        <v>800</v>
      </c>
      <c r="I67" s="74">
        <f>G67+H67</f>
        <v>800</v>
      </c>
      <c r="J67" s="112"/>
      <c r="K67" s="74">
        <f>I67+J67</f>
        <v>800</v>
      </c>
      <c r="L67" s="112"/>
      <c r="M67" s="74">
        <f>K67+L67</f>
        <v>800</v>
      </c>
      <c r="N67" s="113">
        <v>52202</v>
      </c>
      <c r="O67" s="74">
        <f>M67+N67</f>
        <v>53002</v>
      </c>
      <c r="P67" s="113"/>
      <c r="Q67" s="74">
        <f>O67+P67</f>
        <v>53002</v>
      </c>
      <c r="R67" s="113">
        <v>-800.15</v>
      </c>
      <c r="S67" s="74">
        <f>Q67+R67</f>
        <v>52201.85</v>
      </c>
    </row>
    <row r="68" spans="1:19" ht="210" customHeight="1">
      <c r="A68" s="38" t="s">
        <v>145</v>
      </c>
      <c r="B68" s="45" t="s">
        <v>313</v>
      </c>
      <c r="C68" s="45" t="s">
        <v>370</v>
      </c>
      <c r="D68" s="45" t="s">
        <v>144</v>
      </c>
      <c r="E68" s="45" t="s">
        <v>559</v>
      </c>
      <c r="F68" s="45"/>
      <c r="G68" s="74">
        <f>G69</f>
        <v>100</v>
      </c>
      <c r="H68" s="112"/>
      <c r="I68" s="74">
        <f>I69</f>
        <v>100</v>
      </c>
      <c r="J68" s="112"/>
      <c r="K68" s="74">
        <f>K69</f>
        <v>100</v>
      </c>
      <c r="L68" s="112"/>
      <c r="M68" s="74">
        <f>M69</f>
        <v>100</v>
      </c>
      <c r="N68" s="113"/>
      <c r="O68" s="74">
        <f>O69</f>
        <v>100</v>
      </c>
      <c r="P68" s="113"/>
      <c r="Q68" s="74">
        <f>Q69</f>
        <v>100</v>
      </c>
      <c r="R68" s="113"/>
      <c r="S68" s="74">
        <f>S69</f>
        <v>100</v>
      </c>
    </row>
    <row r="69" spans="1:19" ht="31.5" customHeight="1">
      <c r="A69" s="11" t="s">
        <v>268</v>
      </c>
      <c r="B69" s="45" t="s">
        <v>313</v>
      </c>
      <c r="C69" s="45" t="s">
        <v>370</v>
      </c>
      <c r="D69" s="45" t="s">
        <v>144</v>
      </c>
      <c r="E69" s="45" t="s">
        <v>559</v>
      </c>
      <c r="F69" s="45" t="s">
        <v>259</v>
      </c>
      <c r="G69" s="74">
        <v>100</v>
      </c>
      <c r="H69" s="112"/>
      <c r="I69" s="74">
        <f>G69+H69</f>
        <v>100</v>
      </c>
      <c r="J69" s="112"/>
      <c r="K69" s="74">
        <f>I69+J69</f>
        <v>100</v>
      </c>
      <c r="L69" s="112"/>
      <c r="M69" s="74">
        <f>K69+L69</f>
        <v>100</v>
      </c>
      <c r="N69" s="113"/>
      <c r="O69" s="74">
        <f>M69+N69</f>
        <v>100</v>
      </c>
      <c r="P69" s="113"/>
      <c r="Q69" s="74">
        <f>O69+P69</f>
        <v>100</v>
      </c>
      <c r="R69" s="113"/>
      <c r="S69" s="74">
        <f>Q69+R69</f>
        <v>100</v>
      </c>
    </row>
    <row r="70" spans="1:19" ht="20.25" customHeight="1">
      <c r="A70" s="9" t="s">
        <v>343</v>
      </c>
      <c r="B70" s="45" t="s">
        <v>313</v>
      </c>
      <c r="C70" s="45" t="s">
        <v>296</v>
      </c>
      <c r="D70" s="45"/>
      <c r="E70" s="45"/>
      <c r="F70" s="45"/>
      <c r="G70" s="74">
        <f>G71</f>
        <v>1488000</v>
      </c>
      <c r="H70" s="112"/>
      <c r="I70" s="74">
        <f>I71</f>
        <v>1488000</v>
      </c>
      <c r="J70" s="112"/>
      <c r="K70" s="74">
        <f>K71</f>
        <v>1488000</v>
      </c>
      <c r="L70" s="112"/>
      <c r="M70" s="74">
        <f>M71</f>
        <v>1488000</v>
      </c>
      <c r="N70" s="113"/>
      <c r="O70" s="74">
        <f>O71</f>
        <v>1488000</v>
      </c>
      <c r="P70" s="113"/>
      <c r="Q70" s="74">
        <f>Q71</f>
        <v>1488000</v>
      </c>
      <c r="R70" s="113"/>
      <c r="S70" s="74">
        <f>S71</f>
        <v>1488000</v>
      </c>
    </row>
    <row r="71" spans="1:19" ht="68.25" customHeight="1">
      <c r="A71" s="41" t="s">
        <v>127</v>
      </c>
      <c r="B71" s="45" t="s">
        <v>313</v>
      </c>
      <c r="C71" s="45" t="s">
        <v>332</v>
      </c>
      <c r="D71" s="48" t="s">
        <v>369</v>
      </c>
      <c r="E71" s="48" t="s">
        <v>632</v>
      </c>
      <c r="F71" s="45"/>
      <c r="G71" s="74">
        <f>G72</f>
        <v>1488000</v>
      </c>
      <c r="H71" s="112"/>
      <c r="I71" s="74">
        <f>I72</f>
        <v>1488000</v>
      </c>
      <c r="J71" s="112"/>
      <c r="K71" s="74">
        <f>K72</f>
        <v>1488000</v>
      </c>
      <c r="L71" s="112"/>
      <c r="M71" s="74">
        <f>M72</f>
        <v>1488000</v>
      </c>
      <c r="N71" s="113"/>
      <c r="O71" s="74">
        <f>O72</f>
        <v>1488000</v>
      </c>
      <c r="P71" s="113"/>
      <c r="Q71" s="74">
        <f>Q72</f>
        <v>1488000</v>
      </c>
      <c r="R71" s="113"/>
      <c r="S71" s="74">
        <f>S72</f>
        <v>1488000</v>
      </c>
    </row>
    <row r="72" spans="1:19" ht="81.75" customHeight="1">
      <c r="A72" s="11" t="s">
        <v>40</v>
      </c>
      <c r="B72" s="45">
        <v>901</v>
      </c>
      <c r="C72" s="45" t="s">
        <v>332</v>
      </c>
      <c r="D72" s="48" t="s">
        <v>41</v>
      </c>
      <c r="E72" s="48" t="s">
        <v>430</v>
      </c>
      <c r="F72" s="45"/>
      <c r="G72" s="75">
        <f>G73</f>
        <v>1488000</v>
      </c>
      <c r="H72" s="112"/>
      <c r="I72" s="75">
        <f>I73</f>
        <v>1488000</v>
      </c>
      <c r="J72" s="112"/>
      <c r="K72" s="75">
        <f>K73</f>
        <v>1488000</v>
      </c>
      <c r="L72" s="112"/>
      <c r="M72" s="75">
        <f>M73</f>
        <v>1488000</v>
      </c>
      <c r="N72" s="113"/>
      <c r="O72" s="75">
        <f>O73</f>
        <v>1488000</v>
      </c>
      <c r="P72" s="113"/>
      <c r="Q72" s="75">
        <f>Q73</f>
        <v>1488000</v>
      </c>
      <c r="R72" s="113"/>
      <c r="S72" s="75">
        <f>S73</f>
        <v>1488000</v>
      </c>
    </row>
    <row r="73" spans="1:19" ht="48" customHeight="1">
      <c r="A73" s="11" t="s">
        <v>233</v>
      </c>
      <c r="B73" s="45" t="s">
        <v>313</v>
      </c>
      <c r="C73" s="45" t="s">
        <v>332</v>
      </c>
      <c r="D73" s="48" t="s">
        <v>42</v>
      </c>
      <c r="E73" s="48" t="s">
        <v>431</v>
      </c>
      <c r="F73" s="45"/>
      <c r="G73" s="75">
        <f>G74+G75</f>
        <v>1488000</v>
      </c>
      <c r="H73" s="112"/>
      <c r="I73" s="75">
        <f>I74+I75</f>
        <v>1488000</v>
      </c>
      <c r="J73" s="112"/>
      <c r="K73" s="75">
        <f>K74+K75</f>
        <v>1488000</v>
      </c>
      <c r="L73" s="112"/>
      <c r="M73" s="75">
        <f>M74+M75</f>
        <v>1488000</v>
      </c>
      <c r="N73" s="113"/>
      <c r="O73" s="75">
        <f>O74+O75</f>
        <v>1488000</v>
      </c>
      <c r="P73" s="113"/>
      <c r="Q73" s="75">
        <f>Q74+Q75</f>
        <v>1488000</v>
      </c>
      <c r="R73" s="113"/>
      <c r="S73" s="75">
        <f>S74+S75</f>
        <v>1488000</v>
      </c>
    </row>
    <row r="74" spans="1:19" ht="33" customHeight="1">
      <c r="A74" s="11" t="s">
        <v>234</v>
      </c>
      <c r="B74" s="45">
        <v>901</v>
      </c>
      <c r="C74" s="45" t="s">
        <v>332</v>
      </c>
      <c r="D74" s="45" t="s">
        <v>42</v>
      </c>
      <c r="E74" s="48" t="s">
        <v>431</v>
      </c>
      <c r="F74" s="45" t="s">
        <v>267</v>
      </c>
      <c r="G74" s="75">
        <f>1271840</f>
        <v>1271840</v>
      </c>
      <c r="H74" s="112"/>
      <c r="I74" s="75">
        <f>G74+H74</f>
        <v>1271840</v>
      </c>
      <c r="J74" s="112">
        <v>30189</v>
      </c>
      <c r="K74" s="75">
        <f>I74+J74</f>
        <v>1302029</v>
      </c>
      <c r="L74" s="112"/>
      <c r="M74" s="75">
        <f>K74+L74</f>
        <v>1302029</v>
      </c>
      <c r="N74" s="113"/>
      <c r="O74" s="75">
        <f>M74+N74</f>
        <v>1302029</v>
      </c>
      <c r="P74" s="113">
        <v>-9000</v>
      </c>
      <c r="Q74" s="75">
        <f>O74+P74</f>
        <v>1293029</v>
      </c>
      <c r="R74" s="113"/>
      <c r="S74" s="75">
        <f>Q74+R74</f>
        <v>1293029</v>
      </c>
    </row>
    <row r="75" spans="1:19" ht="34.5" customHeight="1">
      <c r="A75" s="9" t="s">
        <v>236</v>
      </c>
      <c r="B75" s="45">
        <v>901</v>
      </c>
      <c r="C75" s="45" t="s">
        <v>332</v>
      </c>
      <c r="D75" s="45" t="s">
        <v>42</v>
      </c>
      <c r="E75" s="48" t="s">
        <v>431</v>
      </c>
      <c r="F75" s="45" t="s">
        <v>259</v>
      </c>
      <c r="G75" s="74">
        <v>216160</v>
      </c>
      <c r="H75" s="112"/>
      <c r="I75" s="74">
        <f>G75+H75</f>
        <v>216160</v>
      </c>
      <c r="J75" s="112">
        <v>-30189</v>
      </c>
      <c r="K75" s="74">
        <f>I75+J75</f>
        <v>185971</v>
      </c>
      <c r="L75" s="112"/>
      <c r="M75" s="74">
        <f>K75+L75</f>
        <v>185971</v>
      </c>
      <c r="N75" s="113"/>
      <c r="O75" s="74">
        <f>M75+N75</f>
        <v>185971</v>
      </c>
      <c r="P75" s="113">
        <v>9000</v>
      </c>
      <c r="Q75" s="74">
        <f>O75+P75</f>
        <v>194971</v>
      </c>
      <c r="R75" s="113"/>
      <c r="S75" s="74">
        <f>Q75+R75</f>
        <v>194971</v>
      </c>
    </row>
    <row r="76" spans="1:20" ht="36" customHeight="1">
      <c r="A76" s="9" t="s">
        <v>333</v>
      </c>
      <c r="B76" s="45" t="s">
        <v>313</v>
      </c>
      <c r="C76" s="45" t="s">
        <v>297</v>
      </c>
      <c r="D76" s="45"/>
      <c r="E76" s="45"/>
      <c r="F76" s="45"/>
      <c r="G76" s="74">
        <f>G77+G87+G96</f>
        <v>4112100</v>
      </c>
      <c r="H76" s="112"/>
      <c r="I76" s="74">
        <f>I77+I87+I96</f>
        <v>4103850</v>
      </c>
      <c r="J76" s="112"/>
      <c r="K76" s="74">
        <f>K77+K87+K96</f>
        <v>3941320.58</v>
      </c>
      <c r="L76" s="112"/>
      <c r="M76" s="74">
        <f>M77+M87+M96</f>
        <v>3762227.5700000003</v>
      </c>
      <c r="N76" s="113"/>
      <c r="O76" s="74">
        <f>O77+O87+O96</f>
        <v>3636243.0700000003</v>
      </c>
      <c r="P76" s="113"/>
      <c r="Q76" s="74">
        <f>Q77+Q87+Q96</f>
        <v>3629195.0700000003</v>
      </c>
      <c r="R76" s="113"/>
      <c r="S76" s="74">
        <f>S77+S87+S96</f>
        <v>3477623.08</v>
      </c>
      <c r="T76" s="142"/>
    </row>
    <row r="77" spans="1:20" ht="63.75" customHeight="1">
      <c r="A77" s="9" t="s">
        <v>422</v>
      </c>
      <c r="B77" s="45">
        <v>901</v>
      </c>
      <c r="C77" s="45" t="s">
        <v>298</v>
      </c>
      <c r="D77" s="45"/>
      <c r="E77" s="45"/>
      <c r="F77" s="45"/>
      <c r="G77" s="74">
        <f>G78+G82</f>
        <v>2406600</v>
      </c>
      <c r="H77" s="112"/>
      <c r="I77" s="74">
        <f>I78+I82</f>
        <v>2406600</v>
      </c>
      <c r="J77" s="112"/>
      <c r="K77" s="74">
        <f>K78+K82</f>
        <v>2400670.58</v>
      </c>
      <c r="L77" s="112"/>
      <c r="M77" s="74">
        <f>M78+M82</f>
        <v>2261577.5700000003</v>
      </c>
      <c r="N77" s="113"/>
      <c r="O77" s="74">
        <f>O78+O82</f>
        <v>2255677.5700000003</v>
      </c>
      <c r="P77" s="113"/>
      <c r="Q77" s="74">
        <f>Q78+Q82</f>
        <v>2097778.5700000003</v>
      </c>
      <c r="R77" s="113"/>
      <c r="S77" s="74">
        <f>S78+S82</f>
        <v>2098573.9</v>
      </c>
      <c r="T77" s="142"/>
    </row>
    <row r="78" spans="1:19" ht="63.75" customHeight="1">
      <c r="A78" s="42" t="s">
        <v>534</v>
      </c>
      <c r="B78" s="45" t="s">
        <v>313</v>
      </c>
      <c r="C78" s="45" t="s">
        <v>298</v>
      </c>
      <c r="D78" s="45" t="s">
        <v>369</v>
      </c>
      <c r="E78" s="45" t="s">
        <v>632</v>
      </c>
      <c r="F78" s="45"/>
      <c r="G78" s="74">
        <f>G79</f>
        <v>464400</v>
      </c>
      <c r="H78" s="112"/>
      <c r="I78" s="74">
        <f>I79</f>
        <v>464400</v>
      </c>
      <c r="J78" s="112"/>
      <c r="K78" s="74">
        <f>K79</f>
        <v>464400</v>
      </c>
      <c r="L78" s="112"/>
      <c r="M78" s="74">
        <f>M79</f>
        <v>385306.99</v>
      </c>
      <c r="N78" s="113"/>
      <c r="O78" s="74">
        <f>O79</f>
        <v>379406.99</v>
      </c>
      <c r="P78" s="113"/>
      <c r="Q78" s="74">
        <f>Q79</f>
        <v>226443.99</v>
      </c>
      <c r="R78" s="113"/>
      <c r="S78" s="74">
        <f>S79</f>
        <v>206447.32</v>
      </c>
    </row>
    <row r="79" spans="1:19" ht="78" customHeight="1">
      <c r="A79" s="9" t="s">
        <v>394</v>
      </c>
      <c r="B79" s="45" t="s">
        <v>313</v>
      </c>
      <c r="C79" s="45" t="s">
        <v>298</v>
      </c>
      <c r="D79" s="45" t="s">
        <v>653</v>
      </c>
      <c r="E79" s="45" t="s">
        <v>633</v>
      </c>
      <c r="F79" s="45"/>
      <c r="G79" s="74">
        <f>G80</f>
        <v>464400</v>
      </c>
      <c r="H79" s="112"/>
      <c r="I79" s="74">
        <f>I80</f>
        <v>464400</v>
      </c>
      <c r="J79" s="112"/>
      <c r="K79" s="74">
        <f>K80</f>
        <v>464400</v>
      </c>
      <c r="L79" s="112"/>
      <c r="M79" s="74">
        <f>M80</f>
        <v>385306.99</v>
      </c>
      <c r="N79" s="113"/>
      <c r="O79" s="74">
        <f>O80</f>
        <v>379406.99</v>
      </c>
      <c r="P79" s="113"/>
      <c r="Q79" s="74">
        <f>Q80</f>
        <v>226443.99</v>
      </c>
      <c r="R79" s="113"/>
      <c r="S79" s="74">
        <f>S80</f>
        <v>206447.32</v>
      </c>
    </row>
    <row r="80" spans="1:19" ht="82.5" customHeight="1">
      <c r="A80" s="9" t="s">
        <v>395</v>
      </c>
      <c r="B80" s="45" t="s">
        <v>313</v>
      </c>
      <c r="C80" s="45" t="s">
        <v>298</v>
      </c>
      <c r="D80" s="45" t="s">
        <v>654</v>
      </c>
      <c r="E80" s="45" t="s">
        <v>210</v>
      </c>
      <c r="F80" s="45"/>
      <c r="G80" s="74">
        <f>G81</f>
        <v>464400</v>
      </c>
      <c r="H80" s="112"/>
      <c r="I80" s="74">
        <f>I81</f>
        <v>464400</v>
      </c>
      <c r="J80" s="112"/>
      <c r="K80" s="74">
        <f>K81</f>
        <v>464400</v>
      </c>
      <c r="L80" s="112"/>
      <c r="M80" s="74">
        <f>M81</f>
        <v>385306.99</v>
      </c>
      <c r="N80" s="113"/>
      <c r="O80" s="74">
        <f>O81</f>
        <v>379406.99</v>
      </c>
      <c r="P80" s="113"/>
      <c r="Q80" s="74">
        <f>Q81</f>
        <v>226443.99</v>
      </c>
      <c r="R80" s="113"/>
      <c r="S80" s="74">
        <f>S81</f>
        <v>206447.32</v>
      </c>
    </row>
    <row r="81" spans="1:19" ht="38.25" customHeight="1">
      <c r="A81" s="9" t="s">
        <v>236</v>
      </c>
      <c r="B81" s="45" t="s">
        <v>313</v>
      </c>
      <c r="C81" s="45" t="s">
        <v>298</v>
      </c>
      <c r="D81" s="45" t="s">
        <v>654</v>
      </c>
      <c r="E81" s="45" t="s">
        <v>210</v>
      </c>
      <c r="F81" s="45" t="s">
        <v>259</v>
      </c>
      <c r="G81" s="74">
        <v>464400</v>
      </c>
      <c r="H81" s="112"/>
      <c r="I81" s="74">
        <f>G81+H81</f>
        <v>464400</v>
      </c>
      <c r="J81" s="112"/>
      <c r="K81" s="74">
        <f>I81+J81</f>
        <v>464400</v>
      </c>
      <c r="L81" s="112">
        <f>-17342.93-10000-51750.08</f>
        <v>-79093.01000000001</v>
      </c>
      <c r="M81" s="74">
        <f>K81+L81</f>
        <v>385306.99</v>
      </c>
      <c r="N81" s="113">
        <v>-5900</v>
      </c>
      <c r="O81" s="74">
        <f>M81+N81</f>
        <v>379406.99</v>
      </c>
      <c r="P81" s="113">
        <v>-152963</v>
      </c>
      <c r="Q81" s="74">
        <f>O81+P81</f>
        <v>226443.99</v>
      </c>
      <c r="R81" s="113">
        <v>-19996.67</v>
      </c>
      <c r="S81" s="74">
        <f>Q81+R81</f>
        <v>206447.32</v>
      </c>
    </row>
    <row r="82" spans="1:19" ht="92.25" customHeight="1">
      <c r="A82" s="20" t="s">
        <v>425</v>
      </c>
      <c r="B82" s="45">
        <v>901</v>
      </c>
      <c r="C82" s="45" t="s">
        <v>298</v>
      </c>
      <c r="D82" s="45" t="s">
        <v>293</v>
      </c>
      <c r="E82" s="45" t="s">
        <v>556</v>
      </c>
      <c r="F82" s="45"/>
      <c r="G82" s="74">
        <f>G83</f>
        <v>1942200</v>
      </c>
      <c r="H82" s="112"/>
      <c r="I82" s="74">
        <f>I83</f>
        <v>1942200</v>
      </c>
      <c r="J82" s="112"/>
      <c r="K82" s="74">
        <f>K83</f>
        <v>1936270.58</v>
      </c>
      <c r="L82" s="112"/>
      <c r="M82" s="74">
        <f>M83</f>
        <v>1876270.58</v>
      </c>
      <c r="N82" s="113"/>
      <c r="O82" s="74">
        <f>O83</f>
        <v>1876270.58</v>
      </c>
      <c r="P82" s="113"/>
      <c r="Q82" s="74">
        <f>Q83</f>
        <v>1871334.58</v>
      </c>
      <c r="R82" s="113"/>
      <c r="S82" s="74">
        <f>S83</f>
        <v>1892126.58</v>
      </c>
    </row>
    <row r="83" spans="1:19" ht="30" customHeight="1">
      <c r="A83" s="20" t="s">
        <v>506</v>
      </c>
      <c r="B83" s="45" t="s">
        <v>313</v>
      </c>
      <c r="C83" s="45" t="s">
        <v>298</v>
      </c>
      <c r="D83" s="45" t="s">
        <v>510</v>
      </c>
      <c r="E83" s="45" t="s">
        <v>557</v>
      </c>
      <c r="F83" s="45"/>
      <c r="G83" s="74">
        <f>G84</f>
        <v>1942200</v>
      </c>
      <c r="H83" s="112"/>
      <c r="I83" s="74">
        <f>I84</f>
        <v>1942200</v>
      </c>
      <c r="J83" s="112"/>
      <c r="K83" s="74">
        <f>K84</f>
        <v>1936270.58</v>
      </c>
      <c r="L83" s="112"/>
      <c r="M83" s="74">
        <f>M84</f>
        <v>1876270.58</v>
      </c>
      <c r="N83" s="113"/>
      <c r="O83" s="74">
        <f>O84</f>
        <v>1876270.58</v>
      </c>
      <c r="P83" s="113"/>
      <c r="Q83" s="74">
        <f>Q84</f>
        <v>1871334.58</v>
      </c>
      <c r="R83" s="113"/>
      <c r="S83" s="74">
        <f>S84</f>
        <v>1892126.58</v>
      </c>
    </row>
    <row r="84" spans="1:19" ht="18" customHeight="1">
      <c r="A84" s="13" t="s">
        <v>507</v>
      </c>
      <c r="B84" s="45" t="s">
        <v>313</v>
      </c>
      <c r="C84" s="45" t="s">
        <v>298</v>
      </c>
      <c r="D84" s="45" t="s">
        <v>505</v>
      </c>
      <c r="E84" s="45" t="s">
        <v>432</v>
      </c>
      <c r="F84" s="45"/>
      <c r="G84" s="74">
        <f>G85+G86</f>
        <v>1942200</v>
      </c>
      <c r="H84" s="112"/>
      <c r="I84" s="74">
        <f>I85+I86</f>
        <v>1942200</v>
      </c>
      <c r="J84" s="112"/>
      <c r="K84" s="74">
        <f>K85+K86</f>
        <v>1936270.58</v>
      </c>
      <c r="L84" s="112"/>
      <c r="M84" s="74">
        <f>M85+M86</f>
        <v>1876270.58</v>
      </c>
      <c r="N84" s="113"/>
      <c r="O84" s="74">
        <f>O85+O86</f>
        <v>1876270.58</v>
      </c>
      <c r="P84" s="113"/>
      <c r="Q84" s="74">
        <f>Q85+Q86</f>
        <v>1871334.58</v>
      </c>
      <c r="R84" s="113"/>
      <c r="S84" s="74">
        <f>S85+S86</f>
        <v>1892126.58</v>
      </c>
    </row>
    <row r="85" spans="1:19" ht="36" customHeight="1">
      <c r="A85" s="9" t="s">
        <v>235</v>
      </c>
      <c r="B85" s="45" t="s">
        <v>313</v>
      </c>
      <c r="C85" s="45" t="s">
        <v>298</v>
      </c>
      <c r="D85" s="45" t="s">
        <v>505</v>
      </c>
      <c r="E85" s="45" t="s">
        <v>432</v>
      </c>
      <c r="F85" s="45" t="s">
        <v>257</v>
      </c>
      <c r="G85" s="74">
        <v>1546346</v>
      </c>
      <c r="H85" s="112"/>
      <c r="I85" s="74">
        <f>G85+H85</f>
        <v>1546346</v>
      </c>
      <c r="J85" s="112"/>
      <c r="K85" s="74">
        <f>I85+J85</f>
        <v>1546346</v>
      </c>
      <c r="L85" s="112"/>
      <c r="M85" s="74">
        <f>K85+L85</f>
        <v>1546346</v>
      </c>
      <c r="N85" s="113"/>
      <c r="O85" s="74">
        <f>M85+N85</f>
        <v>1546346</v>
      </c>
      <c r="P85" s="113"/>
      <c r="Q85" s="74">
        <f>O85+P85</f>
        <v>1546346</v>
      </c>
      <c r="R85" s="113">
        <v>57196</v>
      </c>
      <c r="S85" s="74">
        <f>Q85+R85</f>
        <v>1603542</v>
      </c>
    </row>
    <row r="86" spans="1:19" ht="32.25" customHeight="1">
      <c r="A86" s="9" t="s">
        <v>236</v>
      </c>
      <c r="B86" s="45" t="s">
        <v>313</v>
      </c>
      <c r="C86" s="45" t="s">
        <v>298</v>
      </c>
      <c r="D86" s="45" t="s">
        <v>505</v>
      </c>
      <c r="E86" s="45" t="s">
        <v>432</v>
      </c>
      <c r="F86" s="45" t="s">
        <v>259</v>
      </c>
      <c r="G86" s="74">
        <v>395854</v>
      </c>
      <c r="H86" s="112"/>
      <c r="I86" s="74">
        <f>G86+H86</f>
        <v>395854</v>
      </c>
      <c r="J86" s="112">
        <v>-5929.42</v>
      </c>
      <c r="K86" s="74">
        <f>I86+J86</f>
        <v>389924.58</v>
      </c>
      <c r="L86" s="112">
        <v>-60000</v>
      </c>
      <c r="M86" s="74">
        <f>K86+L86</f>
        <v>329924.58</v>
      </c>
      <c r="N86" s="113"/>
      <c r="O86" s="74">
        <f>M86+N86</f>
        <v>329924.58</v>
      </c>
      <c r="P86" s="113">
        <v>-4936</v>
      </c>
      <c r="Q86" s="74">
        <f>O86+P86</f>
        <v>324988.58</v>
      </c>
      <c r="R86" s="113">
        <v>-36404</v>
      </c>
      <c r="S86" s="74">
        <f>Q86+R86</f>
        <v>288584.58</v>
      </c>
    </row>
    <row r="87" spans="1:20" ht="20.25" customHeight="1">
      <c r="A87" s="9" t="s">
        <v>334</v>
      </c>
      <c r="B87" s="45">
        <v>901</v>
      </c>
      <c r="C87" s="45" t="s">
        <v>299</v>
      </c>
      <c r="D87" s="45"/>
      <c r="E87" s="45"/>
      <c r="F87" s="45"/>
      <c r="G87" s="74">
        <f>G88</f>
        <v>1152900</v>
      </c>
      <c r="H87" s="112"/>
      <c r="I87" s="74">
        <f>I88</f>
        <v>1152900</v>
      </c>
      <c r="J87" s="112"/>
      <c r="K87" s="74">
        <f>K88</f>
        <v>1152900</v>
      </c>
      <c r="L87" s="112"/>
      <c r="M87" s="74">
        <f>M88</f>
        <v>1152900</v>
      </c>
      <c r="N87" s="113"/>
      <c r="O87" s="74">
        <f>O88</f>
        <v>1155583.5</v>
      </c>
      <c r="P87" s="113"/>
      <c r="Q87" s="74">
        <f>Q88</f>
        <v>1307434.5</v>
      </c>
      <c r="R87" s="113"/>
      <c r="S87" s="74">
        <f>S88</f>
        <v>1219656.1800000002</v>
      </c>
      <c r="T87" s="142"/>
    </row>
    <row r="88" spans="1:19" ht="66" customHeight="1">
      <c r="A88" s="42" t="s">
        <v>534</v>
      </c>
      <c r="B88" s="45" t="s">
        <v>313</v>
      </c>
      <c r="C88" s="45" t="s">
        <v>299</v>
      </c>
      <c r="D88" s="45" t="s">
        <v>369</v>
      </c>
      <c r="E88" s="45" t="s">
        <v>632</v>
      </c>
      <c r="F88" s="45"/>
      <c r="G88" s="74">
        <f>G89</f>
        <v>1152900</v>
      </c>
      <c r="H88" s="112"/>
      <c r="I88" s="74">
        <f>I89</f>
        <v>1152900</v>
      </c>
      <c r="J88" s="112"/>
      <c r="K88" s="74">
        <f>K89</f>
        <v>1152900</v>
      </c>
      <c r="L88" s="112"/>
      <c r="M88" s="74">
        <f>M89</f>
        <v>1152900</v>
      </c>
      <c r="N88" s="113"/>
      <c r="O88" s="74">
        <f>O89</f>
        <v>1155583.5</v>
      </c>
      <c r="P88" s="113"/>
      <c r="Q88" s="74">
        <f>Q89</f>
        <v>1307434.5</v>
      </c>
      <c r="R88" s="113"/>
      <c r="S88" s="74">
        <f>S89</f>
        <v>1219656.1800000002</v>
      </c>
    </row>
    <row r="89" spans="1:19" ht="49.5" customHeight="1">
      <c r="A89" s="9" t="s">
        <v>655</v>
      </c>
      <c r="B89" s="45" t="s">
        <v>313</v>
      </c>
      <c r="C89" s="45" t="s">
        <v>299</v>
      </c>
      <c r="D89" s="45" t="s">
        <v>656</v>
      </c>
      <c r="E89" s="45" t="s">
        <v>433</v>
      </c>
      <c r="F89" s="45"/>
      <c r="G89" s="74">
        <f>G90+G94</f>
        <v>1152900</v>
      </c>
      <c r="H89" s="112"/>
      <c r="I89" s="74">
        <f>I90+I94</f>
        <v>1152900</v>
      </c>
      <c r="J89" s="112"/>
      <c r="K89" s="74">
        <f>K90+K94</f>
        <v>1152900</v>
      </c>
      <c r="L89" s="112"/>
      <c r="M89" s="74">
        <f>M90+M94</f>
        <v>1152900</v>
      </c>
      <c r="N89" s="113"/>
      <c r="O89" s="74">
        <f>O90+O94</f>
        <v>1155583.5</v>
      </c>
      <c r="P89" s="113"/>
      <c r="Q89" s="74">
        <f>Q90+Q94</f>
        <v>1307434.5</v>
      </c>
      <c r="R89" s="113"/>
      <c r="S89" s="74">
        <f>S90+S94</f>
        <v>1219656.1800000002</v>
      </c>
    </row>
    <row r="90" spans="1:19" ht="33" customHeight="1">
      <c r="A90" s="9" t="s">
        <v>657</v>
      </c>
      <c r="B90" s="45" t="s">
        <v>313</v>
      </c>
      <c r="C90" s="45" t="s">
        <v>299</v>
      </c>
      <c r="D90" s="45" t="s">
        <v>658</v>
      </c>
      <c r="E90" s="45" t="s">
        <v>434</v>
      </c>
      <c r="F90" s="45"/>
      <c r="G90" s="74">
        <f>G91+G93+G92</f>
        <v>710900</v>
      </c>
      <c r="H90" s="112"/>
      <c r="I90" s="74">
        <f>I91+I93+I92</f>
        <v>750900</v>
      </c>
      <c r="J90" s="112"/>
      <c r="K90" s="74">
        <f>K91+K93+K92</f>
        <v>750900</v>
      </c>
      <c r="L90" s="112"/>
      <c r="M90" s="74">
        <f>M91+M93+M92</f>
        <v>750900</v>
      </c>
      <c r="N90" s="113"/>
      <c r="O90" s="74">
        <f>O91+O93+O92</f>
        <v>753583.5</v>
      </c>
      <c r="P90" s="113"/>
      <c r="Q90" s="74">
        <f>Q91+Q93+Q92</f>
        <v>774442.5</v>
      </c>
      <c r="R90" s="113"/>
      <c r="S90" s="74">
        <f>S91+S93+S92</f>
        <v>671702.9</v>
      </c>
    </row>
    <row r="91" spans="1:19" ht="33" customHeight="1">
      <c r="A91" s="9" t="s">
        <v>236</v>
      </c>
      <c r="B91" s="45" t="s">
        <v>313</v>
      </c>
      <c r="C91" s="45" t="s">
        <v>299</v>
      </c>
      <c r="D91" s="45" t="s">
        <v>658</v>
      </c>
      <c r="E91" s="45" t="s">
        <v>434</v>
      </c>
      <c r="F91" s="45" t="s">
        <v>259</v>
      </c>
      <c r="G91" s="74">
        <f>694000-56000</f>
        <v>638000</v>
      </c>
      <c r="H91" s="112">
        <v>40000</v>
      </c>
      <c r="I91" s="74">
        <f>G91+H91</f>
        <v>678000</v>
      </c>
      <c r="J91" s="112"/>
      <c r="K91" s="74">
        <f>I91+J91</f>
        <v>678000</v>
      </c>
      <c r="L91" s="112">
        <v>-45000</v>
      </c>
      <c r="M91" s="74">
        <f>K91+L91</f>
        <v>633000</v>
      </c>
      <c r="N91" s="113">
        <v>2683.5</v>
      </c>
      <c r="O91" s="74">
        <f>M91+N91</f>
        <v>635683.5</v>
      </c>
      <c r="P91" s="113">
        <f>-3000-9000+21971+10888</f>
        <v>20859</v>
      </c>
      <c r="Q91" s="74">
        <f>O91+P91</f>
        <v>656542.5</v>
      </c>
      <c r="R91" s="113">
        <v>-85839.6</v>
      </c>
      <c r="S91" s="74">
        <f>Q91+R91</f>
        <v>570702.9</v>
      </c>
    </row>
    <row r="92" spans="1:19" ht="51.75" customHeight="1">
      <c r="A92" s="9" t="s">
        <v>282</v>
      </c>
      <c r="B92" s="45" t="s">
        <v>313</v>
      </c>
      <c r="C92" s="45" t="s">
        <v>299</v>
      </c>
      <c r="D92" s="45" t="s">
        <v>658</v>
      </c>
      <c r="E92" s="45" t="s">
        <v>434</v>
      </c>
      <c r="F92" s="45" t="s">
        <v>281</v>
      </c>
      <c r="G92" s="74">
        <v>8000</v>
      </c>
      <c r="H92" s="112"/>
      <c r="I92" s="74">
        <f>G92+H92</f>
        <v>8000</v>
      </c>
      <c r="J92" s="112"/>
      <c r="K92" s="74">
        <f>I92+J92</f>
        <v>8000</v>
      </c>
      <c r="L92" s="112"/>
      <c r="M92" s="74">
        <f>K92+L92</f>
        <v>8000</v>
      </c>
      <c r="N92" s="113"/>
      <c r="O92" s="74">
        <f>M92+N92</f>
        <v>8000</v>
      </c>
      <c r="P92" s="113"/>
      <c r="Q92" s="74">
        <f>O92+P92</f>
        <v>8000</v>
      </c>
      <c r="R92" s="113">
        <v>-8000</v>
      </c>
      <c r="S92" s="74">
        <f>Q92+R92</f>
        <v>0</v>
      </c>
    </row>
    <row r="93" spans="1:19" ht="19.5" customHeight="1">
      <c r="A93" s="34" t="s">
        <v>407</v>
      </c>
      <c r="B93" s="57" t="s">
        <v>313</v>
      </c>
      <c r="C93" s="49" t="s">
        <v>299</v>
      </c>
      <c r="D93" s="49" t="s">
        <v>658</v>
      </c>
      <c r="E93" s="45" t="s">
        <v>434</v>
      </c>
      <c r="F93" s="49" t="s">
        <v>405</v>
      </c>
      <c r="G93" s="74">
        <f>8900+56000</f>
        <v>64900</v>
      </c>
      <c r="H93" s="112"/>
      <c r="I93" s="74">
        <f>G93+H93</f>
        <v>64900</v>
      </c>
      <c r="J93" s="112"/>
      <c r="K93" s="74">
        <f>I93+J93</f>
        <v>64900</v>
      </c>
      <c r="L93" s="112">
        <v>45000</v>
      </c>
      <c r="M93" s="74">
        <f>K93+L93</f>
        <v>109900</v>
      </c>
      <c r="N93" s="113"/>
      <c r="O93" s="74">
        <f>M93+N93</f>
        <v>109900</v>
      </c>
      <c r="P93" s="113"/>
      <c r="Q93" s="74">
        <f>O93+P93</f>
        <v>109900</v>
      </c>
      <c r="R93" s="113">
        <v>-8900</v>
      </c>
      <c r="S93" s="74">
        <f>Q93+R93</f>
        <v>101000</v>
      </c>
    </row>
    <row r="94" spans="1:19" ht="66" customHeight="1">
      <c r="A94" s="21" t="s">
        <v>659</v>
      </c>
      <c r="B94" s="45" t="s">
        <v>313</v>
      </c>
      <c r="C94" s="45" t="s">
        <v>299</v>
      </c>
      <c r="D94" s="45" t="s">
        <v>660</v>
      </c>
      <c r="E94" s="45" t="s">
        <v>435</v>
      </c>
      <c r="F94" s="45"/>
      <c r="G94" s="75">
        <f>G95</f>
        <v>442000</v>
      </c>
      <c r="H94" s="112"/>
      <c r="I94" s="75">
        <f>I95</f>
        <v>402000</v>
      </c>
      <c r="J94" s="112"/>
      <c r="K94" s="75">
        <f>K95</f>
        <v>402000</v>
      </c>
      <c r="L94" s="112"/>
      <c r="M94" s="75">
        <f>M95</f>
        <v>402000</v>
      </c>
      <c r="N94" s="113"/>
      <c r="O94" s="75">
        <f>O95</f>
        <v>402000</v>
      </c>
      <c r="P94" s="113"/>
      <c r="Q94" s="75">
        <f>Q95</f>
        <v>532992</v>
      </c>
      <c r="R94" s="113"/>
      <c r="S94" s="75">
        <f>S95</f>
        <v>547953.28</v>
      </c>
    </row>
    <row r="95" spans="1:19" ht="36.75" customHeight="1">
      <c r="A95" s="9" t="s">
        <v>236</v>
      </c>
      <c r="B95" s="45" t="s">
        <v>313</v>
      </c>
      <c r="C95" s="45" t="s">
        <v>299</v>
      </c>
      <c r="D95" s="45" t="s">
        <v>660</v>
      </c>
      <c r="E95" s="45" t="s">
        <v>435</v>
      </c>
      <c r="F95" s="45" t="s">
        <v>259</v>
      </c>
      <c r="G95" s="75">
        <v>442000</v>
      </c>
      <c r="H95" s="112">
        <v>-40000</v>
      </c>
      <c r="I95" s="75">
        <f>G95+H95</f>
        <v>402000</v>
      </c>
      <c r="J95" s="112"/>
      <c r="K95" s="75">
        <f>I95+J95</f>
        <v>402000</v>
      </c>
      <c r="L95" s="112"/>
      <c r="M95" s="75">
        <f>K95+L95</f>
        <v>402000</v>
      </c>
      <c r="N95" s="113"/>
      <c r="O95" s="75">
        <f>M95+N95</f>
        <v>402000</v>
      </c>
      <c r="P95" s="113">
        <v>130992</v>
      </c>
      <c r="Q95" s="75">
        <f>O95+P95</f>
        <v>532992</v>
      </c>
      <c r="R95" s="113">
        <v>14961.28</v>
      </c>
      <c r="S95" s="75">
        <f>Q95+R95</f>
        <v>547953.28</v>
      </c>
    </row>
    <row r="96" spans="1:20" ht="32.25" customHeight="1">
      <c r="A96" s="9" t="s">
        <v>661</v>
      </c>
      <c r="B96" s="45" t="s">
        <v>313</v>
      </c>
      <c r="C96" s="45" t="s">
        <v>662</v>
      </c>
      <c r="D96" s="45"/>
      <c r="E96" s="45"/>
      <c r="F96" s="45"/>
      <c r="G96" s="75">
        <f>G97</f>
        <v>552600</v>
      </c>
      <c r="H96" s="112"/>
      <c r="I96" s="75">
        <f>I97</f>
        <v>544350</v>
      </c>
      <c r="J96" s="112"/>
      <c r="K96" s="75">
        <f>K97</f>
        <v>387750</v>
      </c>
      <c r="L96" s="113"/>
      <c r="M96" s="75">
        <f>M97</f>
        <v>347750</v>
      </c>
      <c r="N96" s="113"/>
      <c r="O96" s="75">
        <f>O97</f>
        <v>224982</v>
      </c>
      <c r="P96" s="113"/>
      <c r="Q96" s="75">
        <f>Q97</f>
        <v>223982</v>
      </c>
      <c r="R96" s="113"/>
      <c r="S96" s="75">
        <f>S97</f>
        <v>159393</v>
      </c>
      <c r="T96" s="142"/>
    </row>
    <row r="97" spans="1:19" ht="63.75" customHeight="1">
      <c r="A97" s="42" t="s">
        <v>534</v>
      </c>
      <c r="B97" s="45" t="s">
        <v>313</v>
      </c>
      <c r="C97" s="45" t="s">
        <v>662</v>
      </c>
      <c r="D97" s="45" t="s">
        <v>369</v>
      </c>
      <c r="E97" s="45" t="s">
        <v>632</v>
      </c>
      <c r="F97" s="45"/>
      <c r="G97" s="75">
        <f>G98+G102</f>
        <v>552600</v>
      </c>
      <c r="H97" s="112"/>
      <c r="I97" s="75">
        <f>I98+I102</f>
        <v>544350</v>
      </c>
      <c r="J97" s="112"/>
      <c r="K97" s="75">
        <f>K98+K102</f>
        <v>387750</v>
      </c>
      <c r="L97" s="112"/>
      <c r="M97" s="75">
        <f>M98+M102</f>
        <v>347750</v>
      </c>
      <c r="N97" s="113"/>
      <c r="O97" s="75">
        <f>O98+O102</f>
        <v>224982</v>
      </c>
      <c r="P97" s="113"/>
      <c r="Q97" s="75">
        <f>Q98+Q102</f>
        <v>223982</v>
      </c>
      <c r="R97" s="113"/>
      <c r="S97" s="75">
        <f>S98+S102</f>
        <v>159393</v>
      </c>
    </row>
    <row r="98" spans="1:19" ht="49.5" customHeight="1">
      <c r="A98" s="13" t="s">
        <v>535</v>
      </c>
      <c r="B98" s="45" t="s">
        <v>313</v>
      </c>
      <c r="C98" s="45" t="s">
        <v>662</v>
      </c>
      <c r="D98" s="45" t="s">
        <v>533</v>
      </c>
      <c r="E98" s="45" t="s">
        <v>436</v>
      </c>
      <c r="F98" s="45"/>
      <c r="G98" s="75">
        <f>G99</f>
        <v>270000</v>
      </c>
      <c r="H98" s="112"/>
      <c r="I98" s="75">
        <f>I99</f>
        <v>261750</v>
      </c>
      <c r="J98" s="112"/>
      <c r="K98" s="75">
        <f>K99</f>
        <v>205150</v>
      </c>
      <c r="L98" s="112"/>
      <c r="M98" s="75">
        <f>M99</f>
        <v>195150</v>
      </c>
      <c r="N98" s="113"/>
      <c r="O98" s="75">
        <f>O99</f>
        <v>195150</v>
      </c>
      <c r="P98" s="113"/>
      <c r="Q98" s="75">
        <f>Q99</f>
        <v>194150</v>
      </c>
      <c r="R98" s="113"/>
      <c r="S98" s="75">
        <f>S99</f>
        <v>159393</v>
      </c>
    </row>
    <row r="99" spans="1:19" ht="32.25" customHeight="1">
      <c r="A99" s="22" t="s">
        <v>531</v>
      </c>
      <c r="B99" s="45">
        <v>901</v>
      </c>
      <c r="C99" s="45" t="s">
        <v>662</v>
      </c>
      <c r="D99" s="45" t="s">
        <v>532</v>
      </c>
      <c r="E99" s="45" t="s">
        <v>437</v>
      </c>
      <c r="F99" s="45"/>
      <c r="G99" s="75">
        <f>G100+G101</f>
        <v>270000</v>
      </c>
      <c r="H99" s="112"/>
      <c r="I99" s="75">
        <f>I100+I101</f>
        <v>261750</v>
      </c>
      <c r="J99" s="112"/>
      <c r="K99" s="75">
        <f>K100+K101</f>
        <v>205150</v>
      </c>
      <c r="L99" s="112"/>
      <c r="M99" s="75">
        <f>M100+M101</f>
        <v>195150</v>
      </c>
      <c r="N99" s="113"/>
      <c r="O99" s="75">
        <f>O100+O101</f>
        <v>195150</v>
      </c>
      <c r="P99" s="113"/>
      <c r="Q99" s="75">
        <f>Q100+Q101</f>
        <v>194150</v>
      </c>
      <c r="R99" s="113"/>
      <c r="S99" s="75">
        <f>S100+S101</f>
        <v>159393</v>
      </c>
    </row>
    <row r="100" spans="1:19" ht="32.25" customHeight="1">
      <c r="A100" s="9" t="s">
        <v>236</v>
      </c>
      <c r="B100" s="45">
        <v>901</v>
      </c>
      <c r="C100" s="45" t="s">
        <v>662</v>
      </c>
      <c r="D100" s="45" t="s">
        <v>532</v>
      </c>
      <c r="E100" s="45" t="s">
        <v>437</v>
      </c>
      <c r="F100" s="45" t="s">
        <v>259</v>
      </c>
      <c r="G100" s="75">
        <f>210000-30000</f>
        <v>180000</v>
      </c>
      <c r="H100" s="112">
        <v>-8250</v>
      </c>
      <c r="I100" s="75">
        <f>G100+H100</f>
        <v>171750</v>
      </c>
      <c r="J100" s="112">
        <v>-56600</v>
      </c>
      <c r="K100" s="75">
        <f>I100+J100</f>
        <v>115150</v>
      </c>
      <c r="L100" s="112">
        <v>-10000</v>
      </c>
      <c r="M100" s="75">
        <f>K100+L100</f>
        <v>105150</v>
      </c>
      <c r="N100" s="113"/>
      <c r="O100" s="75">
        <f>M100+N100</f>
        <v>105150</v>
      </c>
      <c r="P100" s="113"/>
      <c r="Q100" s="75">
        <f>O100+P100</f>
        <v>105150</v>
      </c>
      <c r="R100" s="113">
        <v>-30802</v>
      </c>
      <c r="S100" s="75">
        <f>Q100+R100</f>
        <v>74348</v>
      </c>
    </row>
    <row r="101" spans="1:19" ht="17.25" customHeight="1">
      <c r="A101" s="9" t="s">
        <v>407</v>
      </c>
      <c r="B101" s="45" t="s">
        <v>313</v>
      </c>
      <c r="C101" s="45" t="s">
        <v>662</v>
      </c>
      <c r="D101" s="45" t="s">
        <v>532</v>
      </c>
      <c r="E101" s="45" t="s">
        <v>437</v>
      </c>
      <c r="F101" s="45" t="s">
        <v>405</v>
      </c>
      <c r="G101" s="74">
        <f>60000+30000</f>
        <v>90000</v>
      </c>
      <c r="H101" s="112"/>
      <c r="I101" s="75">
        <f>G101+H101</f>
        <v>90000</v>
      </c>
      <c r="J101" s="112"/>
      <c r="K101" s="75">
        <f>I101+J101</f>
        <v>90000</v>
      </c>
      <c r="L101" s="112"/>
      <c r="M101" s="75">
        <f>K101+L101</f>
        <v>90000</v>
      </c>
      <c r="N101" s="113"/>
      <c r="O101" s="75">
        <f>M101+N101</f>
        <v>90000</v>
      </c>
      <c r="P101" s="113">
        <v>-1000</v>
      </c>
      <c r="Q101" s="75">
        <f>O101+P101</f>
        <v>89000</v>
      </c>
      <c r="R101" s="113">
        <v>-3955</v>
      </c>
      <c r="S101" s="75">
        <f>Q101+R101</f>
        <v>85045</v>
      </c>
    </row>
    <row r="102" spans="1:19" ht="97.5" customHeight="1">
      <c r="A102" s="9" t="s">
        <v>663</v>
      </c>
      <c r="B102" s="45" t="s">
        <v>313</v>
      </c>
      <c r="C102" s="45" t="s">
        <v>662</v>
      </c>
      <c r="D102" s="45" t="s">
        <v>664</v>
      </c>
      <c r="E102" s="45" t="s">
        <v>438</v>
      </c>
      <c r="F102" s="45"/>
      <c r="G102" s="75">
        <f>G103</f>
        <v>282600</v>
      </c>
      <c r="H102" s="112"/>
      <c r="I102" s="75">
        <f>I103</f>
        <v>282600</v>
      </c>
      <c r="J102" s="112"/>
      <c r="K102" s="75">
        <f>K103</f>
        <v>182600</v>
      </c>
      <c r="L102" s="112"/>
      <c r="M102" s="75">
        <f>M103</f>
        <v>152600</v>
      </c>
      <c r="N102" s="113"/>
      <c r="O102" s="75">
        <f>O103</f>
        <v>29832</v>
      </c>
      <c r="P102" s="113"/>
      <c r="Q102" s="75">
        <f>Q103</f>
        <v>29832</v>
      </c>
      <c r="R102" s="113"/>
      <c r="S102" s="75">
        <f>S103</f>
        <v>0</v>
      </c>
    </row>
    <row r="103" spans="1:19" ht="95.25" customHeight="1">
      <c r="A103" s="9" t="s">
        <v>665</v>
      </c>
      <c r="B103" s="45" t="s">
        <v>313</v>
      </c>
      <c r="C103" s="45" t="s">
        <v>662</v>
      </c>
      <c r="D103" s="45" t="s">
        <v>666</v>
      </c>
      <c r="E103" s="45" t="s">
        <v>439</v>
      </c>
      <c r="F103" s="45"/>
      <c r="G103" s="75">
        <f>G104</f>
        <v>282600</v>
      </c>
      <c r="H103" s="112"/>
      <c r="I103" s="75">
        <f>I104</f>
        <v>282600</v>
      </c>
      <c r="J103" s="112"/>
      <c r="K103" s="75">
        <f>K104</f>
        <v>182600</v>
      </c>
      <c r="L103" s="112"/>
      <c r="M103" s="75">
        <f>M104</f>
        <v>152600</v>
      </c>
      <c r="N103" s="113"/>
      <c r="O103" s="75">
        <f>O104</f>
        <v>29832</v>
      </c>
      <c r="P103" s="113"/>
      <c r="Q103" s="75">
        <f>Q104</f>
        <v>29832</v>
      </c>
      <c r="R103" s="113"/>
      <c r="S103" s="75">
        <f>S104</f>
        <v>0</v>
      </c>
    </row>
    <row r="104" spans="1:19" ht="31.5" customHeight="1">
      <c r="A104" s="9" t="s">
        <v>236</v>
      </c>
      <c r="B104" s="45" t="s">
        <v>313</v>
      </c>
      <c r="C104" s="45" t="s">
        <v>662</v>
      </c>
      <c r="D104" s="45" t="s">
        <v>666</v>
      </c>
      <c r="E104" s="45" t="s">
        <v>439</v>
      </c>
      <c r="F104" s="45" t="s">
        <v>259</v>
      </c>
      <c r="G104" s="75">
        <v>282600</v>
      </c>
      <c r="H104" s="112"/>
      <c r="I104" s="75">
        <f>G104+H104</f>
        <v>282600</v>
      </c>
      <c r="J104" s="112">
        <v>-100000</v>
      </c>
      <c r="K104" s="75">
        <f>I104+J104</f>
        <v>182600</v>
      </c>
      <c r="L104" s="112">
        <v>-30000</v>
      </c>
      <c r="M104" s="75">
        <f>K104+L104</f>
        <v>152600</v>
      </c>
      <c r="N104" s="113">
        <f>-16760-106008</f>
        <v>-122768</v>
      </c>
      <c r="O104" s="75">
        <f>M104+N104</f>
        <v>29832</v>
      </c>
      <c r="P104" s="113"/>
      <c r="Q104" s="75">
        <f>O104+P104</f>
        <v>29832</v>
      </c>
      <c r="R104" s="113">
        <v>-29832</v>
      </c>
      <c r="S104" s="75">
        <f>Q104+R104</f>
        <v>0</v>
      </c>
    </row>
    <row r="105" spans="1:19" ht="20.25" customHeight="1">
      <c r="A105" s="9" t="s">
        <v>344</v>
      </c>
      <c r="B105" s="45">
        <v>901</v>
      </c>
      <c r="C105" s="45" t="s">
        <v>300</v>
      </c>
      <c r="D105" s="45"/>
      <c r="E105" s="45"/>
      <c r="F105" s="45"/>
      <c r="G105" s="76">
        <f>G106+G115+G146+G123+G141+G128</f>
        <v>23230610</v>
      </c>
      <c r="H105" s="112"/>
      <c r="I105" s="76">
        <f>I106+I115+I146+I123+I141+I128</f>
        <v>26015634.66</v>
      </c>
      <c r="J105" s="112"/>
      <c r="K105" s="76">
        <f>K106+K115+K146+K123+K141+K128</f>
        <v>26698074.13</v>
      </c>
      <c r="L105" s="112"/>
      <c r="M105" s="76">
        <f>M106+M115+M146+M123+M141+M128</f>
        <v>26492096.15</v>
      </c>
      <c r="N105" s="113"/>
      <c r="O105" s="76">
        <f>O106+O115+O146+O123+O141+O128</f>
        <v>26531771.17</v>
      </c>
      <c r="P105" s="113"/>
      <c r="Q105" s="76">
        <f>Q106+Q115+Q146+Q123+Q141+Q128</f>
        <v>30271305.29</v>
      </c>
      <c r="R105" s="113"/>
      <c r="S105" s="76">
        <f>S106+S115+S146+S123+S141+S128</f>
        <v>31433765.32</v>
      </c>
    </row>
    <row r="106" spans="1:19" ht="18.75" customHeight="1">
      <c r="A106" s="9" t="s">
        <v>345</v>
      </c>
      <c r="B106" s="45" t="s">
        <v>313</v>
      </c>
      <c r="C106" s="45" t="s">
        <v>301</v>
      </c>
      <c r="D106" s="45"/>
      <c r="E106" s="45"/>
      <c r="F106" s="45"/>
      <c r="G106" s="76">
        <f>G107+G111</f>
        <v>692600</v>
      </c>
      <c r="H106" s="112"/>
      <c r="I106" s="76">
        <f>I107+I111</f>
        <v>661100</v>
      </c>
      <c r="J106" s="112"/>
      <c r="K106" s="76">
        <f>K107+K111</f>
        <v>661100</v>
      </c>
      <c r="L106" s="112"/>
      <c r="M106" s="76">
        <f>M107+M111</f>
        <v>661100</v>
      </c>
      <c r="N106" s="113"/>
      <c r="O106" s="76">
        <f>O107+O111</f>
        <v>661100</v>
      </c>
      <c r="P106" s="113"/>
      <c r="Q106" s="76">
        <f>Q107+Q111</f>
        <v>661100</v>
      </c>
      <c r="R106" s="113"/>
      <c r="S106" s="76">
        <f>S107+S111</f>
        <v>661100</v>
      </c>
    </row>
    <row r="107" spans="1:19" ht="133.5" customHeight="1">
      <c r="A107" s="9" t="s">
        <v>676</v>
      </c>
      <c r="B107" s="45" t="s">
        <v>313</v>
      </c>
      <c r="C107" s="45" t="s">
        <v>301</v>
      </c>
      <c r="D107" s="45" t="s">
        <v>675</v>
      </c>
      <c r="E107" s="45" t="s">
        <v>560</v>
      </c>
      <c r="F107" s="45"/>
      <c r="G107" s="76">
        <f>G108</f>
        <v>76500</v>
      </c>
      <c r="H107" s="112"/>
      <c r="I107" s="76">
        <f>I108</f>
        <v>45000</v>
      </c>
      <c r="J107" s="112"/>
      <c r="K107" s="76">
        <f>K108</f>
        <v>45000</v>
      </c>
      <c r="L107" s="112"/>
      <c r="M107" s="76">
        <f>M108</f>
        <v>45000</v>
      </c>
      <c r="N107" s="113"/>
      <c r="O107" s="76">
        <f>O108</f>
        <v>45000</v>
      </c>
      <c r="P107" s="113"/>
      <c r="Q107" s="76">
        <f>Q108</f>
        <v>45000</v>
      </c>
      <c r="R107" s="113"/>
      <c r="S107" s="76">
        <f>S108</f>
        <v>45000</v>
      </c>
    </row>
    <row r="108" spans="1:19" ht="96.75" customHeight="1">
      <c r="A108" s="34" t="s">
        <v>46</v>
      </c>
      <c r="B108" s="45" t="s">
        <v>313</v>
      </c>
      <c r="C108" s="45" t="s">
        <v>301</v>
      </c>
      <c r="D108" s="45" t="s">
        <v>677</v>
      </c>
      <c r="E108" s="45" t="s">
        <v>628</v>
      </c>
      <c r="F108" s="45"/>
      <c r="G108" s="76">
        <f>G109</f>
        <v>76500</v>
      </c>
      <c r="H108" s="112"/>
      <c r="I108" s="76">
        <f>I109</f>
        <v>45000</v>
      </c>
      <c r="J108" s="112"/>
      <c r="K108" s="76">
        <f>K109</f>
        <v>45000</v>
      </c>
      <c r="L108" s="112"/>
      <c r="M108" s="76">
        <f>M109</f>
        <v>45000</v>
      </c>
      <c r="N108" s="113"/>
      <c r="O108" s="76">
        <f>O109</f>
        <v>45000</v>
      </c>
      <c r="P108" s="113"/>
      <c r="Q108" s="76">
        <f>Q109</f>
        <v>45000</v>
      </c>
      <c r="R108" s="113"/>
      <c r="S108" s="76">
        <f>S109</f>
        <v>45000</v>
      </c>
    </row>
    <row r="109" spans="1:19" ht="33.75" customHeight="1">
      <c r="A109" s="37" t="s">
        <v>47</v>
      </c>
      <c r="B109" s="45" t="s">
        <v>313</v>
      </c>
      <c r="C109" s="45" t="s">
        <v>301</v>
      </c>
      <c r="D109" s="45" t="s">
        <v>95</v>
      </c>
      <c r="E109" s="45" t="s">
        <v>629</v>
      </c>
      <c r="F109" s="45"/>
      <c r="G109" s="56">
        <f>G110</f>
        <v>76500</v>
      </c>
      <c r="H109" s="112"/>
      <c r="I109" s="56">
        <f>I110</f>
        <v>45000</v>
      </c>
      <c r="J109" s="112"/>
      <c r="K109" s="76">
        <f>K110</f>
        <v>45000</v>
      </c>
      <c r="L109" s="112"/>
      <c r="M109" s="76">
        <f>M110</f>
        <v>45000</v>
      </c>
      <c r="N109" s="113"/>
      <c r="O109" s="76">
        <f>O110</f>
        <v>45000</v>
      </c>
      <c r="P109" s="113"/>
      <c r="Q109" s="76">
        <f>Q110</f>
        <v>45000</v>
      </c>
      <c r="R109" s="113"/>
      <c r="S109" s="76">
        <f>S110</f>
        <v>45000</v>
      </c>
    </row>
    <row r="110" spans="1:19" ht="17.25" customHeight="1">
      <c r="A110" s="9" t="s">
        <v>407</v>
      </c>
      <c r="B110" s="45" t="s">
        <v>313</v>
      </c>
      <c r="C110" s="45" t="s">
        <v>301</v>
      </c>
      <c r="D110" s="45" t="s">
        <v>95</v>
      </c>
      <c r="E110" s="45" t="s">
        <v>629</v>
      </c>
      <c r="F110" s="45" t="s">
        <v>405</v>
      </c>
      <c r="G110" s="74">
        <v>76500</v>
      </c>
      <c r="H110" s="112">
        <v>-31500</v>
      </c>
      <c r="I110" s="74">
        <f>G110+H110</f>
        <v>45000</v>
      </c>
      <c r="J110" s="112"/>
      <c r="K110" s="74">
        <f>I110+J110</f>
        <v>45000</v>
      </c>
      <c r="L110" s="112"/>
      <c r="M110" s="74">
        <f>K110+L110</f>
        <v>45000</v>
      </c>
      <c r="N110" s="113"/>
      <c r="O110" s="74">
        <f>M110+N110</f>
        <v>45000</v>
      </c>
      <c r="P110" s="113"/>
      <c r="Q110" s="74">
        <f>O110+P110</f>
        <v>45000</v>
      </c>
      <c r="R110" s="113"/>
      <c r="S110" s="74">
        <f>Q110+R110</f>
        <v>45000</v>
      </c>
    </row>
    <row r="111" spans="1:19" ht="67.5" customHeight="1">
      <c r="A111" s="86" t="s">
        <v>534</v>
      </c>
      <c r="B111" s="49" t="s">
        <v>313</v>
      </c>
      <c r="C111" s="49" t="s">
        <v>301</v>
      </c>
      <c r="D111" s="49" t="s">
        <v>369</v>
      </c>
      <c r="E111" s="45" t="s">
        <v>632</v>
      </c>
      <c r="F111" s="45"/>
      <c r="G111" s="74">
        <f>G112</f>
        <v>616100</v>
      </c>
      <c r="H111" s="112"/>
      <c r="I111" s="74">
        <f>I112</f>
        <v>616100</v>
      </c>
      <c r="J111" s="112"/>
      <c r="K111" s="74">
        <f>K112</f>
        <v>616100</v>
      </c>
      <c r="L111" s="112"/>
      <c r="M111" s="74">
        <f>M112</f>
        <v>616100</v>
      </c>
      <c r="N111" s="113"/>
      <c r="O111" s="74">
        <f>O112</f>
        <v>616100</v>
      </c>
      <c r="P111" s="113"/>
      <c r="Q111" s="74">
        <f>Q112</f>
        <v>616100</v>
      </c>
      <c r="R111" s="113"/>
      <c r="S111" s="74">
        <f>S112</f>
        <v>616100</v>
      </c>
    </row>
    <row r="112" spans="1:19" ht="78" customHeight="1">
      <c r="A112" s="9" t="s">
        <v>630</v>
      </c>
      <c r="B112" s="49" t="s">
        <v>313</v>
      </c>
      <c r="C112" s="49" t="s">
        <v>301</v>
      </c>
      <c r="D112" s="49" t="s">
        <v>653</v>
      </c>
      <c r="E112" s="45" t="s">
        <v>633</v>
      </c>
      <c r="F112" s="45"/>
      <c r="G112" s="74">
        <f>G113</f>
        <v>616100</v>
      </c>
      <c r="H112" s="112"/>
      <c r="I112" s="74">
        <f>I113</f>
        <v>616100</v>
      </c>
      <c r="J112" s="112"/>
      <c r="K112" s="74">
        <f>K113</f>
        <v>616100</v>
      </c>
      <c r="L112" s="112"/>
      <c r="M112" s="74">
        <f>M113</f>
        <v>616100</v>
      </c>
      <c r="N112" s="113"/>
      <c r="O112" s="74">
        <f>O113</f>
        <v>616100</v>
      </c>
      <c r="P112" s="113"/>
      <c r="Q112" s="74">
        <f>Q113</f>
        <v>616100</v>
      </c>
      <c r="R112" s="113"/>
      <c r="S112" s="74">
        <f>S113</f>
        <v>616100</v>
      </c>
    </row>
    <row r="113" spans="1:19" ht="80.25" customHeight="1">
      <c r="A113" s="9" t="s">
        <v>631</v>
      </c>
      <c r="B113" s="45" t="s">
        <v>313</v>
      </c>
      <c r="C113" s="45" t="s">
        <v>301</v>
      </c>
      <c r="D113" s="45" t="s">
        <v>367</v>
      </c>
      <c r="E113" s="45" t="s">
        <v>634</v>
      </c>
      <c r="F113" s="45"/>
      <c r="G113" s="74">
        <f>G114</f>
        <v>616100</v>
      </c>
      <c r="H113" s="112"/>
      <c r="I113" s="74">
        <f>I114</f>
        <v>616100</v>
      </c>
      <c r="J113" s="112"/>
      <c r="K113" s="74">
        <f>K114</f>
        <v>616100</v>
      </c>
      <c r="L113" s="112"/>
      <c r="M113" s="74">
        <f>M114</f>
        <v>616100</v>
      </c>
      <c r="N113" s="113"/>
      <c r="O113" s="74">
        <f>O114</f>
        <v>616100</v>
      </c>
      <c r="P113" s="113"/>
      <c r="Q113" s="74">
        <f>Q114</f>
        <v>616100</v>
      </c>
      <c r="R113" s="113"/>
      <c r="S113" s="74">
        <f>S114</f>
        <v>616100</v>
      </c>
    </row>
    <row r="114" spans="1:19" ht="30.75" customHeight="1">
      <c r="A114" s="9" t="s">
        <v>268</v>
      </c>
      <c r="B114" s="45" t="s">
        <v>313</v>
      </c>
      <c r="C114" s="45" t="s">
        <v>301</v>
      </c>
      <c r="D114" s="45" t="s">
        <v>367</v>
      </c>
      <c r="E114" s="87" t="s">
        <v>634</v>
      </c>
      <c r="F114" s="45" t="s">
        <v>259</v>
      </c>
      <c r="G114" s="74">
        <v>616100</v>
      </c>
      <c r="H114" s="112"/>
      <c r="I114" s="74">
        <f>G114+H114</f>
        <v>616100</v>
      </c>
      <c r="J114" s="112"/>
      <c r="K114" s="74">
        <f>I114+J114</f>
        <v>616100</v>
      </c>
      <c r="L114" s="112"/>
      <c r="M114" s="74">
        <f>K114+L114</f>
        <v>616100</v>
      </c>
      <c r="N114" s="113"/>
      <c r="O114" s="74">
        <f>M114+N114</f>
        <v>616100</v>
      </c>
      <c r="P114" s="113"/>
      <c r="Q114" s="74">
        <f>O114+P114</f>
        <v>616100</v>
      </c>
      <c r="R114" s="113"/>
      <c r="S114" s="74">
        <f>Q114+R114</f>
        <v>616100</v>
      </c>
    </row>
    <row r="115" spans="1:19" ht="15" customHeight="1">
      <c r="A115" s="9" t="s">
        <v>420</v>
      </c>
      <c r="B115" s="45" t="s">
        <v>313</v>
      </c>
      <c r="C115" s="45" t="s">
        <v>302</v>
      </c>
      <c r="D115" s="45"/>
      <c r="E115" s="45"/>
      <c r="F115" s="45"/>
      <c r="G115" s="56">
        <f>G116</f>
        <v>3130270</v>
      </c>
      <c r="H115" s="112"/>
      <c r="I115" s="56">
        <f>I116</f>
        <v>3170895</v>
      </c>
      <c r="J115" s="112"/>
      <c r="K115" s="76">
        <f>K116</f>
        <v>3170895</v>
      </c>
      <c r="L115" s="112"/>
      <c r="M115" s="76">
        <f>M116</f>
        <v>3222645.08</v>
      </c>
      <c r="N115" s="113"/>
      <c r="O115" s="76">
        <f>O116</f>
        <v>3225689.08</v>
      </c>
      <c r="P115" s="113"/>
      <c r="Q115" s="76">
        <f>Q116</f>
        <v>3018665.08</v>
      </c>
      <c r="R115" s="113"/>
      <c r="S115" s="76">
        <f>S116</f>
        <v>3018592.08</v>
      </c>
    </row>
    <row r="116" spans="1:19" ht="68.25" customHeight="1">
      <c r="A116" s="42" t="s">
        <v>534</v>
      </c>
      <c r="B116" s="45" t="s">
        <v>313</v>
      </c>
      <c r="C116" s="45" t="s">
        <v>302</v>
      </c>
      <c r="D116" s="45" t="s">
        <v>369</v>
      </c>
      <c r="E116" s="45" t="s">
        <v>632</v>
      </c>
      <c r="F116" s="45"/>
      <c r="G116" s="56">
        <f>G117+G120</f>
        <v>3130270</v>
      </c>
      <c r="H116" s="112"/>
      <c r="I116" s="56">
        <f>I117+I120</f>
        <v>3170895</v>
      </c>
      <c r="J116" s="112"/>
      <c r="K116" s="76">
        <f>K117+K120</f>
        <v>3170895</v>
      </c>
      <c r="L116" s="112"/>
      <c r="M116" s="76">
        <f>M117+M120</f>
        <v>3222645.08</v>
      </c>
      <c r="N116" s="113"/>
      <c r="O116" s="76">
        <f>O117+O120</f>
        <v>3225689.08</v>
      </c>
      <c r="P116" s="113"/>
      <c r="Q116" s="76">
        <f>Q117+Q120</f>
        <v>3018665.08</v>
      </c>
      <c r="R116" s="113"/>
      <c r="S116" s="76">
        <f>S117+S120</f>
        <v>3018592.08</v>
      </c>
    </row>
    <row r="117" spans="1:19" ht="47.25" customHeight="1">
      <c r="A117" s="9" t="s">
        <v>671</v>
      </c>
      <c r="B117" s="45" t="s">
        <v>313</v>
      </c>
      <c r="C117" s="45" t="s">
        <v>302</v>
      </c>
      <c r="D117" s="45" t="s">
        <v>529</v>
      </c>
      <c r="E117" s="45" t="s">
        <v>635</v>
      </c>
      <c r="F117" s="45"/>
      <c r="G117" s="56">
        <f>G118</f>
        <v>170000</v>
      </c>
      <c r="H117" s="112"/>
      <c r="I117" s="56">
        <f>I118</f>
        <v>223200</v>
      </c>
      <c r="J117" s="112"/>
      <c r="K117" s="76">
        <f>K118</f>
        <v>223200</v>
      </c>
      <c r="L117" s="112"/>
      <c r="M117" s="76">
        <f>M118</f>
        <v>223200</v>
      </c>
      <c r="N117" s="113"/>
      <c r="O117" s="76">
        <f>O118</f>
        <v>223200</v>
      </c>
      <c r="P117" s="113"/>
      <c r="Q117" s="76">
        <f>Q118</f>
        <v>223200</v>
      </c>
      <c r="R117" s="113"/>
      <c r="S117" s="76">
        <f>S118</f>
        <v>223200</v>
      </c>
    </row>
    <row r="118" spans="1:19" ht="39" customHeight="1">
      <c r="A118" s="9" t="s">
        <v>530</v>
      </c>
      <c r="B118" s="45" t="s">
        <v>313</v>
      </c>
      <c r="C118" s="45" t="s">
        <v>302</v>
      </c>
      <c r="D118" s="45" t="s">
        <v>672</v>
      </c>
      <c r="E118" s="45" t="s">
        <v>636</v>
      </c>
      <c r="F118" s="45"/>
      <c r="G118" s="56">
        <f>G119</f>
        <v>170000</v>
      </c>
      <c r="H118" s="112"/>
      <c r="I118" s="56">
        <f>I119</f>
        <v>223200</v>
      </c>
      <c r="J118" s="112"/>
      <c r="K118" s="76">
        <f>K119</f>
        <v>223200</v>
      </c>
      <c r="L118" s="112"/>
      <c r="M118" s="76">
        <f>M119</f>
        <v>223200</v>
      </c>
      <c r="N118" s="113"/>
      <c r="O118" s="76">
        <f>O119</f>
        <v>223200</v>
      </c>
      <c r="P118" s="113"/>
      <c r="Q118" s="76">
        <f>Q119</f>
        <v>223200</v>
      </c>
      <c r="R118" s="113"/>
      <c r="S118" s="76">
        <f>S119</f>
        <v>223200</v>
      </c>
    </row>
    <row r="119" spans="1:19" ht="34.5" customHeight="1">
      <c r="A119" s="9" t="s">
        <v>268</v>
      </c>
      <c r="B119" s="45" t="s">
        <v>313</v>
      </c>
      <c r="C119" s="45" t="s">
        <v>302</v>
      </c>
      <c r="D119" s="45" t="s">
        <v>672</v>
      </c>
      <c r="E119" s="45" t="s">
        <v>636</v>
      </c>
      <c r="F119" s="45" t="s">
        <v>259</v>
      </c>
      <c r="G119" s="74">
        <v>170000</v>
      </c>
      <c r="H119" s="112">
        <v>53200</v>
      </c>
      <c r="I119" s="74">
        <f>G119+H119</f>
        <v>223200</v>
      </c>
      <c r="J119" s="112"/>
      <c r="K119" s="74">
        <f>I119+J119</f>
        <v>223200</v>
      </c>
      <c r="L119" s="112"/>
      <c r="M119" s="74">
        <f>K119+L119</f>
        <v>223200</v>
      </c>
      <c r="N119" s="113"/>
      <c r="O119" s="74">
        <f>M119+N119</f>
        <v>223200</v>
      </c>
      <c r="P119" s="113"/>
      <c r="Q119" s="74">
        <f>O119+P119</f>
        <v>223200</v>
      </c>
      <c r="R119" s="113"/>
      <c r="S119" s="74">
        <f>Q119+R119</f>
        <v>223200</v>
      </c>
    </row>
    <row r="120" spans="1:19" ht="61.5" customHeight="1">
      <c r="A120" s="13" t="s">
        <v>668</v>
      </c>
      <c r="B120" s="45" t="s">
        <v>313</v>
      </c>
      <c r="C120" s="45" t="s">
        <v>302</v>
      </c>
      <c r="D120" s="45" t="s">
        <v>667</v>
      </c>
      <c r="E120" s="45" t="s">
        <v>637</v>
      </c>
      <c r="F120" s="45"/>
      <c r="G120" s="60">
        <f>G121</f>
        <v>2960270</v>
      </c>
      <c r="H120" s="112"/>
      <c r="I120" s="60">
        <f>I121</f>
        <v>2947695</v>
      </c>
      <c r="J120" s="112"/>
      <c r="K120" s="74">
        <f>K121</f>
        <v>2947695</v>
      </c>
      <c r="L120" s="112"/>
      <c r="M120" s="74">
        <f>M121</f>
        <v>2999445.08</v>
      </c>
      <c r="N120" s="113"/>
      <c r="O120" s="74">
        <f>O121</f>
        <v>3002489.08</v>
      </c>
      <c r="P120" s="113"/>
      <c r="Q120" s="74">
        <f>Q121</f>
        <v>2795465.08</v>
      </c>
      <c r="R120" s="113"/>
      <c r="S120" s="74">
        <f>S121</f>
        <v>2795392.08</v>
      </c>
    </row>
    <row r="121" spans="1:19" ht="32.25" customHeight="1">
      <c r="A121" s="13" t="s">
        <v>669</v>
      </c>
      <c r="B121" s="45" t="s">
        <v>313</v>
      </c>
      <c r="C121" s="45" t="s">
        <v>302</v>
      </c>
      <c r="D121" s="45" t="s">
        <v>670</v>
      </c>
      <c r="E121" s="45" t="s">
        <v>638</v>
      </c>
      <c r="F121" s="45"/>
      <c r="G121" s="60">
        <f>G122</f>
        <v>2960270</v>
      </c>
      <c r="H121" s="112"/>
      <c r="I121" s="60">
        <f>I122</f>
        <v>2947695</v>
      </c>
      <c r="J121" s="112"/>
      <c r="K121" s="74">
        <f>K122</f>
        <v>2947695</v>
      </c>
      <c r="L121" s="112"/>
      <c r="M121" s="74">
        <f>M122</f>
        <v>2999445.08</v>
      </c>
      <c r="N121" s="113"/>
      <c r="O121" s="74">
        <f>O122</f>
        <v>3002489.08</v>
      </c>
      <c r="P121" s="113"/>
      <c r="Q121" s="74">
        <f>Q122</f>
        <v>2795465.08</v>
      </c>
      <c r="R121" s="113"/>
      <c r="S121" s="74">
        <f>S122</f>
        <v>2795392.08</v>
      </c>
    </row>
    <row r="122" spans="1:19" ht="36.75" customHeight="1">
      <c r="A122" s="9" t="s">
        <v>268</v>
      </c>
      <c r="B122" s="45" t="s">
        <v>313</v>
      </c>
      <c r="C122" s="45" t="s">
        <v>302</v>
      </c>
      <c r="D122" s="45" t="s">
        <v>670</v>
      </c>
      <c r="E122" s="45" t="s">
        <v>638</v>
      </c>
      <c r="F122" s="45" t="s">
        <v>259</v>
      </c>
      <c r="G122" s="74">
        <v>2960270</v>
      </c>
      <c r="H122" s="112">
        <v>-12575</v>
      </c>
      <c r="I122" s="74">
        <f>G122+H122</f>
        <v>2947695</v>
      </c>
      <c r="J122" s="112"/>
      <c r="K122" s="74">
        <f>I122+J122</f>
        <v>2947695</v>
      </c>
      <c r="L122" s="112">
        <v>51750.08</v>
      </c>
      <c r="M122" s="74">
        <f>K122+L122</f>
        <v>2999445.08</v>
      </c>
      <c r="N122" s="113">
        <v>3044</v>
      </c>
      <c r="O122" s="74">
        <f>M122+N122</f>
        <v>3002489.08</v>
      </c>
      <c r="P122" s="113">
        <v>-207024</v>
      </c>
      <c r="Q122" s="74">
        <f>O122+P122</f>
        <v>2795465.08</v>
      </c>
      <c r="R122" s="113">
        <v>-73</v>
      </c>
      <c r="S122" s="74">
        <f>Q122+R122</f>
        <v>2795392.08</v>
      </c>
    </row>
    <row r="123" spans="1:19" ht="20.25" customHeight="1">
      <c r="A123" s="9" t="s">
        <v>319</v>
      </c>
      <c r="B123" s="45" t="s">
        <v>313</v>
      </c>
      <c r="C123" s="45" t="s">
        <v>320</v>
      </c>
      <c r="D123" s="45"/>
      <c r="E123" s="45"/>
      <c r="F123" s="45"/>
      <c r="G123" s="56">
        <f>G124</f>
        <v>360000</v>
      </c>
      <c r="H123" s="112"/>
      <c r="I123" s="56">
        <f>I124</f>
        <v>360000</v>
      </c>
      <c r="J123" s="112"/>
      <c r="K123" s="76">
        <f>K124</f>
        <v>360000</v>
      </c>
      <c r="L123" s="112"/>
      <c r="M123" s="76">
        <f>M124</f>
        <v>360000</v>
      </c>
      <c r="N123" s="113"/>
      <c r="O123" s="76">
        <f>O124</f>
        <v>360000</v>
      </c>
      <c r="P123" s="113"/>
      <c r="Q123" s="76">
        <f>Q124</f>
        <v>360000</v>
      </c>
      <c r="R123" s="113"/>
      <c r="S123" s="76">
        <f>S124</f>
        <v>360000</v>
      </c>
    </row>
    <row r="124" spans="1:19" ht="95.25" customHeight="1">
      <c r="A124" s="20" t="s">
        <v>425</v>
      </c>
      <c r="B124" s="45" t="s">
        <v>313</v>
      </c>
      <c r="C124" s="45" t="s">
        <v>320</v>
      </c>
      <c r="D124" s="45" t="s">
        <v>293</v>
      </c>
      <c r="E124" s="45" t="s">
        <v>556</v>
      </c>
      <c r="F124" s="45"/>
      <c r="G124" s="56">
        <f>G125</f>
        <v>360000</v>
      </c>
      <c r="H124" s="112"/>
      <c r="I124" s="56">
        <f>I125</f>
        <v>360000</v>
      </c>
      <c r="J124" s="112"/>
      <c r="K124" s="76">
        <f>K125</f>
        <v>360000</v>
      </c>
      <c r="L124" s="112"/>
      <c r="M124" s="76">
        <f>M125</f>
        <v>360000</v>
      </c>
      <c r="N124" s="113"/>
      <c r="O124" s="76">
        <f>O125</f>
        <v>360000</v>
      </c>
      <c r="P124" s="113"/>
      <c r="Q124" s="76">
        <f>Q125</f>
        <v>360000</v>
      </c>
      <c r="R124" s="113"/>
      <c r="S124" s="76">
        <f>S125</f>
        <v>360000</v>
      </c>
    </row>
    <row r="125" spans="1:19" ht="48.75" customHeight="1">
      <c r="A125" s="20" t="s">
        <v>126</v>
      </c>
      <c r="B125" s="45" t="s">
        <v>313</v>
      </c>
      <c r="C125" s="45" t="s">
        <v>320</v>
      </c>
      <c r="D125" s="45" t="s">
        <v>680</v>
      </c>
      <c r="E125" s="45" t="s">
        <v>639</v>
      </c>
      <c r="F125" s="45"/>
      <c r="G125" s="56">
        <f>G126</f>
        <v>360000</v>
      </c>
      <c r="H125" s="112"/>
      <c r="I125" s="56">
        <f>I126</f>
        <v>360000</v>
      </c>
      <c r="J125" s="112"/>
      <c r="K125" s="76">
        <f>K126</f>
        <v>360000</v>
      </c>
      <c r="L125" s="112"/>
      <c r="M125" s="76">
        <f>M126</f>
        <v>360000</v>
      </c>
      <c r="N125" s="113"/>
      <c r="O125" s="76">
        <f>O126</f>
        <v>360000</v>
      </c>
      <c r="P125" s="113"/>
      <c r="Q125" s="76">
        <f>Q126</f>
        <v>360000</v>
      </c>
      <c r="R125" s="113"/>
      <c r="S125" s="76">
        <f>S126</f>
        <v>360000</v>
      </c>
    </row>
    <row r="126" spans="1:19" ht="34.5" customHeight="1">
      <c r="A126" s="20" t="s">
        <v>678</v>
      </c>
      <c r="B126" s="45" t="s">
        <v>313</v>
      </c>
      <c r="C126" s="45" t="s">
        <v>320</v>
      </c>
      <c r="D126" s="45" t="s">
        <v>679</v>
      </c>
      <c r="E126" s="45" t="s">
        <v>640</v>
      </c>
      <c r="F126" s="45"/>
      <c r="G126" s="56">
        <f>G127</f>
        <v>360000</v>
      </c>
      <c r="H126" s="112"/>
      <c r="I126" s="56">
        <f>I127</f>
        <v>360000</v>
      </c>
      <c r="J126" s="112"/>
      <c r="K126" s="76">
        <f>K127</f>
        <v>360000</v>
      </c>
      <c r="L126" s="112"/>
      <c r="M126" s="76">
        <f>M127</f>
        <v>360000</v>
      </c>
      <c r="N126" s="113"/>
      <c r="O126" s="76">
        <f>O127</f>
        <v>360000</v>
      </c>
      <c r="P126" s="113"/>
      <c r="Q126" s="76">
        <f>Q127</f>
        <v>360000</v>
      </c>
      <c r="R126" s="113"/>
      <c r="S126" s="76">
        <f>S127</f>
        <v>360000</v>
      </c>
    </row>
    <row r="127" spans="1:19" ht="81.75" customHeight="1">
      <c r="A127" s="37" t="s">
        <v>274</v>
      </c>
      <c r="B127" s="45" t="s">
        <v>313</v>
      </c>
      <c r="C127" s="45" t="s">
        <v>320</v>
      </c>
      <c r="D127" s="45" t="s">
        <v>679</v>
      </c>
      <c r="E127" s="45" t="s">
        <v>640</v>
      </c>
      <c r="F127" s="45" t="s">
        <v>410</v>
      </c>
      <c r="G127" s="74">
        <v>360000</v>
      </c>
      <c r="H127" s="112"/>
      <c r="I127" s="74">
        <f>G127+H127</f>
        <v>360000</v>
      </c>
      <c r="J127" s="112"/>
      <c r="K127" s="74">
        <f>I127+J127</f>
        <v>360000</v>
      </c>
      <c r="L127" s="112"/>
      <c r="M127" s="74">
        <f>K127+L127</f>
        <v>360000</v>
      </c>
      <c r="N127" s="113"/>
      <c r="O127" s="74">
        <f>M127+N127</f>
        <v>360000</v>
      </c>
      <c r="P127" s="113"/>
      <c r="Q127" s="74">
        <f>O127+P127</f>
        <v>360000</v>
      </c>
      <c r="R127" s="113"/>
      <c r="S127" s="74">
        <f>Q127+R127</f>
        <v>360000</v>
      </c>
    </row>
    <row r="128" spans="1:20" ht="21" customHeight="1">
      <c r="A128" s="14" t="s">
        <v>417</v>
      </c>
      <c r="B128" s="45" t="s">
        <v>313</v>
      </c>
      <c r="C128" s="45" t="s">
        <v>418</v>
      </c>
      <c r="D128" s="45"/>
      <c r="E128" s="45"/>
      <c r="F128" s="45"/>
      <c r="G128" s="60">
        <f>G129</f>
        <v>16179000</v>
      </c>
      <c r="H128" s="112"/>
      <c r="I128" s="60">
        <f>I129</f>
        <v>18641000.66</v>
      </c>
      <c r="J128" s="112"/>
      <c r="K128" s="74">
        <f>K129</f>
        <v>18641000.66</v>
      </c>
      <c r="L128" s="112"/>
      <c r="M128" s="74">
        <f>M129</f>
        <v>18641000.66</v>
      </c>
      <c r="N128" s="113"/>
      <c r="O128" s="74">
        <f>O129</f>
        <v>18641000.66</v>
      </c>
      <c r="P128" s="113"/>
      <c r="Q128" s="74">
        <f>Q129</f>
        <v>22893848.66</v>
      </c>
      <c r="R128" s="113"/>
      <c r="S128" s="74">
        <f>S129</f>
        <v>24005511.66</v>
      </c>
      <c r="T128" s="142"/>
    </row>
    <row r="129" spans="1:19" ht="93.75" customHeight="1">
      <c r="A129" s="20" t="s">
        <v>425</v>
      </c>
      <c r="B129" s="45" t="s">
        <v>313</v>
      </c>
      <c r="C129" s="45" t="s">
        <v>418</v>
      </c>
      <c r="D129" s="45" t="s">
        <v>293</v>
      </c>
      <c r="E129" s="45" t="s">
        <v>556</v>
      </c>
      <c r="F129" s="45"/>
      <c r="G129" s="60">
        <f>G130</f>
        <v>16179000</v>
      </c>
      <c r="H129" s="112"/>
      <c r="I129" s="60">
        <f>I130</f>
        <v>18641000.66</v>
      </c>
      <c r="J129" s="112"/>
      <c r="K129" s="74">
        <f>K130</f>
        <v>18641000.66</v>
      </c>
      <c r="L129" s="112"/>
      <c r="M129" s="74">
        <f>M130</f>
        <v>18641000.66</v>
      </c>
      <c r="N129" s="113"/>
      <c r="O129" s="74">
        <f>O130</f>
        <v>18641000.66</v>
      </c>
      <c r="P129" s="113"/>
      <c r="Q129" s="74">
        <f>Q130</f>
        <v>22893848.66</v>
      </c>
      <c r="R129" s="113"/>
      <c r="S129" s="74">
        <f>S130</f>
        <v>24005511.66</v>
      </c>
    </row>
    <row r="130" spans="1:19" ht="64.5" customHeight="1">
      <c r="A130" s="20" t="s">
        <v>114</v>
      </c>
      <c r="B130" s="45" t="s">
        <v>313</v>
      </c>
      <c r="C130" s="45" t="s">
        <v>418</v>
      </c>
      <c r="D130" s="45" t="s">
        <v>681</v>
      </c>
      <c r="E130" s="45" t="s">
        <v>440</v>
      </c>
      <c r="F130" s="45"/>
      <c r="G130" s="60">
        <f>G131+G133+G135+G139+G137</f>
        <v>16179000</v>
      </c>
      <c r="H130" s="112"/>
      <c r="I130" s="60">
        <f>I131+I133+I135+I139+I137</f>
        <v>18641000.66</v>
      </c>
      <c r="J130" s="112"/>
      <c r="K130" s="74">
        <f>K131+K133+K135+K139+K137</f>
        <v>18641000.66</v>
      </c>
      <c r="L130" s="112"/>
      <c r="M130" s="74">
        <f>M131+M133+M135+M139+M137</f>
        <v>18641000.66</v>
      </c>
      <c r="N130" s="113"/>
      <c r="O130" s="74">
        <f>O131+O133+O135+O139+O137</f>
        <v>18641000.66</v>
      </c>
      <c r="P130" s="113"/>
      <c r="Q130" s="74">
        <f>Q131+Q133+Q135+Q139+Q137</f>
        <v>22893848.66</v>
      </c>
      <c r="R130" s="113"/>
      <c r="S130" s="74">
        <f>S131+S133+S135+S139+S137</f>
        <v>24005511.66</v>
      </c>
    </row>
    <row r="131" spans="1:19" ht="64.5" customHeight="1">
      <c r="A131" s="20" t="s">
        <v>178</v>
      </c>
      <c r="B131" s="45" t="s">
        <v>313</v>
      </c>
      <c r="C131" s="45" t="s">
        <v>418</v>
      </c>
      <c r="D131" s="45" t="s">
        <v>164</v>
      </c>
      <c r="E131" s="45" t="s">
        <v>441</v>
      </c>
      <c r="F131" s="45"/>
      <c r="G131" s="60">
        <f>G132</f>
        <v>679000</v>
      </c>
      <c r="H131" s="112"/>
      <c r="I131" s="60">
        <f>I132</f>
        <v>679000</v>
      </c>
      <c r="J131" s="112"/>
      <c r="K131" s="74">
        <f>K132</f>
        <v>679000</v>
      </c>
      <c r="L131" s="112"/>
      <c r="M131" s="74">
        <f>M132</f>
        <v>679000</v>
      </c>
      <c r="N131" s="113"/>
      <c r="O131" s="74">
        <f>O132</f>
        <v>354000</v>
      </c>
      <c r="P131" s="113"/>
      <c r="Q131" s="74">
        <f>Q132</f>
        <v>2000000</v>
      </c>
      <c r="R131" s="113"/>
      <c r="S131" s="74">
        <f>S132</f>
        <v>2000000</v>
      </c>
    </row>
    <row r="132" spans="1:19" ht="34.5" customHeight="1">
      <c r="A132" s="9" t="s">
        <v>236</v>
      </c>
      <c r="B132" s="45" t="s">
        <v>313</v>
      </c>
      <c r="C132" s="45" t="s">
        <v>418</v>
      </c>
      <c r="D132" s="45" t="s">
        <v>164</v>
      </c>
      <c r="E132" s="45" t="s">
        <v>441</v>
      </c>
      <c r="F132" s="45" t="s">
        <v>259</v>
      </c>
      <c r="G132" s="74">
        <v>679000</v>
      </c>
      <c r="H132" s="112"/>
      <c r="I132" s="74">
        <f>G132+H132</f>
        <v>679000</v>
      </c>
      <c r="J132" s="112"/>
      <c r="K132" s="74">
        <f>I132+J132</f>
        <v>679000</v>
      </c>
      <c r="L132" s="112"/>
      <c r="M132" s="74">
        <f>K132+L132</f>
        <v>679000</v>
      </c>
      <c r="N132" s="113">
        <v>-325000</v>
      </c>
      <c r="O132" s="74">
        <f>M132+N132</f>
        <v>354000</v>
      </c>
      <c r="P132" s="113">
        <v>1646000</v>
      </c>
      <c r="Q132" s="74">
        <f>O132+P132</f>
        <v>2000000</v>
      </c>
      <c r="R132" s="113"/>
      <c r="S132" s="74">
        <f>Q132+R132</f>
        <v>2000000</v>
      </c>
    </row>
    <row r="133" spans="1:19" ht="65.25" customHeight="1">
      <c r="A133" s="20" t="s">
        <v>683</v>
      </c>
      <c r="B133" s="45" t="s">
        <v>313</v>
      </c>
      <c r="C133" s="45" t="s">
        <v>418</v>
      </c>
      <c r="D133" s="45" t="s">
        <v>682</v>
      </c>
      <c r="E133" s="45" t="s">
        <v>442</v>
      </c>
      <c r="F133" s="45"/>
      <c r="G133" s="60">
        <f>G134</f>
        <v>6000000</v>
      </c>
      <c r="H133" s="112"/>
      <c r="I133" s="60">
        <f>I134</f>
        <v>6000000</v>
      </c>
      <c r="J133" s="112"/>
      <c r="K133" s="74">
        <f>K134</f>
        <v>6000000</v>
      </c>
      <c r="L133" s="112"/>
      <c r="M133" s="74">
        <f>M134</f>
        <v>5299392.78</v>
      </c>
      <c r="N133" s="113"/>
      <c r="O133" s="74">
        <f>O134</f>
        <v>5620592.78</v>
      </c>
      <c r="P133" s="113"/>
      <c r="Q133" s="74">
        <f>Q134</f>
        <v>7814722.78</v>
      </c>
      <c r="R133" s="113"/>
      <c r="S133" s="74">
        <f>S134</f>
        <v>8948686.76</v>
      </c>
    </row>
    <row r="134" spans="1:19" ht="33" customHeight="1">
      <c r="A134" s="9" t="s">
        <v>236</v>
      </c>
      <c r="B134" s="45" t="s">
        <v>313</v>
      </c>
      <c r="C134" s="45" t="s">
        <v>418</v>
      </c>
      <c r="D134" s="45" t="s">
        <v>682</v>
      </c>
      <c r="E134" s="45" t="s">
        <v>442</v>
      </c>
      <c r="F134" s="45" t="s">
        <v>259</v>
      </c>
      <c r="G134" s="74">
        <v>6000000</v>
      </c>
      <c r="H134" s="112"/>
      <c r="I134" s="74">
        <v>6000000</v>
      </c>
      <c r="J134" s="112"/>
      <c r="K134" s="74">
        <v>6000000</v>
      </c>
      <c r="L134" s="112">
        <v>-700607.22</v>
      </c>
      <c r="M134" s="74">
        <f>K134+L134</f>
        <v>5299392.78</v>
      </c>
      <c r="N134" s="113">
        <v>321200</v>
      </c>
      <c r="O134" s="74">
        <f>M134+N134</f>
        <v>5620592.78</v>
      </c>
      <c r="P134" s="113">
        <f>-0.62-115969.38+2000000+310100</f>
        <v>2194130</v>
      </c>
      <c r="Q134" s="74">
        <f>O134+P134</f>
        <v>7814722.78</v>
      </c>
      <c r="R134" s="113">
        <v>1133963.98</v>
      </c>
      <c r="S134" s="74">
        <f>Q134+R134</f>
        <v>8948686.76</v>
      </c>
    </row>
    <row r="135" spans="1:19" ht="63" customHeight="1">
      <c r="A135" s="20" t="s">
        <v>684</v>
      </c>
      <c r="B135" s="45" t="s">
        <v>313</v>
      </c>
      <c r="C135" s="45" t="s">
        <v>418</v>
      </c>
      <c r="D135" s="45" t="s">
        <v>685</v>
      </c>
      <c r="E135" s="45" t="s">
        <v>443</v>
      </c>
      <c r="F135" s="45"/>
      <c r="G135" s="60">
        <f>G136</f>
        <v>3500000</v>
      </c>
      <c r="H135" s="112"/>
      <c r="I135" s="60">
        <f>I136</f>
        <v>5962000.66</v>
      </c>
      <c r="J135" s="112"/>
      <c r="K135" s="74">
        <f>K136</f>
        <v>9402551.66</v>
      </c>
      <c r="L135" s="112"/>
      <c r="M135" s="74">
        <f>M136</f>
        <v>9056279.4</v>
      </c>
      <c r="N135" s="113"/>
      <c r="O135" s="74">
        <f>O136</f>
        <v>9056279.4</v>
      </c>
      <c r="P135" s="113"/>
      <c r="Q135" s="74">
        <f>Q136</f>
        <v>9208097.4</v>
      </c>
      <c r="R135" s="113"/>
      <c r="S135" s="74">
        <f>S136</f>
        <v>9185796.42</v>
      </c>
    </row>
    <row r="136" spans="1:19" ht="39" customHeight="1">
      <c r="A136" s="9" t="s">
        <v>236</v>
      </c>
      <c r="B136" s="47" t="s">
        <v>313</v>
      </c>
      <c r="C136" s="47" t="s">
        <v>418</v>
      </c>
      <c r="D136" s="47" t="s">
        <v>685</v>
      </c>
      <c r="E136" s="47" t="s">
        <v>443</v>
      </c>
      <c r="F136" s="47" t="s">
        <v>259</v>
      </c>
      <c r="G136" s="74">
        <v>3500000</v>
      </c>
      <c r="H136" s="112">
        <v>2462000.66</v>
      </c>
      <c r="I136" s="74">
        <f>G136+H136</f>
        <v>5962000.66</v>
      </c>
      <c r="J136" s="112">
        <f>3500000-59449</f>
        <v>3440551</v>
      </c>
      <c r="K136" s="74">
        <f>I136+J136</f>
        <v>9402551.66</v>
      </c>
      <c r="L136" s="112">
        <v>-346272.26</v>
      </c>
      <c r="M136" s="74">
        <f>K136+L136</f>
        <v>9056279.4</v>
      </c>
      <c r="N136" s="113"/>
      <c r="O136" s="74">
        <f>M136+N136</f>
        <v>9056279.4</v>
      </c>
      <c r="P136" s="113">
        <f>461918-310100</f>
        <v>151818</v>
      </c>
      <c r="Q136" s="74">
        <f>O136+P136</f>
        <v>9208097.4</v>
      </c>
      <c r="R136" s="113">
        <v>-22300.98</v>
      </c>
      <c r="S136" s="74">
        <f>Q136+R136</f>
        <v>9185796.42</v>
      </c>
    </row>
    <row r="137" spans="1:19" ht="34.5" customHeight="1">
      <c r="A137" s="14" t="s">
        <v>187</v>
      </c>
      <c r="B137" s="47" t="s">
        <v>313</v>
      </c>
      <c r="C137" s="47" t="s">
        <v>418</v>
      </c>
      <c r="D137" s="47" t="s">
        <v>165</v>
      </c>
      <c r="E137" s="47" t="s">
        <v>444</v>
      </c>
      <c r="F137" s="47"/>
      <c r="G137" s="60">
        <f>G138</f>
        <v>3500000</v>
      </c>
      <c r="H137" s="112"/>
      <c r="I137" s="60">
        <f>I138</f>
        <v>3500000</v>
      </c>
      <c r="J137" s="112"/>
      <c r="K137" s="74">
        <f>K138</f>
        <v>0</v>
      </c>
      <c r="L137" s="112"/>
      <c r="M137" s="74">
        <f>M138</f>
        <v>1046879.48</v>
      </c>
      <c r="N137" s="113"/>
      <c r="O137" s="74">
        <f>O138</f>
        <v>1046879.48</v>
      </c>
      <c r="P137" s="113"/>
      <c r="Q137" s="74">
        <f>Q138</f>
        <v>1046879.48</v>
      </c>
      <c r="R137" s="113"/>
      <c r="S137" s="74">
        <f>S138</f>
        <v>1046879.48</v>
      </c>
    </row>
    <row r="138" spans="1:19" ht="34.5" customHeight="1">
      <c r="A138" s="9" t="s">
        <v>236</v>
      </c>
      <c r="B138" s="47" t="s">
        <v>313</v>
      </c>
      <c r="C138" s="47" t="s">
        <v>418</v>
      </c>
      <c r="D138" s="47" t="s">
        <v>165</v>
      </c>
      <c r="E138" s="47" t="s">
        <v>444</v>
      </c>
      <c r="F138" s="47" t="s">
        <v>259</v>
      </c>
      <c r="G138" s="74">
        <v>3500000</v>
      </c>
      <c r="H138" s="112"/>
      <c r="I138" s="74">
        <f>G138+H138</f>
        <v>3500000</v>
      </c>
      <c r="J138" s="112">
        <v>-3500000</v>
      </c>
      <c r="K138" s="74">
        <f>I138+J138</f>
        <v>0</v>
      </c>
      <c r="L138" s="112">
        <v>1046879.48</v>
      </c>
      <c r="M138" s="74">
        <f>K138+L138</f>
        <v>1046879.48</v>
      </c>
      <c r="N138" s="113"/>
      <c r="O138" s="74">
        <f>M138+N138</f>
        <v>1046879.48</v>
      </c>
      <c r="P138" s="113"/>
      <c r="Q138" s="74">
        <f>O138+P138</f>
        <v>1046879.48</v>
      </c>
      <c r="R138" s="113"/>
      <c r="S138" s="74">
        <f>Q138+R138</f>
        <v>1046879.48</v>
      </c>
    </row>
    <row r="139" spans="1:19" ht="47.25" customHeight="1">
      <c r="A139" s="79" t="s">
        <v>686</v>
      </c>
      <c r="B139" s="45" t="s">
        <v>313</v>
      </c>
      <c r="C139" s="45" t="s">
        <v>418</v>
      </c>
      <c r="D139" s="45" t="s">
        <v>687</v>
      </c>
      <c r="E139" s="45" t="s">
        <v>445</v>
      </c>
      <c r="F139" s="47"/>
      <c r="G139" s="74">
        <f>G140</f>
        <v>2500000</v>
      </c>
      <c r="H139" s="112"/>
      <c r="I139" s="74">
        <f>I140</f>
        <v>2500000</v>
      </c>
      <c r="J139" s="112"/>
      <c r="K139" s="74">
        <f>K140</f>
        <v>2559449</v>
      </c>
      <c r="L139" s="112"/>
      <c r="M139" s="74">
        <f>M140</f>
        <v>2559449</v>
      </c>
      <c r="N139" s="113"/>
      <c r="O139" s="74">
        <f>O140</f>
        <v>2563249</v>
      </c>
      <c r="P139" s="113"/>
      <c r="Q139" s="74">
        <f>Q140</f>
        <v>2824149</v>
      </c>
      <c r="R139" s="113"/>
      <c r="S139" s="74">
        <f>S140</f>
        <v>2824149</v>
      </c>
    </row>
    <row r="140" spans="1:19" ht="34.5" customHeight="1">
      <c r="A140" s="9" t="s">
        <v>236</v>
      </c>
      <c r="B140" s="45" t="s">
        <v>313</v>
      </c>
      <c r="C140" s="45" t="s">
        <v>418</v>
      </c>
      <c r="D140" s="45" t="s">
        <v>687</v>
      </c>
      <c r="E140" s="45" t="s">
        <v>445</v>
      </c>
      <c r="F140" s="45" t="s">
        <v>259</v>
      </c>
      <c r="G140" s="60">
        <v>2500000</v>
      </c>
      <c r="H140" s="112"/>
      <c r="I140" s="60">
        <f>G140+H140</f>
        <v>2500000</v>
      </c>
      <c r="J140" s="112">
        <v>59449</v>
      </c>
      <c r="K140" s="74">
        <f>I140+J140</f>
        <v>2559449</v>
      </c>
      <c r="L140" s="112"/>
      <c r="M140" s="74">
        <f>K140+L140</f>
        <v>2559449</v>
      </c>
      <c r="N140" s="113">
        <v>3800</v>
      </c>
      <c r="O140" s="74">
        <f>M140+N140</f>
        <v>2563249</v>
      </c>
      <c r="P140" s="113">
        <v>260900</v>
      </c>
      <c r="Q140" s="74">
        <f>O140+P140</f>
        <v>2824149</v>
      </c>
      <c r="R140" s="113"/>
      <c r="S140" s="74">
        <f>Q140+R140</f>
        <v>2824149</v>
      </c>
    </row>
    <row r="141" spans="1:19" ht="21" customHeight="1">
      <c r="A141" s="14" t="s">
        <v>373</v>
      </c>
      <c r="B141" s="45" t="s">
        <v>313</v>
      </c>
      <c r="C141" s="45" t="s">
        <v>374</v>
      </c>
      <c r="D141" s="45"/>
      <c r="E141" s="45"/>
      <c r="F141" s="45"/>
      <c r="G141" s="61">
        <f>G142</f>
        <v>90000</v>
      </c>
      <c r="H141" s="112"/>
      <c r="I141" s="61">
        <f>I142</f>
        <v>90000</v>
      </c>
      <c r="J141" s="112"/>
      <c r="K141" s="75">
        <f>K142</f>
        <v>90000</v>
      </c>
      <c r="L141" s="112"/>
      <c r="M141" s="75">
        <f>M142</f>
        <v>90000</v>
      </c>
      <c r="N141" s="113"/>
      <c r="O141" s="75">
        <f>O142</f>
        <v>60000</v>
      </c>
      <c r="P141" s="113"/>
      <c r="Q141" s="75">
        <f>Q142</f>
        <v>42000</v>
      </c>
      <c r="R141" s="113"/>
      <c r="S141" s="75">
        <f>S142</f>
        <v>42000</v>
      </c>
    </row>
    <row r="142" spans="1:19" ht="81.75" customHeight="1">
      <c r="A142" s="11" t="s">
        <v>8</v>
      </c>
      <c r="B142" s="45" t="s">
        <v>313</v>
      </c>
      <c r="C142" s="45" t="s">
        <v>374</v>
      </c>
      <c r="D142" s="45" t="s">
        <v>9</v>
      </c>
      <c r="E142" s="45" t="s">
        <v>539</v>
      </c>
      <c r="F142" s="45"/>
      <c r="G142" s="61">
        <f>G143</f>
        <v>90000</v>
      </c>
      <c r="H142" s="112"/>
      <c r="I142" s="61">
        <f>I143</f>
        <v>90000</v>
      </c>
      <c r="J142" s="112"/>
      <c r="K142" s="75">
        <f>K143</f>
        <v>90000</v>
      </c>
      <c r="L142" s="112"/>
      <c r="M142" s="75">
        <f>M143</f>
        <v>90000</v>
      </c>
      <c r="N142" s="113"/>
      <c r="O142" s="75">
        <f>O143</f>
        <v>60000</v>
      </c>
      <c r="P142" s="113"/>
      <c r="Q142" s="75">
        <f>Q143</f>
        <v>42000</v>
      </c>
      <c r="R142" s="113"/>
      <c r="S142" s="75">
        <f>S143</f>
        <v>42000</v>
      </c>
    </row>
    <row r="143" spans="1:19" ht="36.75" customHeight="1">
      <c r="A143" s="9" t="s">
        <v>103</v>
      </c>
      <c r="B143" s="45" t="s">
        <v>313</v>
      </c>
      <c r="C143" s="45" t="s">
        <v>374</v>
      </c>
      <c r="D143" s="45" t="s">
        <v>125</v>
      </c>
      <c r="E143" s="45" t="s">
        <v>641</v>
      </c>
      <c r="F143" s="45"/>
      <c r="G143" s="61">
        <f>G144</f>
        <v>90000</v>
      </c>
      <c r="H143" s="112"/>
      <c r="I143" s="61">
        <f>I144</f>
        <v>90000</v>
      </c>
      <c r="J143" s="112"/>
      <c r="K143" s="75">
        <f>K144</f>
        <v>90000</v>
      </c>
      <c r="L143" s="112"/>
      <c r="M143" s="75">
        <f>M144</f>
        <v>90000</v>
      </c>
      <c r="N143" s="113"/>
      <c r="O143" s="75">
        <f>O144</f>
        <v>60000</v>
      </c>
      <c r="P143" s="113"/>
      <c r="Q143" s="75">
        <f>Q144</f>
        <v>42000</v>
      </c>
      <c r="R143" s="113"/>
      <c r="S143" s="75">
        <f>S144</f>
        <v>42000</v>
      </c>
    </row>
    <row r="144" spans="1:19" ht="48" customHeight="1">
      <c r="A144" s="9" t="s">
        <v>168</v>
      </c>
      <c r="B144" s="45" t="s">
        <v>313</v>
      </c>
      <c r="C144" s="45" t="s">
        <v>374</v>
      </c>
      <c r="D144" s="45" t="s">
        <v>102</v>
      </c>
      <c r="E144" s="45" t="s">
        <v>642</v>
      </c>
      <c r="F144" s="45"/>
      <c r="G144" s="56">
        <f>G145</f>
        <v>90000</v>
      </c>
      <c r="H144" s="112"/>
      <c r="I144" s="56">
        <f>I145</f>
        <v>90000</v>
      </c>
      <c r="J144" s="112"/>
      <c r="K144" s="76">
        <f>K145</f>
        <v>90000</v>
      </c>
      <c r="L144" s="112"/>
      <c r="M144" s="76">
        <f>M145</f>
        <v>90000</v>
      </c>
      <c r="N144" s="113"/>
      <c r="O144" s="76">
        <f>O145</f>
        <v>60000</v>
      </c>
      <c r="P144" s="113"/>
      <c r="Q144" s="76">
        <f>Q145</f>
        <v>42000</v>
      </c>
      <c r="R144" s="113"/>
      <c r="S144" s="76">
        <f>S145</f>
        <v>42000</v>
      </c>
    </row>
    <row r="145" spans="1:19" ht="33" customHeight="1">
      <c r="A145" s="9" t="s">
        <v>268</v>
      </c>
      <c r="B145" s="45" t="s">
        <v>313</v>
      </c>
      <c r="C145" s="45" t="s">
        <v>374</v>
      </c>
      <c r="D145" s="45" t="s">
        <v>102</v>
      </c>
      <c r="E145" s="45" t="s">
        <v>642</v>
      </c>
      <c r="F145" s="45" t="s">
        <v>259</v>
      </c>
      <c r="G145" s="74">
        <v>90000</v>
      </c>
      <c r="H145" s="112"/>
      <c r="I145" s="74">
        <f>G145+H145</f>
        <v>90000</v>
      </c>
      <c r="J145" s="112"/>
      <c r="K145" s="74">
        <f>I145+J145</f>
        <v>90000</v>
      </c>
      <c r="L145" s="112"/>
      <c r="M145" s="74">
        <f>K145+L145</f>
        <v>90000</v>
      </c>
      <c r="N145" s="113">
        <v>-30000</v>
      </c>
      <c r="O145" s="74">
        <f>M145+N145</f>
        <v>60000</v>
      </c>
      <c r="P145" s="113">
        <v>-18000</v>
      </c>
      <c r="Q145" s="74">
        <f>O145+P145</f>
        <v>42000</v>
      </c>
      <c r="R145" s="113"/>
      <c r="S145" s="74">
        <f>Q145+R145</f>
        <v>42000</v>
      </c>
    </row>
    <row r="146" spans="1:19" ht="30.75" customHeight="1">
      <c r="A146" s="9" t="s">
        <v>346</v>
      </c>
      <c r="B146" s="45" t="s">
        <v>313</v>
      </c>
      <c r="C146" s="45" t="s">
        <v>318</v>
      </c>
      <c r="D146" s="45"/>
      <c r="E146" s="45"/>
      <c r="F146" s="45"/>
      <c r="G146" s="56">
        <f>G147+G152+G162</f>
        <v>2778740</v>
      </c>
      <c r="H146" s="112"/>
      <c r="I146" s="56">
        <f>I147+I152+I162</f>
        <v>3092639</v>
      </c>
      <c r="J146" s="112"/>
      <c r="K146" s="76">
        <f>K147+K152+K162</f>
        <v>3775078.4699999997</v>
      </c>
      <c r="L146" s="112"/>
      <c r="M146" s="76">
        <f>M147+M152+M162</f>
        <v>3517350.41</v>
      </c>
      <c r="N146" s="113"/>
      <c r="O146" s="76">
        <f>O147+O152+O162</f>
        <v>3583981.4299999997</v>
      </c>
      <c r="P146" s="113"/>
      <c r="Q146" s="76">
        <f>Q147+Q152+Q162</f>
        <v>3295691.55</v>
      </c>
      <c r="R146" s="113"/>
      <c r="S146" s="76">
        <f>S147+S152+S162</f>
        <v>3346561.58</v>
      </c>
    </row>
    <row r="147" spans="1:19" ht="83.25" customHeight="1">
      <c r="A147" s="23" t="s">
        <v>688</v>
      </c>
      <c r="B147" s="45" t="s">
        <v>313</v>
      </c>
      <c r="C147" s="45" t="s">
        <v>318</v>
      </c>
      <c r="D147" s="45" t="s">
        <v>689</v>
      </c>
      <c r="E147" s="45" t="s">
        <v>643</v>
      </c>
      <c r="F147" s="45"/>
      <c r="G147" s="56">
        <f>G148</f>
        <v>1310040</v>
      </c>
      <c r="H147" s="112"/>
      <c r="I147" s="56">
        <f>I148</f>
        <v>1320039</v>
      </c>
      <c r="J147" s="112"/>
      <c r="K147" s="76">
        <f>K148+K150</f>
        <v>2002478.47</v>
      </c>
      <c r="L147" s="112"/>
      <c r="M147" s="76">
        <f>M148+M150</f>
        <v>1744750.41</v>
      </c>
      <c r="N147" s="113"/>
      <c r="O147" s="76">
        <f>O148+O150</f>
        <v>1811381.43</v>
      </c>
      <c r="P147" s="113"/>
      <c r="Q147" s="76">
        <f>Q148+Q150</f>
        <v>1523091.5499999998</v>
      </c>
      <c r="R147" s="113"/>
      <c r="S147" s="76">
        <f>S148+S150</f>
        <v>1573961.58</v>
      </c>
    </row>
    <row r="148" spans="1:19" ht="37.5" customHeight="1">
      <c r="A148" s="9" t="s">
        <v>690</v>
      </c>
      <c r="B148" s="45" t="s">
        <v>313</v>
      </c>
      <c r="C148" s="45" t="s">
        <v>318</v>
      </c>
      <c r="D148" s="45" t="s">
        <v>691</v>
      </c>
      <c r="E148" s="45" t="s">
        <v>644</v>
      </c>
      <c r="F148" s="45"/>
      <c r="G148" s="56">
        <f>G149</f>
        <v>1310040</v>
      </c>
      <c r="H148" s="112"/>
      <c r="I148" s="56">
        <f>I149</f>
        <v>1320039</v>
      </c>
      <c r="J148" s="112"/>
      <c r="K148" s="76">
        <f>K149</f>
        <v>1445678.47</v>
      </c>
      <c r="L148" s="112"/>
      <c r="M148" s="76">
        <f>M149</f>
        <v>1187950.41</v>
      </c>
      <c r="N148" s="113"/>
      <c r="O148" s="76">
        <f>O149</f>
        <v>1254581.43</v>
      </c>
      <c r="P148" s="113"/>
      <c r="Q148" s="76">
        <f>Q149</f>
        <v>966291.5499999999</v>
      </c>
      <c r="R148" s="113"/>
      <c r="S148" s="76">
        <f>S149</f>
        <v>1017161.58</v>
      </c>
    </row>
    <row r="149" spans="1:19" ht="36" customHeight="1">
      <c r="A149" s="9" t="s">
        <v>268</v>
      </c>
      <c r="B149" s="45" t="s">
        <v>313</v>
      </c>
      <c r="C149" s="45" t="s">
        <v>318</v>
      </c>
      <c r="D149" s="45" t="s">
        <v>691</v>
      </c>
      <c r="E149" s="45" t="s">
        <v>644</v>
      </c>
      <c r="F149" s="45" t="s">
        <v>259</v>
      </c>
      <c r="G149" s="74">
        <v>1310040</v>
      </c>
      <c r="H149" s="112">
        <v>9999</v>
      </c>
      <c r="I149" s="74">
        <f>G149+H149</f>
        <v>1320039</v>
      </c>
      <c r="J149" s="135">
        <f>409452.27+45187.2-329000</f>
        <v>125639.47000000003</v>
      </c>
      <c r="K149" s="74">
        <f>I149+J149</f>
        <v>1445678.47</v>
      </c>
      <c r="L149" s="112">
        <f>3121584.17+409559.7-718606-3070265.93</f>
        <v>-257728.06000000006</v>
      </c>
      <c r="M149" s="74">
        <f>K149+L149</f>
        <v>1187950.41</v>
      </c>
      <c r="N149" s="113">
        <f>3371.19+63259.83</f>
        <v>66631.02</v>
      </c>
      <c r="O149" s="74">
        <f>M149+N149</f>
        <v>1254581.43</v>
      </c>
      <c r="P149" s="113">
        <f>-227208.38-61081.5</f>
        <v>-288289.88</v>
      </c>
      <c r="Q149" s="74">
        <f>O149+P149</f>
        <v>966291.5499999999</v>
      </c>
      <c r="R149" s="113">
        <v>50870.03</v>
      </c>
      <c r="S149" s="74">
        <f>Q149+R149</f>
        <v>1017161.58</v>
      </c>
    </row>
    <row r="150" spans="1:19" ht="45.75" customHeight="1">
      <c r="A150" s="134" t="s">
        <v>229</v>
      </c>
      <c r="B150" s="45" t="s">
        <v>313</v>
      </c>
      <c r="C150" s="49" t="s">
        <v>318</v>
      </c>
      <c r="D150" s="49"/>
      <c r="E150" s="45" t="s">
        <v>230</v>
      </c>
      <c r="F150" s="49"/>
      <c r="G150" s="74"/>
      <c r="H150" s="112"/>
      <c r="I150" s="74"/>
      <c r="J150" s="135"/>
      <c r="K150" s="74">
        <f>K151</f>
        <v>556800</v>
      </c>
      <c r="L150" s="112"/>
      <c r="M150" s="74">
        <f>M151</f>
        <v>556800</v>
      </c>
      <c r="N150" s="113"/>
      <c r="O150" s="74">
        <f>O151</f>
        <v>556800</v>
      </c>
      <c r="P150" s="113"/>
      <c r="Q150" s="74">
        <f>Q151</f>
        <v>556800</v>
      </c>
      <c r="R150" s="113"/>
      <c r="S150" s="74">
        <f>S151</f>
        <v>556800</v>
      </c>
    </row>
    <row r="151" spans="1:19" ht="36" customHeight="1">
      <c r="A151" s="134" t="s">
        <v>268</v>
      </c>
      <c r="B151" s="45" t="s">
        <v>313</v>
      </c>
      <c r="C151" s="49" t="s">
        <v>318</v>
      </c>
      <c r="D151" s="49"/>
      <c r="E151" s="45" t="s">
        <v>230</v>
      </c>
      <c r="F151" s="49" t="s">
        <v>259</v>
      </c>
      <c r="G151" s="74"/>
      <c r="H151" s="112"/>
      <c r="I151" s="74"/>
      <c r="J151" s="135">
        <v>556800</v>
      </c>
      <c r="K151" s="74">
        <f>I151+J151</f>
        <v>556800</v>
      </c>
      <c r="L151" s="112"/>
      <c r="M151" s="74">
        <f>K151+L151</f>
        <v>556800</v>
      </c>
      <c r="N151" s="113"/>
      <c r="O151" s="74">
        <f>M151+N151</f>
        <v>556800</v>
      </c>
      <c r="P151" s="113"/>
      <c r="Q151" s="74">
        <f>O151+P151</f>
        <v>556800</v>
      </c>
      <c r="R151" s="113"/>
      <c r="S151" s="74">
        <f>Q151+R151</f>
        <v>556800</v>
      </c>
    </row>
    <row r="152" spans="1:19" ht="128.25" customHeight="1">
      <c r="A152" s="9" t="s">
        <v>676</v>
      </c>
      <c r="B152" s="45" t="s">
        <v>313</v>
      </c>
      <c r="C152" s="45" t="s">
        <v>318</v>
      </c>
      <c r="D152" s="45" t="s">
        <v>675</v>
      </c>
      <c r="E152" s="45" t="s">
        <v>560</v>
      </c>
      <c r="F152" s="45"/>
      <c r="G152" s="56">
        <f>G153</f>
        <v>90000</v>
      </c>
      <c r="H152" s="112"/>
      <c r="I152" s="56">
        <f>I153</f>
        <v>364500</v>
      </c>
      <c r="J152" s="112"/>
      <c r="K152" s="76">
        <f>K153</f>
        <v>364500</v>
      </c>
      <c r="L152" s="112"/>
      <c r="M152" s="76">
        <f>M153</f>
        <v>364500</v>
      </c>
      <c r="N152" s="113"/>
      <c r="O152" s="76">
        <f>O153</f>
        <v>364500</v>
      </c>
      <c r="P152" s="113"/>
      <c r="Q152" s="76">
        <f>Q153</f>
        <v>364500</v>
      </c>
      <c r="R152" s="113"/>
      <c r="S152" s="76">
        <f>S153</f>
        <v>364500</v>
      </c>
    </row>
    <row r="153" spans="1:19" ht="96.75" customHeight="1">
      <c r="A153" s="34" t="s">
        <v>46</v>
      </c>
      <c r="B153" s="45" t="s">
        <v>313</v>
      </c>
      <c r="C153" s="45" t="s">
        <v>318</v>
      </c>
      <c r="D153" s="45" t="s">
        <v>677</v>
      </c>
      <c r="E153" s="45" t="s">
        <v>628</v>
      </c>
      <c r="F153" s="45"/>
      <c r="G153" s="56">
        <f>G160+G154</f>
        <v>90000</v>
      </c>
      <c r="H153" s="112"/>
      <c r="I153" s="56">
        <f>I160+I154+I157</f>
        <v>364500</v>
      </c>
      <c r="J153" s="112"/>
      <c r="K153" s="76">
        <f>K160+K154+K157</f>
        <v>364500</v>
      </c>
      <c r="L153" s="112"/>
      <c r="M153" s="76">
        <f>M160+M154+M157</f>
        <v>364500</v>
      </c>
      <c r="N153" s="113"/>
      <c r="O153" s="76">
        <f>O160+O154+O157</f>
        <v>364500</v>
      </c>
      <c r="P153" s="113"/>
      <c r="Q153" s="76">
        <f>Q160+Q154+Q157</f>
        <v>364500</v>
      </c>
      <c r="R153" s="113"/>
      <c r="S153" s="76">
        <f>S160+S154+S157</f>
        <v>364500</v>
      </c>
    </row>
    <row r="154" spans="1:19" ht="51.75" customHeight="1">
      <c r="A154" s="34" t="s">
        <v>188</v>
      </c>
      <c r="B154" s="45" t="s">
        <v>313</v>
      </c>
      <c r="C154" s="45" t="s">
        <v>318</v>
      </c>
      <c r="D154" s="45" t="s">
        <v>189</v>
      </c>
      <c r="E154" s="45" t="s">
        <v>645</v>
      </c>
      <c r="F154" s="45"/>
      <c r="G154" s="56">
        <f>G155</f>
        <v>45000</v>
      </c>
      <c r="H154" s="112"/>
      <c r="I154" s="56">
        <f>I155+I156</f>
        <v>121500</v>
      </c>
      <c r="J154" s="112"/>
      <c r="K154" s="76">
        <f>K155+K156</f>
        <v>121500</v>
      </c>
      <c r="L154" s="112"/>
      <c r="M154" s="76">
        <f>M155+M156</f>
        <v>121500</v>
      </c>
      <c r="N154" s="113"/>
      <c r="O154" s="76">
        <f>O155+O156</f>
        <v>121500</v>
      </c>
      <c r="P154" s="113"/>
      <c r="Q154" s="76">
        <f>Q155+Q156</f>
        <v>121500</v>
      </c>
      <c r="R154" s="113"/>
      <c r="S154" s="76">
        <f>S155+S156</f>
        <v>121500</v>
      </c>
    </row>
    <row r="155" spans="1:19" ht="63" customHeight="1">
      <c r="A155" s="23" t="s">
        <v>275</v>
      </c>
      <c r="B155" s="45" t="s">
        <v>313</v>
      </c>
      <c r="C155" s="45" t="s">
        <v>318</v>
      </c>
      <c r="D155" s="45" t="s">
        <v>189</v>
      </c>
      <c r="E155" s="45" t="s">
        <v>645</v>
      </c>
      <c r="F155" s="45" t="s">
        <v>410</v>
      </c>
      <c r="G155" s="74">
        <v>45000</v>
      </c>
      <c r="H155" s="112">
        <v>-45000</v>
      </c>
      <c r="I155" s="74">
        <f>G155+H155</f>
        <v>0</v>
      </c>
      <c r="J155" s="112"/>
      <c r="K155" s="74">
        <f>I155+J155</f>
        <v>0</v>
      </c>
      <c r="L155" s="112"/>
      <c r="M155" s="74">
        <f>K155+L155</f>
        <v>0</v>
      </c>
      <c r="N155" s="113"/>
      <c r="O155" s="74">
        <f>M155+N155</f>
        <v>0</v>
      </c>
      <c r="P155" s="113"/>
      <c r="Q155" s="74">
        <f>O155+P155</f>
        <v>0</v>
      </c>
      <c r="R155" s="113"/>
      <c r="S155" s="74">
        <f>Q155+R155</f>
        <v>0</v>
      </c>
    </row>
    <row r="156" spans="1:19" ht="20.25" customHeight="1">
      <c r="A156" s="13" t="s">
        <v>407</v>
      </c>
      <c r="B156" s="45" t="s">
        <v>313</v>
      </c>
      <c r="C156" s="45" t="s">
        <v>318</v>
      </c>
      <c r="D156" s="45" t="s">
        <v>189</v>
      </c>
      <c r="E156" s="45" t="s">
        <v>645</v>
      </c>
      <c r="F156" s="45" t="s">
        <v>405</v>
      </c>
      <c r="G156" s="74"/>
      <c r="H156" s="112">
        <v>121500</v>
      </c>
      <c r="I156" s="74">
        <f>G156+H156</f>
        <v>121500</v>
      </c>
      <c r="J156" s="112"/>
      <c r="K156" s="74">
        <f>I156+J156</f>
        <v>121500</v>
      </c>
      <c r="L156" s="112"/>
      <c r="M156" s="74">
        <f>K156+L156</f>
        <v>121500</v>
      </c>
      <c r="N156" s="113"/>
      <c r="O156" s="74">
        <f>M156+N156</f>
        <v>121500</v>
      </c>
      <c r="P156" s="113"/>
      <c r="Q156" s="74">
        <f>O156+P156</f>
        <v>121500</v>
      </c>
      <c r="R156" s="113"/>
      <c r="S156" s="74">
        <f>Q156+R156</f>
        <v>121500</v>
      </c>
    </row>
    <row r="157" spans="1:19" ht="54" customHeight="1">
      <c r="A157" s="13" t="s">
        <v>231</v>
      </c>
      <c r="B157" s="45" t="s">
        <v>313</v>
      </c>
      <c r="C157" s="45" t="s">
        <v>318</v>
      </c>
      <c r="D157" s="45"/>
      <c r="E157" s="45" t="s">
        <v>232</v>
      </c>
      <c r="F157" s="45"/>
      <c r="G157" s="74"/>
      <c r="H157" s="112"/>
      <c r="I157" s="74">
        <f>I158+I159</f>
        <v>243000</v>
      </c>
      <c r="J157" s="112"/>
      <c r="K157" s="74">
        <f>K158+K159</f>
        <v>243000</v>
      </c>
      <c r="L157" s="112"/>
      <c r="M157" s="74">
        <f>M158+M159</f>
        <v>243000</v>
      </c>
      <c r="N157" s="113"/>
      <c r="O157" s="74">
        <f>O158+O159</f>
        <v>243000</v>
      </c>
      <c r="P157" s="113"/>
      <c r="Q157" s="74">
        <f>Q158+Q159</f>
        <v>243000</v>
      </c>
      <c r="R157" s="113"/>
      <c r="S157" s="74">
        <f>S158+S159</f>
        <v>243000</v>
      </c>
    </row>
    <row r="158" spans="1:19" ht="38.25" customHeight="1">
      <c r="A158" s="9" t="s">
        <v>268</v>
      </c>
      <c r="B158" s="45" t="s">
        <v>313</v>
      </c>
      <c r="C158" s="45" t="s">
        <v>318</v>
      </c>
      <c r="D158" s="45"/>
      <c r="E158" s="45" t="s">
        <v>232</v>
      </c>
      <c r="F158" s="45" t="s">
        <v>259</v>
      </c>
      <c r="G158" s="74"/>
      <c r="H158" s="112">
        <v>40000</v>
      </c>
      <c r="I158" s="74">
        <f>G158+H158</f>
        <v>40000</v>
      </c>
      <c r="J158" s="112"/>
      <c r="K158" s="74">
        <f>I158+J158</f>
        <v>40000</v>
      </c>
      <c r="L158" s="112"/>
      <c r="M158" s="74">
        <f>K158+L158</f>
        <v>40000</v>
      </c>
      <c r="N158" s="113"/>
      <c r="O158" s="74">
        <f>M158+N158</f>
        <v>40000</v>
      </c>
      <c r="P158" s="113"/>
      <c r="Q158" s="74">
        <f>O158+P158</f>
        <v>40000</v>
      </c>
      <c r="R158" s="113"/>
      <c r="S158" s="74">
        <f>Q158+R158</f>
        <v>40000</v>
      </c>
    </row>
    <row r="159" spans="1:19" ht="24.75" customHeight="1">
      <c r="A159" s="119" t="s">
        <v>407</v>
      </c>
      <c r="B159" s="45" t="s">
        <v>313</v>
      </c>
      <c r="C159" s="45" t="s">
        <v>318</v>
      </c>
      <c r="D159" s="45"/>
      <c r="E159" s="45" t="s">
        <v>232</v>
      </c>
      <c r="F159" s="45" t="s">
        <v>405</v>
      </c>
      <c r="G159" s="74"/>
      <c r="H159" s="112">
        <v>203000</v>
      </c>
      <c r="I159" s="74">
        <f>G159+H159</f>
        <v>203000</v>
      </c>
      <c r="J159" s="112"/>
      <c r="K159" s="74">
        <f>I159+J159</f>
        <v>203000</v>
      </c>
      <c r="L159" s="112"/>
      <c r="M159" s="74">
        <f>K159+L159</f>
        <v>203000</v>
      </c>
      <c r="N159" s="113"/>
      <c r="O159" s="74">
        <f>M159+N159</f>
        <v>203000</v>
      </c>
      <c r="P159" s="113"/>
      <c r="Q159" s="74">
        <f>O159+P159</f>
        <v>203000</v>
      </c>
      <c r="R159" s="113"/>
      <c r="S159" s="74">
        <f>Q159+R159</f>
        <v>203000</v>
      </c>
    </row>
    <row r="160" spans="1:19" ht="36.75" customHeight="1">
      <c r="A160" s="9" t="s">
        <v>419</v>
      </c>
      <c r="B160" s="45" t="s">
        <v>313</v>
      </c>
      <c r="C160" s="45" t="s">
        <v>318</v>
      </c>
      <c r="D160" s="45" t="s">
        <v>94</v>
      </c>
      <c r="E160" s="45" t="s">
        <v>646</v>
      </c>
      <c r="F160" s="45"/>
      <c r="G160" s="56">
        <f>G161</f>
        <v>45000</v>
      </c>
      <c r="H160" s="112"/>
      <c r="I160" s="56">
        <f>I161</f>
        <v>0</v>
      </c>
      <c r="J160" s="112"/>
      <c r="K160" s="76">
        <f>K161</f>
        <v>0</v>
      </c>
      <c r="L160" s="112"/>
      <c r="M160" s="76">
        <f>M161</f>
        <v>0</v>
      </c>
      <c r="N160" s="113"/>
      <c r="O160" s="76">
        <f>O161</f>
        <v>0</v>
      </c>
      <c r="P160" s="113"/>
      <c r="Q160" s="76">
        <f>Q161</f>
        <v>0</v>
      </c>
      <c r="R160" s="113"/>
      <c r="S160" s="76">
        <f>S161</f>
        <v>0</v>
      </c>
    </row>
    <row r="161" spans="1:19" ht="49.5" customHeight="1">
      <c r="A161" s="9" t="s">
        <v>282</v>
      </c>
      <c r="B161" s="45" t="s">
        <v>313</v>
      </c>
      <c r="C161" s="45" t="s">
        <v>318</v>
      </c>
      <c r="D161" s="45" t="s">
        <v>94</v>
      </c>
      <c r="E161" s="45" t="s">
        <v>646</v>
      </c>
      <c r="F161" s="45" t="s">
        <v>281</v>
      </c>
      <c r="G161" s="74">
        <v>45000</v>
      </c>
      <c r="H161" s="112">
        <v>-45000</v>
      </c>
      <c r="I161" s="74">
        <f>G161+H161</f>
        <v>0</v>
      </c>
      <c r="J161" s="112"/>
      <c r="K161" s="74">
        <f>I161+J161</f>
        <v>0</v>
      </c>
      <c r="L161" s="112"/>
      <c r="M161" s="74">
        <f>K161+L161</f>
        <v>0</v>
      </c>
      <c r="N161" s="113"/>
      <c r="O161" s="74">
        <f>M161+N161</f>
        <v>0</v>
      </c>
      <c r="P161" s="113"/>
      <c r="Q161" s="74">
        <f>O161+P161</f>
        <v>0</v>
      </c>
      <c r="R161" s="113"/>
      <c r="S161" s="74">
        <f>Q161+R161</f>
        <v>0</v>
      </c>
    </row>
    <row r="162" spans="1:19" ht="18.75" customHeight="1">
      <c r="A162" s="85" t="s">
        <v>132</v>
      </c>
      <c r="B162" s="45" t="s">
        <v>313</v>
      </c>
      <c r="C162" s="45" t="s">
        <v>318</v>
      </c>
      <c r="D162" s="45"/>
      <c r="E162" s="45" t="s">
        <v>545</v>
      </c>
      <c r="F162" s="45"/>
      <c r="G162" s="74">
        <f>G163</f>
        <v>1378700</v>
      </c>
      <c r="H162" s="112"/>
      <c r="I162" s="74">
        <f>I163</f>
        <v>1408100</v>
      </c>
      <c r="J162" s="112"/>
      <c r="K162" s="74">
        <f>K163</f>
        <v>1408100</v>
      </c>
      <c r="L162" s="112"/>
      <c r="M162" s="74">
        <f>M163</f>
        <v>1408100</v>
      </c>
      <c r="N162" s="113"/>
      <c r="O162" s="74">
        <f>O163</f>
        <v>1408100</v>
      </c>
      <c r="P162" s="113"/>
      <c r="Q162" s="74">
        <f>Q163</f>
        <v>1408100</v>
      </c>
      <c r="R162" s="113"/>
      <c r="S162" s="74">
        <f>S163</f>
        <v>1408100</v>
      </c>
    </row>
    <row r="163" spans="1:19" ht="60.75" customHeight="1">
      <c r="A163" s="89" t="s">
        <v>648</v>
      </c>
      <c r="B163" s="45" t="s">
        <v>313</v>
      </c>
      <c r="C163" s="45" t="s">
        <v>318</v>
      </c>
      <c r="D163" s="45"/>
      <c r="E163" s="88">
        <v>7000053910</v>
      </c>
      <c r="F163" s="45"/>
      <c r="G163" s="74">
        <f>G164</f>
        <v>1378700</v>
      </c>
      <c r="H163" s="112"/>
      <c r="I163" s="74">
        <f>I164</f>
        <v>1408100</v>
      </c>
      <c r="J163" s="112"/>
      <c r="K163" s="74">
        <f>K164</f>
        <v>1408100</v>
      </c>
      <c r="L163" s="112"/>
      <c r="M163" s="74">
        <f>M164</f>
        <v>1408100</v>
      </c>
      <c r="N163" s="113"/>
      <c r="O163" s="74">
        <f>O164</f>
        <v>1408100</v>
      </c>
      <c r="P163" s="113"/>
      <c r="Q163" s="74">
        <f>Q164</f>
        <v>1408100</v>
      </c>
      <c r="R163" s="113"/>
      <c r="S163" s="74">
        <f>S164</f>
        <v>1408100</v>
      </c>
    </row>
    <row r="164" spans="1:19" ht="31.5" customHeight="1">
      <c r="A164" s="9" t="s">
        <v>268</v>
      </c>
      <c r="B164" s="45" t="s">
        <v>313</v>
      </c>
      <c r="C164" s="45" t="s">
        <v>318</v>
      </c>
      <c r="D164" s="45"/>
      <c r="E164" s="45" t="s">
        <v>649</v>
      </c>
      <c r="F164" s="49" t="s">
        <v>259</v>
      </c>
      <c r="G164" s="74">
        <v>1378700</v>
      </c>
      <c r="H164" s="112">
        <v>29400</v>
      </c>
      <c r="I164" s="74">
        <f>G164+H164</f>
        <v>1408100</v>
      </c>
      <c r="J164" s="112"/>
      <c r="K164" s="74">
        <f>I164+J164</f>
        <v>1408100</v>
      </c>
      <c r="L164" s="112"/>
      <c r="M164" s="74">
        <f>K164+L164</f>
        <v>1408100</v>
      </c>
      <c r="N164" s="113"/>
      <c r="O164" s="74">
        <f>M164+N164</f>
        <v>1408100</v>
      </c>
      <c r="P164" s="113"/>
      <c r="Q164" s="74">
        <f>O164+P164</f>
        <v>1408100</v>
      </c>
      <c r="R164" s="113"/>
      <c r="S164" s="74">
        <f>Q164+R164</f>
        <v>1408100</v>
      </c>
    </row>
    <row r="165" spans="1:19" ht="18.75" customHeight="1">
      <c r="A165" s="40" t="s">
        <v>347</v>
      </c>
      <c r="B165" s="45">
        <v>901</v>
      </c>
      <c r="C165" s="45" t="s">
        <v>303</v>
      </c>
      <c r="D165" s="45"/>
      <c r="E165" s="45"/>
      <c r="F165" s="45"/>
      <c r="G165" s="60">
        <f>G166+G174+G201++G213</f>
        <v>40618380</v>
      </c>
      <c r="H165" s="112"/>
      <c r="I165" s="60">
        <f>I166+I174+I201++I213</f>
        <v>48002760</v>
      </c>
      <c r="J165" s="112"/>
      <c r="K165" s="74">
        <f>K166+K174+K201++K213</f>
        <v>55636360</v>
      </c>
      <c r="L165" s="112"/>
      <c r="M165" s="74">
        <f>M166+M174+M201++M213</f>
        <v>55428760</v>
      </c>
      <c r="N165" s="113"/>
      <c r="O165" s="74">
        <f>O166+O174+O201++O213</f>
        <v>53681885.86</v>
      </c>
      <c r="P165" s="113"/>
      <c r="Q165" s="74">
        <f>Q166+Q174+Q201++Q213</f>
        <v>53671997.54</v>
      </c>
      <c r="R165" s="113"/>
      <c r="S165" s="74">
        <f>S166+S174+S201++S213</f>
        <v>53301234.29000001</v>
      </c>
    </row>
    <row r="166" spans="1:20" ht="17.25" customHeight="1">
      <c r="A166" s="20" t="s">
        <v>348</v>
      </c>
      <c r="B166" s="45">
        <v>901</v>
      </c>
      <c r="C166" s="45" t="s">
        <v>304</v>
      </c>
      <c r="D166" s="45"/>
      <c r="E166" s="45"/>
      <c r="F166" s="45"/>
      <c r="G166" s="60">
        <f>G167</f>
        <v>2603610</v>
      </c>
      <c r="H166" s="112"/>
      <c r="I166" s="60">
        <f>I167</f>
        <v>2603610</v>
      </c>
      <c r="J166" s="112"/>
      <c r="K166" s="74">
        <f>K167</f>
        <v>2603610</v>
      </c>
      <c r="L166" s="112"/>
      <c r="M166" s="74">
        <f>M167</f>
        <v>2603610</v>
      </c>
      <c r="N166" s="113"/>
      <c r="O166" s="74">
        <f>O167</f>
        <v>1031915.6799999999</v>
      </c>
      <c r="P166" s="113"/>
      <c r="Q166" s="74">
        <f>Q167</f>
        <v>1031915.6799999999</v>
      </c>
      <c r="R166" s="113"/>
      <c r="S166" s="74">
        <f>S167</f>
        <v>983580.83</v>
      </c>
      <c r="T166" s="142"/>
    </row>
    <row r="167" spans="1:19" ht="99" customHeight="1">
      <c r="A167" s="13" t="s">
        <v>425</v>
      </c>
      <c r="B167" s="47" t="s">
        <v>313</v>
      </c>
      <c r="C167" s="47" t="s">
        <v>304</v>
      </c>
      <c r="D167" s="47" t="s">
        <v>293</v>
      </c>
      <c r="E167" s="47" t="s">
        <v>556</v>
      </c>
      <c r="F167" s="47"/>
      <c r="G167" s="60">
        <f>G168</f>
        <v>2603610</v>
      </c>
      <c r="H167" s="112"/>
      <c r="I167" s="60">
        <f>I168</f>
        <v>2603610</v>
      </c>
      <c r="J167" s="112"/>
      <c r="K167" s="74">
        <f>K168</f>
        <v>2603610</v>
      </c>
      <c r="L167" s="112"/>
      <c r="M167" s="74">
        <f>M168</f>
        <v>2603610</v>
      </c>
      <c r="N167" s="113"/>
      <c r="O167" s="74">
        <f>O168</f>
        <v>1031915.6799999999</v>
      </c>
      <c r="P167" s="113"/>
      <c r="Q167" s="74">
        <f>Q168</f>
        <v>1031915.6799999999</v>
      </c>
      <c r="R167" s="113"/>
      <c r="S167" s="74">
        <f>S168</f>
        <v>983580.83</v>
      </c>
    </row>
    <row r="168" spans="1:19" ht="48" customHeight="1">
      <c r="A168" s="20" t="s">
        <v>487</v>
      </c>
      <c r="B168" s="45" t="s">
        <v>313</v>
      </c>
      <c r="C168" s="45" t="s">
        <v>304</v>
      </c>
      <c r="D168" s="50" t="s">
        <v>294</v>
      </c>
      <c r="E168" s="50" t="s">
        <v>446</v>
      </c>
      <c r="F168" s="45"/>
      <c r="G168" s="60">
        <f>G169+G172</f>
        <v>2603610</v>
      </c>
      <c r="H168" s="112"/>
      <c r="I168" s="60">
        <f>I169+I172</f>
        <v>2603610</v>
      </c>
      <c r="J168" s="112"/>
      <c r="K168" s="74">
        <f>K169+K172</f>
        <v>2603610</v>
      </c>
      <c r="L168" s="112"/>
      <c r="M168" s="74">
        <f>M169+M172</f>
        <v>2603610</v>
      </c>
      <c r="N168" s="113"/>
      <c r="O168" s="74">
        <f>O169+O172</f>
        <v>1031915.6799999999</v>
      </c>
      <c r="P168" s="113"/>
      <c r="Q168" s="74">
        <f>Q169+Q172</f>
        <v>1031915.6799999999</v>
      </c>
      <c r="R168" s="113"/>
      <c r="S168" s="74">
        <f>S169+S172</f>
        <v>983580.83</v>
      </c>
    </row>
    <row r="169" spans="1:19" ht="63" customHeight="1">
      <c r="A169" s="20" t="s">
        <v>486</v>
      </c>
      <c r="B169" s="45" t="s">
        <v>313</v>
      </c>
      <c r="C169" s="45" t="s">
        <v>304</v>
      </c>
      <c r="D169" s="45" t="s">
        <v>427</v>
      </c>
      <c r="E169" s="45" t="s">
        <v>447</v>
      </c>
      <c r="F169" s="45"/>
      <c r="G169" s="60">
        <f>G170</f>
        <v>1800000</v>
      </c>
      <c r="H169" s="112"/>
      <c r="I169" s="60">
        <f>I170</f>
        <v>1800000</v>
      </c>
      <c r="J169" s="112"/>
      <c r="K169" s="74">
        <f>K170</f>
        <v>1800000</v>
      </c>
      <c r="L169" s="112"/>
      <c r="M169" s="74">
        <f>M170+M171</f>
        <v>1800000</v>
      </c>
      <c r="N169" s="113"/>
      <c r="O169" s="74">
        <f>O170+O171</f>
        <v>228305.67999999993</v>
      </c>
      <c r="P169" s="113"/>
      <c r="Q169" s="74">
        <f>Q170+Q171</f>
        <v>350036.6499999999</v>
      </c>
      <c r="R169" s="113"/>
      <c r="S169" s="74">
        <f>S170+S171</f>
        <v>350036.6499999999</v>
      </c>
    </row>
    <row r="170" spans="1:19" ht="32.25" customHeight="1">
      <c r="A170" s="9" t="s">
        <v>236</v>
      </c>
      <c r="B170" s="45" t="s">
        <v>313</v>
      </c>
      <c r="C170" s="45" t="s">
        <v>304</v>
      </c>
      <c r="D170" s="45" t="s">
        <v>427</v>
      </c>
      <c r="E170" s="45" t="s">
        <v>447</v>
      </c>
      <c r="F170" s="45" t="s">
        <v>259</v>
      </c>
      <c r="G170" s="74">
        <v>1800000</v>
      </c>
      <c r="H170" s="112"/>
      <c r="I170" s="74">
        <f>G170+H170</f>
        <v>1800000</v>
      </c>
      <c r="J170" s="112"/>
      <c r="K170" s="74">
        <f>I170+J170</f>
        <v>1800000</v>
      </c>
      <c r="L170" s="112">
        <v>-1571694.32</v>
      </c>
      <c r="M170" s="74">
        <f>K170+L170</f>
        <v>228305.67999999993</v>
      </c>
      <c r="N170" s="113"/>
      <c r="O170" s="74">
        <f>M170+N170</f>
        <v>228305.67999999993</v>
      </c>
      <c r="P170" s="113">
        <v>121730.97</v>
      </c>
      <c r="Q170" s="74">
        <f>O170+P170</f>
        <v>350036.6499999999</v>
      </c>
      <c r="R170" s="113"/>
      <c r="S170" s="74">
        <f>Q170+R170</f>
        <v>350036.6499999999</v>
      </c>
    </row>
    <row r="171" spans="1:19" ht="21" customHeight="1">
      <c r="A171" s="9" t="s">
        <v>237</v>
      </c>
      <c r="B171" s="45" t="s">
        <v>313</v>
      </c>
      <c r="C171" s="45" t="s">
        <v>304</v>
      </c>
      <c r="D171" s="45" t="s">
        <v>427</v>
      </c>
      <c r="E171" s="45" t="s">
        <v>447</v>
      </c>
      <c r="F171" s="45" t="s">
        <v>271</v>
      </c>
      <c r="G171" s="74"/>
      <c r="H171" s="112"/>
      <c r="I171" s="74"/>
      <c r="J171" s="112"/>
      <c r="K171" s="74"/>
      <c r="L171" s="112">
        <v>1571694.32</v>
      </c>
      <c r="M171" s="74">
        <f>K171+L171</f>
        <v>1571694.32</v>
      </c>
      <c r="N171" s="113">
        <v>-1571694.32</v>
      </c>
      <c r="O171" s="74">
        <f>M171+N171</f>
        <v>0</v>
      </c>
      <c r="P171" s="113"/>
      <c r="Q171" s="74">
        <f>O171+P171</f>
        <v>0</v>
      </c>
      <c r="R171" s="113"/>
      <c r="S171" s="74">
        <f>Q171+R171</f>
        <v>0</v>
      </c>
    </row>
    <row r="172" spans="1:19" ht="30.75" customHeight="1">
      <c r="A172" s="20" t="s">
        <v>428</v>
      </c>
      <c r="B172" s="45" t="s">
        <v>313</v>
      </c>
      <c r="C172" s="45" t="s">
        <v>304</v>
      </c>
      <c r="D172" s="95" t="s">
        <v>426</v>
      </c>
      <c r="E172" s="46" t="s">
        <v>448</v>
      </c>
      <c r="F172" s="45"/>
      <c r="G172" s="60">
        <f>G173</f>
        <v>803610</v>
      </c>
      <c r="H172" s="112"/>
      <c r="I172" s="60">
        <f>I173</f>
        <v>803610</v>
      </c>
      <c r="J172" s="112"/>
      <c r="K172" s="74">
        <f>K173</f>
        <v>803610</v>
      </c>
      <c r="L172" s="112"/>
      <c r="M172" s="74">
        <f>M173</f>
        <v>803610</v>
      </c>
      <c r="N172" s="113"/>
      <c r="O172" s="74">
        <f>O173</f>
        <v>803610</v>
      </c>
      <c r="P172" s="113"/>
      <c r="Q172" s="74">
        <f>Q173</f>
        <v>681879.03</v>
      </c>
      <c r="R172" s="113"/>
      <c r="S172" s="74">
        <f>S173</f>
        <v>633544.18</v>
      </c>
    </row>
    <row r="173" spans="1:19" ht="30.75" customHeight="1">
      <c r="A173" s="9" t="s">
        <v>236</v>
      </c>
      <c r="B173" s="45" t="s">
        <v>313</v>
      </c>
      <c r="C173" s="45" t="s">
        <v>304</v>
      </c>
      <c r="D173" s="95" t="s">
        <v>426</v>
      </c>
      <c r="E173" s="46" t="s">
        <v>448</v>
      </c>
      <c r="F173" s="45" t="s">
        <v>259</v>
      </c>
      <c r="G173" s="60">
        <v>803610</v>
      </c>
      <c r="H173" s="112"/>
      <c r="I173" s="60">
        <f>G173+H173</f>
        <v>803610</v>
      </c>
      <c r="J173" s="112"/>
      <c r="K173" s="74">
        <f>I173+J173</f>
        <v>803610</v>
      </c>
      <c r="L173" s="112"/>
      <c r="M173" s="74">
        <f>K173+L173</f>
        <v>803610</v>
      </c>
      <c r="N173" s="113"/>
      <c r="O173" s="74">
        <f>M173+N173</f>
        <v>803610</v>
      </c>
      <c r="P173" s="113">
        <f>-109479.26-12251.71</f>
        <v>-121730.97</v>
      </c>
      <c r="Q173" s="74">
        <f>O173+P173</f>
        <v>681879.03</v>
      </c>
      <c r="R173" s="113">
        <v>-48334.85</v>
      </c>
      <c r="S173" s="74">
        <f>Q173+R173</f>
        <v>633544.18</v>
      </c>
    </row>
    <row r="174" spans="1:20" ht="20.25" customHeight="1">
      <c r="A174" s="11" t="s">
        <v>349</v>
      </c>
      <c r="B174" s="45" t="s">
        <v>313</v>
      </c>
      <c r="C174" s="45" t="s">
        <v>305</v>
      </c>
      <c r="D174" s="45"/>
      <c r="E174" s="45"/>
      <c r="F174" s="45"/>
      <c r="G174" s="60">
        <f>G175+G191</f>
        <v>26091090</v>
      </c>
      <c r="H174" s="112"/>
      <c r="I174" s="60">
        <f>I175+I191</f>
        <v>33478670</v>
      </c>
      <c r="J174" s="112"/>
      <c r="K174" s="74">
        <f>K175+K191</f>
        <v>41204670</v>
      </c>
      <c r="L174" s="112"/>
      <c r="M174" s="74">
        <f>M175+M191</f>
        <v>40985070</v>
      </c>
      <c r="N174" s="113"/>
      <c r="O174" s="74">
        <f>O175+O191</f>
        <v>40773697</v>
      </c>
      <c r="P174" s="113"/>
      <c r="Q174" s="74">
        <f>Q175+Q191</f>
        <v>40641696.68</v>
      </c>
      <c r="R174" s="113"/>
      <c r="S174" s="74">
        <f>S175+S191</f>
        <v>40595908.370000005</v>
      </c>
      <c r="T174" s="142"/>
    </row>
    <row r="175" spans="1:19" ht="97.5" customHeight="1">
      <c r="A175" s="13" t="s">
        <v>425</v>
      </c>
      <c r="B175" s="45" t="s">
        <v>313</v>
      </c>
      <c r="C175" s="45" t="s">
        <v>305</v>
      </c>
      <c r="D175" s="45" t="s">
        <v>293</v>
      </c>
      <c r="E175" s="45" t="s">
        <v>556</v>
      </c>
      <c r="F175" s="45"/>
      <c r="G175" s="60">
        <f>G176+G181</f>
        <v>8260200</v>
      </c>
      <c r="H175" s="112"/>
      <c r="I175" s="60">
        <f>I176+I181</f>
        <v>8260200</v>
      </c>
      <c r="J175" s="112"/>
      <c r="K175" s="74">
        <f>K176+K181</f>
        <v>15986200</v>
      </c>
      <c r="L175" s="112"/>
      <c r="M175" s="74">
        <f>M176+M181</f>
        <v>15916600</v>
      </c>
      <c r="N175" s="113"/>
      <c r="O175" s="74">
        <f>O176+O181</f>
        <v>15705227</v>
      </c>
      <c r="P175" s="113"/>
      <c r="Q175" s="74">
        <f>Q176+Q181</f>
        <v>15573226.68</v>
      </c>
      <c r="R175" s="113"/>
      <c r="S175" s="74">
        <f>S176+S181</f>
        <v>15527438.370000001</v>
      </c>
    </row>
    <row r="176" spans="1:19" ht="61.5" customHeight="1">
      <c r="A176" s="35" t="s">
        <v>488</v>
      </c>
      <c r="B176" s="47" t="s">
        <v>313</v>
      </c>
      <c r="C176" s="47" t="s">
        <v>305</v>
      </c>
      <c r="D176" s="47" t="s">
        <v>513</v>
      </c>
      <c r="E176" s="47" t="s">
        <v>449</v>
      </c>
      <c r="F176" s="47"/>
      <c r="G176" s="61">
        <f>G177</f>
        <v>4177800</v>
      </c>
      <c r="H176" s="112"/>
      <c r="I176" s="61">
        <f>I177+I179</f>
        <v>4177800</v>
      </c>
      <c r="J176" s="112"/>
      <c r="K176" s="75">
        <f>K177+K179</f>
        <v>4177800</v>
      </c>
      <c r="L176" s="112"/>
      <c r="M176" s="75">
        <f>M177+M179</f>
        <v>4496301.68</v>
      </c>
      <c r="N176" s="113"/>
      <c r="O176" s="75">
        <f>O177+O179</f>
        <v>6500819.680000001</v>
      </c>
      <c r="P176" s="113"/>
      <c r="Q176" s="75">
        <f>Q177+Q179</f>
        <v>6700819.680000001</v>
      </c>
      <c r="R176" s="113"/>
      <c r="S176" s="75">
        <f>S177+S179</f>
        <v>6697731.370000001</v>
      </c>
    </row>
    <row r="177" spans="1:19" ht="32.25" customHeight="1">
      <c r="A177" s="20" t="s">
        <v>489</v>
      </c>
      <c r="B177" s="47" t="s">
        <v>313</v>
      </c>
      <c r="C177" s="47" t="s">
        <v>305</v>
      </c>
      <c r="D177" s="47" t="s">
        <v>490</v>
      </c>
      <c r="E177" s="47" t="s">
        <v>450</v>
      </c>
      <c r="F177" s="47"/>
      <c r="G177" s="61">
        <f>G178</f>
        <v>4177800</v>
      </c>
      <c r="H177" s="112"/>
      <c r="I177" s="61">
        <f>I178</f>
        <v>2175902.37</v>
      </c>
      <c r="J177" s="112"/>
      <c r="K177" s="75">
        <f>K178</f>
        <v>2175902.37</v>
      </c>
      <c r="L177" s="112"/>
      <c r="M177" s="75">
        <f>M178</f>
        <v>2494404.0500000003</v>
      </c>
      <c r="N177" s="113"/>
      <c r="O177" s="75">
        <f>O178</f>
        <v>4498922.050000001</v>
      </c>
      <c r="P177" s="113"/>
      <c r="Q177" s="75">
        <f>Q178</f>
        <v>4498922.050000001</v>
      </c>
      <c r="R177" s="113"/>
      <c r="S177" s="75">
        <f>S178</f>
        <v>4495833.740000001</v>
      </c>
    </row>
    <row r="178" spans="1:19" ht="84" customHeight="1">
      <c r="A178" s="14" t="s">
        <v>195</v>
      </c>
      <c r="B178" s="47" t="s">
        <v>313</v>
      </c>
      <c r="C178" s="47" t="s">
        <v>305</v>
      </c>
      <c r="D178" s="47" t="s">
        <v>490</v>
      </c>
      <c r="E178" s="47" t="s">
        <v>450</v>
      </c>
      <c r="F178" s="47" t="s">
        <v>410</v>
      </c>
      <c r="G178" s="74">
        <v>4177800</v>
      </c>
      <c r="H178" s="112">
        <v>-2001897.63</v>
      </c>
      <c r="I178" s="74">
        <f>G178+H178</f>
        <v>2175902.37</v>
      </c>
      <c r="J178" s="112"/>
      <c r="K178" s="74">
        <f>I178+J178</f>
        <v>2175902.37</v>
      </c>
      <c r="L178" s="112">
        <v>318501.68</v>
      </c>
      <c r="M178" s="74">
        <f>K178+L178</f>
        <v>2494404.0500000003</v>
      </c>
      <c r="N178" s="113">
        <v>2004518</v>
      </c>
      <c r="O178" s="74">
        <f>M178+N178</f>
        <v>4498922.050000001</v>
      </c>
      <c r="P178" s="113"/>
      <c r="Q178" s="74">
        <f>O178+P178</f>
        <v>4498922.050000001</v>
      </c>
      <c r="R178" s="113">
        <v>-3088.31</v>
      </c>
      <c r="S178" s="74">
        <f>Q178+R178</f>
        <v>4495833.740000001</v>
      </c>
    </row>
    <row r="179" spans="1:19" ht="51" customHeight="1">
      <c r="A179" s="14" t="s">
        <v>206</v>
      </c>
      <c r="B179" s="47" t="s">
        <v>313</v>
      </c>
      <c r="C179" s="47" t="s">
        <v>305</v>
      </c>
      <c r="D179" s="47" t="s">
        <v>490</v>
      </c>
      <c r="E179" s="47" t="s">
        <v>205</v>
      </c>
      <c r="F179" s="47"/>
      <c r="G179" s="74"/>
      <c r="H179" s="112"/>
      <c r="I179" s="74">
        <f>I180</f>
        <v>2001897.63</v>
      </c>
      <c r="J179" s="112"/>
      <c r="K179" s="74">
        <f>K180</f>
        <v>2001897.63</v>
      </c>
      <c r="L179" s="112"/>
      <c r="M179" s="74">
        <f>M180</f>
        <v>2001897.63</v>
      </c>
      <c r="N179" s="113"/>
      <c r="O179" s="74">
        <f>O180</f>
        <v>2001897.63</v>
      </c>
      <c r="P179" s="113"/>
      <c r="Q179" s="74">
        <f>Q180</f>
        <v>2201897.63</v>
      </c>
      <c r="R179" s="113"/>
      <c r="S179" s="74">
        <f>S180</f>
        <v>2201897.63</v>
      </c>
    </row>
    <row r="180" spans="1:19" ht="36" customHeight="1">
      <c r="A180" s="9" t="s">
        <v>236</v>
      </c>
      <c r="B180" s="47" t="s">
        <v>313</v>
      </c>
      <c r="C180" s="47" t="s">
        <v>305</v>
      </c>
      <c r="D180" s="47" t="s">
        <v>490</v>
      </c>
      <c r="E180" s="47" t="s">
        <v>205</v>
      </c>
      <c r="F180" s="47" t="s">
        <v>259</v>
      </c>
      <c r="G180" s="74"/>
      <c r="H180" s="112">
        <v>2001897.63</v>
      </c>
      <c r="I180" s="74">
        <f>G180+H180</f>
        <v>2001897.63</v>
      </c>
      <c r="J180" s="112"/>
      <c r="K180" s="74">
        <f>I180+J180</f>
        <v>2001897.63</v>
      </c>
      <c r="L180" s="112"/>
      <c r="M180" s="74">
        <f>K180+L180</f>
        <v>2001897.63</v>
      </c>
      <c r="N180" s="113"/>
      <c r="O180" s="74">
        <f>M180+N180</f>
        <v>2001897.63</v>
      </c>
      <c r="P180" s="113">
        <v>200000</v>
      </c>
      <c r="Q180" s="74">
        <f>O180+P180</f>
        <v>2201897.63</v>
      </c>
      <c r="R180" s="113"/>
      <c r="S180" s="74">
        <f>Q180+R180</f>
        <v>2201897.63</v>
      </c>
    </row>
    <row r="181" spans="1:19" ht="62.25" customHeight="1">
      <c r="A181" s="13" t="s">
        <v>491</v>
      </c>
      <c r="B181" s="45" t="s">
        <v>313</v>
      </c>
      <c r="C181" s="45" t="s">
        <v>305</v>
      </c>
      <c r="D181" s="50" t="s">
        <v>295</v>
      </c>
      <c r="E181" s="50" t="s">
        <v>451</v>
      </c>
      <c r="F181" s="45"/>
      <c r="G181" s="60">
        <f>G182+G187+G189</f>
        <v>4082400</v>
      </c>
      <c r="H181" s="112"/>
      <c r="I181" s="60">
        <f>I182+I187+I189</f>
        <v>4082400</v>
      </c>
      <c r="J181" s="112"/>
      <c r="K181" s="74">
        <f>K182+K187+K189+K185</f>
        <v>11808400</v>
      </c>
      <c r="L181" s="113"/>
      <c r="M181" s="74">
        <f>M182+M187+M189+M185</f>
        <v>11420298.32</v>
      </c>
      <c r="N181" s="113"/>
      <c r="O181" s="74">
        <f>O182+O187+O189+O185</f>
        <v>9204407.32</v>
      </c>
      <c r="P181" s="113"/>
      <c r="Q181" s="74">
        <f>Q182+Q187+Q189+Q185</f>
        <v>8872407</v>
      </c>
      <c r="R181" s="113"/>
      <c r="S181" s="74">
        <f>S182+S187+S189+S185</f>
        <v>8829707</v>
      </c>
    </row>
    <row r="182" spans="1:19" ht="64.5" customHeight="1">
      <c r="A182" s="20" t="s">
        <v>492</v>
      </c>
      <c r="B182" s="45" t="s">
        <v>313</v>
      </c>
      <c r="C182" s="45" t="s">
        <v>305</v>
      </c>
      <c r="D182" s="45" t="s">
        <v>493</v>
      </c>
      <c r="E182" s="45" t="s">
        <v>452</v>
      </c>
      <c r="F182" s="45"/>
      <c r="G182" s="60">
        <f>G183</f>
        <v>1778800</v>
      </c>
      <c r="H182" s="112"/>
      <c r="I182" s="60">
        <f>I183</f>
        <v>1778800</v>
      </c>
      <c r="J182" s="112"/>
      <c r="K182" s="74">
        <f>K183</f>
        <v>1778800</v>
      </c>
      <c r="L182" s="112"/>
      <c r="M182" s="74">
        <f>M183+M184</f>
        <v>1460298.3199999998</v>
      </c>
      <c r="N182" s="113"/>
      <c r="O182" s="74">
        <f>O183+O184</f>
        <v>240000.31999999983</v>
      </c>
      <c r="P182" s="113"/>
      <c r="Q182" s="74">
        <f>Q183+Q184</f>
        <v>239999.99999999983</v>
      </c>
      <c r="R182" s="113"/>
      <c r="S182" s="74">
        <f>S183+S184</f>
        <v>239999.99999999983</v>
      </c>
    </row>
    <row r="183" spans="1:19" ht="34.5" customHeight="1">
      <c r="A183" s="9" t="s">
        <v>236</v>
      </c>
      <c r="B183" s="45" t="s">
        <v>313</v>
      </c>
      <c r="C183" s="45" t="s">
        <v>305</v>
      </c>
      <c r="D183" s="45" t="s">
        <v>493</v>
      </c>
      <c r="E183" s="45" t="s">
        <v>452</v>
      </c>
      <c r="F183" s="45" t="s">
        <v>259</v>
      </c>
      <c r="G183" s="74">
        <v>1778800</v>
      </c>
      <c r="H183" s="112"/>
      <c r="I183" s="74">
        <f>G183+H183</f>
        <v>1778800</v>
      </c>
      <c r="J183" s="112"/>
      <c r="K183" s="74">
        <f>I183+J183</f>
        <v>1778800</v>
      </c>
      <c r="L183" s="112">
        <v>-558501.68</v>
      </c>
      <c r="M183" s="74">
        <f>K183+L183</f>
        <v>1220298.3199999998</v>
      </c>
      <c r="N183" s="113">
        <v>-1220298</v>
      </c>
      <c r="O183" s="74">
        <f>M183+N183</f>
        <v>0.31999999983236194</v>
      </c>
      <c r="P183" s="113">
        <v>-0.32</v>
      </c>
      <c r="Q183" s="74">
        <f>O183+P183</f>
        <v>-1.6763807009212428E-10</v>
      </c>
      <c r="R183" s="113"/>
      <c r="S183" s="74">
        <f>Q183+R183</f>
        <v>-1.6763807009212428E-10</v>
      </c>
    </row>
    <row r="184" spans="1:19" ht="19.5" customHeight="1">
      <c r="A184" s="9" t="s">
        <v>237</v>
      </c>
      <c r="B184" s="45" t="s">
        <v>313</v>
      </c>
      <c r="C184" s="45" t="s">
        <v>305</v>
      </c>
      <c r="D184" s="45" t="s">
        <v>493</v>
      </c>
      <c r="E184" s="45" t="s">
        <v>452</v>
      </c>
      <c r="F184" s="45" t="s">
        <v>271</v>
      </c>
      <c r="G184" s="74"/>
      <c r="H184" s="112"/>
      <c r="I184" s="74"/>
      <c r="J184" s="112"/>
      <c r="K184" s="74"/>
      <c r="L184" s="112">
        <v>240000</v>
      </c>
      <c r="M184" s="74">
        <f>K184+L184</f>
        <v>240000</v>
      </c>
      <c r="N184" s="113"/>
      <c r="O184" s="74">
        <f>M184+N184</f>
        <v>240000</v>
      </c>
      <c r="P184" s="113"/>
      <c r="Q184" s="74">
        <f>O184+P184</f>
        <v>240000</v>
      </c>
      <c r="R184" s="113"/>
      <c r="S184" s="74">
        <f>Q184+R184</f>
        <v>240000</v>
      </c>
    </row>
    <row r="185" spans="1:19" ht="75.75" customHeight="1">
      <c r="A185" s="20" t="s">
        <v>224</v>
      </c>
      <c r="B185" s="45" t="s">
        <v>313</v>
      </c>
      <c r="C185" s="45" t="s">
        <v>305</v>
      </c>
      <c r="D185" s="45"/>
      <c r="E185" s="45" t="s">
        <v>225</v>
      </c>
      <c r="F185" s="45"/>
      <c r="G185" s="74"/>
      <c r="H185" s="112"/>
      <c r="I185" s="74"/>
      <c r="J185" s="112"/>
      <c r="K185" s="74">
        <f>K186</f>
        <v>7760000</v>
      </c>
      <c r="L185" s="112"/>
      <c r="M185" s="74">
        <f>M186</f>
        <v>7760000</v>
      </c>
      <c r="N185" s="113"/>
      <c r="O185" s="74">
        <f>O186</f>
        <v>7760000</v>
      </c>
      <c r="P185" s="113"/>
      <c r="Q185" s="74">
        <f>Q186</f>
        <v>7760000</v>
      </c>
      <c r="R185" s="113"/>
      <c r="S185" s="74">
        <f>S186</f>
        <v>7717300</v>
      </c>
    </row>
    <row r="186" spans="1:19" ht="20.25" customHeight="1">
      <c r="A186" s="9" t="s">
        <v>237</v>
      </c>
      <c r="B186" s="45" t="s">
        <v>313</v>
      </c>
      <c r="C186" s="45" t="s">
        <v>305</v>
      </c>
      <c r="D186" s="45"/>
      <c r="E186" s="45" t="s">
        <v>225</v>
      </c>
      <c r="F186" s="45" t="s">
        <v>271</v>
      </c>
      <c r="G186" s="74"/>
      <c r="H186" s="112"/>
      <c r="I186" s="74"/>
      <c r="J186" s="112">
        <v>7760000</v>
      </c>
      <c r="K186" s="74">
        <f>I186+J186</f>
        <v>7760000</v>
      </c>
      <c r="L186" s="112"/>
      <c r="M186" s="74">
        <f>K186+L186</f>
        <v>7760000</v>
      </c>
      <c r="N186" s="113"/>
      <c r="O186" s="74">
        <f>M186+N186</f>
        <v>7760000</v>
      </c>
      <c r="P186" s="113"/>
      <c r="Q186" s="74">
        <f>O186+P186</f>
        <v>7760000</v>
      </c>
      <c r="R186" s="113">
        <v>-42700</v>
      </c>
      <c r="S186" s="74">
        <f>Q186+R186</f>
        <v>7717300</v>
      </c>
    </row>
    <row r="187" spans="1:19" ht="20.25" customHeight="1">
      <c r="A187" s="20" t="s">
        <v>494</v>
      </c>
      <c r="B187" s="45" t="s">
        <v>313</v>
      </c>
      <c r="C187" s="45" t="s">
        <v>305</v>
      </c>
      <c r="D187" s="45" t="s">
        <v>495</v>
      </c>
      <c r="E187" s="45" t="s">
        <v>453</v>
      </c>
      <c r="F187" s="45"/>
      <c r="G187" s="60">
        <f>G188</f>
        <v>2103600</v>
      </c>
      <c r="H187" s="112"/>
      <c r="I187" s="60">
        <f>I188</f>
        <v>2103600</v>
      </c>
      <c r="J187" s="112"/>
      <c r="K187" s="74">
        <f>K188</f>
        <v>2069600</v>
      </c>
      <c r="L187" s="112"/>
      <c r="M187" s="74">
        <f>M188</f>
        <v>2000000</v>
      </c>
      <c r="N187" s="113"/>
      <c r="O187" s="74">
        <f>O188</f>
        <v>1004407</v>
      </c>
      <c r="P187" s="113"/>
      <c r="Q187" s="74">
        <f>Q188</f>
        <v>872407</v>
      </c>
      <c r="R187" s="113"/>
      <c r="S187" s="74">
        <f>S188</f>
        <v>872407</v>
      </c>
    </row>
    <row r="188" spans="1:19" ht="30.75" customHeight="1">
      <c r="A188" s="9" t="s">
        <v>236</v>
      </c>
      <c r="B188" s="45" t="s">
        <v>313</v>
      </c>
      <c r="C188" s="45" t="s">
        <v>305</v>
      </c>
      <c r="D188" s="45" t="s">
        <v>495</v>
      </c>
      <c r="E188" s="45" t="s">
        <v>453</v>
      </c>
      <c r="F188" s="45" t="s">
        <v>259</v>
      </c>
      <c r="G188" s="74">
        <v>2103600</v>
      </c>
      <c r="H188" s="112"/>
      <c r="I188" s="74">
        <f>G188+H188</f>
        <v>2103600</v>
      </c>
      <c r="J188" s="112">
        <v>-34000</v>
      </c>
      <c r="K188" s="74">
        <f>I188+J188</f>
        <v>2069600</v>
      </c>
      <c r="L188" s="112">
        <v>-69600</v>
      </c>
      <c r="M188" s="74">
        <f>K188+L188</f>
        <v>2000000</v>
      </c>
      <c r="N188" s="113">
        <v>-995593</v>
      </c>
      <c r="O188" s="74">
        <f>M188+N188</f>
        <v>1004407</v>
      </c>
      <c r="P188" s="113">
        <v>-132000</v>
      </c>
      <c r="Q188" s="74">
        <f>O188+P188</f>
        <v>872407</v>
      </c>
      <c r="R188" s="113"/>
      <c r="S188" s="74">
        <f>Q188+R188</f>
        <v>872407</v>
      </c>
    </row>
    <row r="189" spans="1:19" ht="21" customHeight="1">
      <c r="A189" s="20" t="s">
        <v>497</v>
      </c>
      <c r="B189" s="45" t="s">
        <v>313</v>
      </c>
      <c r="C189" s="45" t="s">
        <v>305</v>
      </c>
      <c r="D189" s="45" t="s">
        <v>496</v>
      </c>
      <c r="E189" s="45" t="s">
        <v>454</v>
      </c>
      <c r="F189" s="45"/>
      <c r="G189" s="60">
        <f>G190</f>
        <v>200000</v>
      </c>
      <c r="H189" s="112"/>
      <c r="I189" s="60">
        <f>I190</f>
        <v>200000</v>
      </c>
      <c r="J189" s="112"/>
      <c r="K189" s="74">
        <f>K190</f>
        <v>200000</v>
      </c>
      <c r="L189" s="112"/>
      <c r="M189" s="74">
        <f>M190</f>
        <v>200000</v>
      </c>
      <c r="N189" s="113"/>
      <c r="O189" s="74">
        <f>O190</f>
        <v>200000</v>
      </c>
      <c r="P189" s="113"/>
      <c r="Q189" s="74">
        <f>Q190</f>
        <v>0</v>
      </c>
      <c r="R189" s="113"/>
      <c r="S189" s="74">
        <f>S190</f>
        <v>0</v>
      </c>
    </row>
    <row r="190" spans="1:19" ht="33.75" customHeight="1">
      <c r="A190" s="9" t="s">
        <v>236</v>
      </c>
      <c r="B190" s="45" t="s">
        <v>313</v>
      </c>
      <c r="C190" s="45" t="s">
        <v>305</v>
      </c>
      <c r="D190" s="45" t="s">
        <v>496</v>
      </c>
      <c r="E190" s="45" t="s">
        <v>454</v>
      </c>
      <c r="F190" s="45" t="s">
        <v>259</v>
      </c>
      <c r="G190" s="74">
        <v>200000</v>
      </c>
      <c r="H190" s="112"/>
      <c r="I190" s="74">
        <f>G190+H190</f>
        <v>200000</v>
      </c>
      <c r="J190" s="112"/>
      <c r="K190" s="74">
        <f>I190+J190</f>
        <v>200000</v>
      </c>
      <c r="L190" s="112"/>
      <c r="M190" s="74">
        <f>K190+L190</f>
        <v>200000</v>
      </c>
      <c r="N190" s="113"/>
      <c r="O190" s="74">
        <f>M190+N190</f>
        <v>200000</v>
      </c>
      <c r="P190" s="113">
        <v>-200000</v>
      </c>
      <c r="Q190" s="74">
        <f>O190+P190</f>
        <v>0</v>
      </c>
      <c r="R190" s="113"/>
      <c r="S190" s="74">
        <f>Q190+R190</f>
        <v>0</v>
      </c>
    </row>
    <row r="191" spans="1:19" ht="80.25" customHeight="1">
      <c r="A191" s="43" t="s">
        <v>134</v>
      </c>
      <c r="B191" s="45" t="s">
        <v>313</v>
      </c>
      <c r="C191" s="45" t="s">
        <v>305</v>
      </c>
      <c r="D191" s="45" t="s">
        <v>523</v>
      </c>
      <c r="E191" s="45" t="s">
        <v>455</v>
      </c>
      <c r="F191" s="45"/>
      <c r="G191" s="60">
        <f>G192</f>
        <v>17830890</v>
      </c>
      <c r="H191" s="112"/>
      <c r="I191" s="60">
        <f>I192</f>
        <v>25218470</v>
      </c>
      <c r="J191" s="112"/>
      <c r="K191" s="74">
        <f>K192</f>
        <v>25218470</v>
      </c>
      <c r="L191" s="112"/>
      <c r="M191" s="74">
        <f>M192</f>
        <v>25068470</v>
      </c>
      <c r="N191" s="113"/>
      <c r="O191" s="74">
        <f>O192</f>
        <v>25068470</v>
      </c>
      <c r="P191" s="113"/>
      <c r="Q191" s="74">
        <f>Q192</f>
        <v>25068470</v>
      </c>
      <c r="R191" s="113"/>
      <c r="S191" s="74">
        <f>S192</f>
        <v>25068470</v>
      </c>
    </row>
    <row r="192" spans="1:19" ht="36" customHeight="1">
      <c r="A192" s="9" t="s">
        <v>253</v>
      </c>
      <c r="B192" s="45" t="s">
        <v>313</v>
      </c>
      <c r="C192" s="45" t="s">
        <v>305</v>
      </c>
      <c r="D192" s="45" t="s">
        <v>524</v>
      </c>
      <c r="E192" s="45" t="s">
        <v>456</v>
      </c>
      <c r="F192" s="45"/>
      <c r="G192" s="60">
        <f>G193+G195</f>
        <v>17830890</v>
      </c>
      <c r="H192" s="112"/>
      <c r="I192" s="60">
        <f>I193+I195+I197</f>
        <v>25218470</v>
      </c>
      <c r="J192" s="112"/>
      <c r="K192" s="74">
        <f>K193+K195+K197+K199</f>
        <v>25218470</v>
      </c>
      <c r="L192" s="112"/>
      <c r="M192" s="74">
        <f>M193+M195+M197+M199</f>
        <v>25068470</v>
      </c>
      <c r="N192" s="113"/>
      <c r="O192" s="74">
        <f>O193+O195+O197+O199</f>
        <v>25068470</v>
      </c>
      <c r="P192" s="113"/>
      <c r="Q192" s="74">
        <f>Q193+Q195+Q197+Q199</f>
        <v>25068470</v>
      </c>
      <c r="R192" s="113"/>
      <c r="S192" s="74">
        <f>S193+S195+S197+S199</f>
        <v>25068470</v>
      </c>
    </row>
    <row r="193" spans="1:19" ht="50.25" customHeight="1">
      <c r="A193" s="9" t="s">
        <v>526</v>
      </c>
      <c r="B193" s="45" t="s">
        <v>313</v>
      </c>
      <c r="C193" s="45" t="s">
        <v>305</v>
      </c>
      <c r="D193" s="45" t="s">
        <v>525</v>
      </c>
      <c r="E193" s="45" t="s">
        <v>457</v>
      </c>
      <c r="F193" s="45"/>
      <c r="G193" s="60">
        <f>G194</f>
        <v>10800000</v>
      </c>
      <c r="H193" s="112"/>
      <c r="I193" s="60">
        <f>I194</f>
        <v>5411930</v>
      </c>
      <c r="J193" s="112"/>
      <c r="K193" s="74">
        <f>K194</f>
        <v>5411930</v>
      </c>
      <c r="L193" s="112"/>
      <c r="M193" s="74">
        <f>M194</f>
        <v>8482195.93</v>
      </c>
      <c r="N193" s="113"/>
      <c r="O193" s="74">
        <f>O194</f>
        <v>8482195.93</v>
      </c>
      <c r="P193" s="113"/>
      <c r="Q193" s="74">
        <f>Q194</f>
        <v>10848939.93</v>
      </c>
      <c r="R193" s="113"/>
      <c r="S193" s="74">
        <f>S194</f>
        <v>10848939.93</v>
      </c>
    </row>
    <row r="194" spans="1:19" ht="21" customHeight="1">
      <c r="A194" s="9" t="s">
        <v>237</v>
      </c>
      <c r="B194" s="45" t="s">
        <v>313</v>
      </c>
      <c r="C194" s="45" t="s">
        <v>305</v>
      </c>
      <c r="D194" s="45" t="s">
        <v>525</v>
      </c>
      <c r="E194" s="45" t="s">
        <v>457</v>
      </c>
      <c r="F194" s="45" t="s">
        <v>271</v>
      </c>
      <c r="G194" s="74">
        <v>10800000</v>
      </c>
      <c r="H194" s="112">
        <v>-5388070</v>
      </c>
      <c r="I194" s="74">
        <f>G194+H194</f>
        <v>5411930</v>
      </c>
      <c r="J194" s="112"/>
      <c r="K194" s="74">
        <f>I194+J194</f>
        <v>5411930</v>
      </c>
      <c r="L194" s="112">
        <v>3070265.93</v>
      </c>
      <c r="M194" s="74">
        <f>K194+L194</f>
        <v>8482195.93</v>
      </c>
      <c r="N194" s="113"/>
      <c r="O194" s="74">
        <f>M194+N194</f>
        <v>8482195.93</v>
      </c>
      <c r="P194" s="113">
        <v>2366744</v>
      </c>
      <c r="Q194" s="74">
        <f>O194+P194</f>
        <v>10848939.93</v>
      </c>
      <c r="R194" s="113"/>
      <c r="S194" s="74">
        <f>Q194+R194</f>
        <v>10848939.93</v>
      </c>
    </row>
    <row r="195" spans="1:19" ht="32.25" customHeight="1">
      <c r="A195" s="9" t="s">
        <v>528</v>
      </c>
      <c r="B195" s="45" t="s">
        <v>313</v>
      </c>
      <c r="C195" s="45" t="s">
        <v>305</v>
      </c>
      <c r="D195" s="45" t="s">
        <v>527</v>
      </c>
      <c r="E195" s="45" t="s">
        <v>458</v>
      </c>
      <c r="F195" s="45"/>
      <c r="G195" s="60">
        <f>G196</f>
        <v>7030890</v>
      </c>
      <c r="H195" s="112"/>
      <c r="I195" s="60">
        <f>I196</f>
        <v>12418960</v>
      </c>
      <c r="J195" s="112"/>
      <c r="K195" s="74">
        <f>K196</f>
        <v>12418960</v>
      </c>
      <c r="L195" s="112"/>
      <c r="M195" s="74">
        <f>M196</f>
        <v>9198694.07</v>
      </c>
      <c r="N195" s="113"/>
      <c r="O195" s="74">
        <f>O196</f>
        <v>9198694.07</v>
      </c>
      <c r="P195" s="113"/>
      <c r="Q195" s="74">
        <f>Q196</f>
        <v>6831950.07</v>
      </c>
      <c r="R195" s="113"/>
      <c r="S195" s="74">
        <f>S196</f>
        <v>6831950.07</v>
      </c>
    </row>
    <row r="196" spans="1:19" ht="20.25" customHeight="1">
      <c r="A196" s="9" t="s">
        <v>237</v>
      </c>
      <c r="B196" s="45" t="s">
        <v>313</v>
      </c>
      <c r="C196" s="45" t="s">
        <v>305</v>
      </c>
      <c r="D196" s="45" t="s">
        <v>527</v>
      </c>
      <c r="E196" s="45" t="s">
        <v>458</v>
      </c>
      <c r="F196" s="45" t="s">
        <v>271</v>
      </c>
      <c r="G196" s="74">
        <v>7030890</v>
      </c>
      <c r="H196" s="112">
        <v>5388070</v>
      </c>
      <c r="I196" s="74">
        <f>G196+H196</f>
        <v>12418960</v>
      </c>
      <c r="J196" s="112"/>
      <c r="K196" s="74">
        <f>I196+J196</f>
        <v>12418960</v>
      </c>
      <c r="L196" s="112">
        <f>-3070265.93-150000</f>
        <v>-3220265.93</v>
      </c>
      <c r="M196" s="74">
        <f>K196+L196</f>
        <v>9198694.07</v>
      </c>
      <c r="N196" s="113"/>
      <c r="O196" s="74">
        <f>M196+N196</f>
        <v>9198694.07</v>
      </c>
      <c r="P196" s="113">
        <v>-2366744</v>
      </c>
      <c r="Q196" s="74">
        <f>O196+P196</f>
        <v>6831950.07</v>
      </c>
      <c r="R196" s="113"/>
      <c r="S196" s="74">
        <f>Q196+R196</f>
        <v>6831950.07</v>
      </c>
    </row>
    <row r="197" spans="1:19" ht="50.25" customHeight="1">
      <c r="A197" s="9" t="s">
        <v>208</v>
      </c>
      <c r="B197" s="45" t="s">
        <v>313</v>
      </c>
      <c r="C197" s="45" t="s">
        <v>305</v>
      </c>
      <c r="D197" s="45" t="s">
        <v>527</v>
      </c>
      <c r="E197" s="45" t="s">
        <v>207</v>
      </c>
      <c r="F197" s="45"/>
      <c r="G197" s="74"/>
      <c r="H197" s="112"/>
      <c r="I197" s="74">
        <f>I198</f>
        <v>7387580</v>
      </c>
      <c r="J197" s="112"/>
      <c r="K197" s="74">
        <f>K198</f>
        <v>5325580</v>
      </c>
      <c r="L197" s="112"/>
      <c r="M197" s="74">
        <f>M198</f>
        <v>5325580</v>
      </c>
      <c r="N197" s="113"/>
      <c r="O197" s="74">
        <f>O198</f>
        <v>5325580</v>
      </c>
      <c r="P197" s="113"/>
      <c r="Q197" s="74">
        <f>Q198</f>
        <v>7387580</v>
      </c>
      <c r="R197" s="113"/>
      <c r="S197" s="74">
        <f>S198</f>
        <v>7387580</v>
      </c>
    </row>
    <row r="198" spans="1:19" ht="20.25" customHeight="1">
      <c r="A198" s="9" t="s">
        <v>237</v>
      </c>
      <c r="B198" s="45" t="s">
        <v>313</v>
      </c>
      <c r="C198" s="45" t="s">
        <v>305</v>
      </c>
      <c r="D198" s="45" t="s">
        <v>527</v>
      </c>
      <c r="E198" s="45" t="s">
        <v>207</v>
      </c>
      <c r="F198" s="45" t="s">
        <v>271</v>
      </c>
      <c r="G198" s="74"/>
      <c r="H198" s="112">
        <v>7387580</v>
      </c>
      <c r="I198" s="74">
        <f>G198+H198</f>
        <v>7387580</v>
      </c>
      <c r="J198" s="112">
        <v>-2062000</v>
      </c>
      <c r="K198" s="74">
        <f>I198+J198</f>
        <v>5325580</v>
      </c>
      <c r="L198" s="112"/>
      <c r="M198" s="74">
        <f>K198+L198</f>
        <v>5325580</v>
      </c>
      <c r="N198" s="113"/>
      <c r="O198" s="74">
        <f>M198+N198</f>
        <v>5325580</v>
      </c>
      <c r="P198" s="113">
        <v>2062000</v>
      </c>
      <c r="Q198" s="74">
        <f>O198+P198</f>
        <v>7387580</v>
      </c>
      <c r="R198" s="113"/>
      <c r="S198" s="74">
        <f>Q198+R198</f>
        <v>7387580</v>
      </c>
    </row>
    <row r="199" spans="1:19" ht="65.25" customHeight="1">
      <c r="A199" s="9" t="s">
        <v>177</v>
      </c>
      <c r="B199" s="45" t="s">
        <v>313</v>
      </c>
      <c r="C199" s="45" t="s">
        <v>305</v>
      </c>
      <c r="D199" s="45" t="s">
        <v>527</v>
      </c>
      <c r="E199" s="45" t="s">
        <v>176</v>
      </c>
      <c r="F199" s="45"/>
      <c r="G199" s="74"/>
      <c r="H199" s="112"/>
      <c r="I199" s="74"/>
      <c r="J199" s="112"/>
      <c r="K199" s="74">
        <f>K200</f>
        <v>2062000</v>
      </c>
      <c r="L199" s="112"/>
      <c r="M199" s="74">
        <f>M200</f>
        <v>2062000</v>
      </c>
      <c r="N199" s="113"/>
      <c r="O199" s="74">
        <f>O200</f>
        <v>2062000</v>
      </c>
      <c r="P199" s="113"/>
      <c r="Q199" s="74">
        <f>Q200</f>
        <v>0</v>
      </c>
      <c r="R199" s="113"/>
      <c r="S199" s="74">
        <f>S200</f>
        <v>0</v>
      </c>
    </row>
    <row r="200" spans="1:19" ht="20.25" customHeight="1">
      <c r="A200" s="9" t="s">
        <v>237</v>
      </c>
      <c r="B200" s="45" t="s">
        <v>313</v>
      </c>
      <c r="C200" s="45" t="s">
        <v>305</v>
      </c>
      <c r="D200" s="45" t="s">
        <v>527</v>
      </c>
      <c r="E200" s="45" t="s">
        <v>176</v>
      </c>
      <c r="F200" s="45" t="s">
        <v>271</v>
      </c>
      <c r="G200" s="74"/>
      <c r="H200" s="112"/>
      <c r="I200" s="74"/>
      <c r="J200" s="112">
        <v>2062000</v>
      </c>
      <c r="K200" s="74">
        <f>I200+J200</f>
        <v>2062000</v>
      </c>
      <c r="L200" s="112"/>
      <c r="M200" s="74">
        <f>K200+L200</f>
        <v>2062000</v>
      </c>
      <c r="N200" s="113"/>
      <c r="O200" s="74">
        <f>M200+N200</f>
        <v>2062000</v>
      </c>
      <c r="P200" s="113">
        <v>-2062000</v>
      </c>
      <c r="Q200" s="74">
        <f>O200+P200</f>
        <v>0</v>
      </c>
      <c r="R200" s="113"/>
      <c r="S200" s="74">
        <f>Q200+R200</f>
        <v>0</v>
      </c>
    </row>
    <row r="201" spans="1:20" ht="17.25" customHeight="1">
      <c r="A201" s="9" t="s">
        <v>315</v>
      </c>
      <c r="B201" s="45" t="s">
        <v>313</v>
      </c>
      <c r="C201" s="45" t="s">
        <v>314</v>
      </c>
      <c r="D201" s="45"/>
      <c r="E201" s="45"/>
      <c r="F201" s="45"/>
      <c r="G201" s="60">
        <f>G203</f>
        <v>11542680</v>
      </c>
      <c r="H201" s="112"/>
      <c r="I201" s="60">
        <f>I203</f>
        <v>11539480</v>
      </c>
      <c r="J201" s="112"/>
      <c r="K201" s="74">
        <f>K203</f>
        <v>11447080</v>
      </c>
      <c r="L201" s="112"/>
      <c r="M201" s="74">
        <f>M203</f>
        <v>11459080</v>
      </c>
      <c r="N201" s="113"/>
      <c r="O201" s="74">
        <f>O203</f>
        <v>11516273.18</v>
      </c>
      <c r="P201" s="113"/>
      <c r="Q201" s="74">
        <f>Q203</f>
        <v>11506385.18</v>
      </c>
      <c r="R201" s="113"/>
      <c r="S201" s="74">
        <f>S203</f>
        <v>11229745.09</v>
      </c>
      <c r="T201" s="142"/>
    </row>
    <row r="202" spans="1:19" ht="99.75" customHeight="1">
      <c r="A202" s="13" t="s">
        <v>425</v>
      </c>
      <c r="B202" s="45" t="s">
        <v>313</v>
      </c>
      <c r="C202" s="45" t="s">
        <v>314</v>
      </c>
      <c r="D202" s="45" t="s">
        <v>293</v>
      </c>
      <c r="E202" s="45" t="s">
        <v>556</v>
      </c>
      <c r="F202" s="45"/>
      <c r="G202" s="60">
        <f>G203</f>
        <v>11542680</v>
      </c>
      <c r="H202" s="112"/>
      <c r="I202" s="60">
        <f>I203</f>
        <v>11539480</v>
      </c>
      <c r="J202" s="112"/>
      <c r="K202" s="74">
        <f>K203</f>
        <v>11447080</v>
      </c>
      <c r="L202" s="112"/>
      <c r="M202" s="74">
        <f>M203</f>
        <v>11459080</v>
      </c>
      <c r="N202" s="113"/>
      <c r="O202" s="74">
        <f>O203</f>
        <v>11516273.18</v>
      </c>
      <c r="P202" s="113"/>
      <c r="Q202" s="74">
        <f>Q203</f>
        <v>11506385.18</v>
      </c>
      <c r="R202" s="113"/>
      <c r="S202" s="74">
        <f>S203</f>
        <v>11229745.09</v>
      </c>
    </row>
    <row r="203" spans="1:19" ht="50.25" customHeight="1">
      <c r="A203" s="20" t="s">
        <v>498</v>
      </c>
      <c r="B203" s="45" t="s">
        <v>313</v>
      </c>
      <c r="C203" s="45" t="s">
        <v>314</v>
      </c>
      <c r="D203" s="45" t="s">
        <v>514</v>
      </c>
      <c r="E203" s="45" t="s">
        <v>459</v>
      </c>
      <c r="F203" s="45"/>
      <c r="G203" s="60">
        <f>G204+G206+G208+G210</f>
        <v>11542680</v>
      </c>
      <c r="H203" s="112"/>
      <c r="I203" s="60">
        <f>I204+I206+I208+I210</f>
        <v>11539480</v>
      </c>
      <c r="J203" s="112"/>
      <c r="K203" s="74">
        <f>K204+K206+K208+K210</f>
        <v>11447080</v>
      </c>
      <c r="L203" s="113"/>
      <c r="M203" s="74">
        <f>M204+M206+M208+M210</f>
        <v>11459080</v>
      </c>
      <c r="N203" s="113"/>
      <c r="O203" s="74">
        <f>O204+O206+O208+O210</f>
        <v>11516273.18</v>
      </c>
      <c r="P203" s="113"/>
      <c r="Q203" s="74">
        <f>Q204+Q206+Q208+Q210</f>
        <v>11506385.18</v>
      </c>
      <c r="R203" s="113"/>
      <c r="S203" s="74">
        <f>S204+S206+S208+S210</f>
        <v>11229745.09</v>
      </c>
    </row>
    <row r="204" spans="1:19" ht="48" customHeight="1">
      <c r="A204" s="20" t="s">
        <v>499</v>
      </c>
      <c r="B204" s="45" t="s">
        <v>313</v>
      </c>
      <c r="C204" s="45" t="s">
        <v>314</v>
      </c>
      <c r="D204" s="45" t="s">
        <v>500</v>
      </c>
      <c r="E204" s="45" t="s">
        <v>460</v>
      </c>
      <c r="F204" s="45"/>
      <c r="G204" s="60">
        <f>G205</f>
        <v>7912680</v>
      </c>
      <c r="H204" s="112"/>
      <c r="I204" s="60">
        <f>I205</f>
        <v>7912680</v>
      </c>
      <c r="J204" s="112"/>
      <c r="K204" s="74">
        <f>K205</f>
        <v>7813680</v>
      </c>
      <c r="L204" s="112"/>
      <c r="M204" s="74">
        <f>M205</f>
        <v>7813680</v>
      </c>
      <c r="N204" s="113"/>
      <c r="O204" s="74">
        <f>O205</f>
        <v>7796370</v>
      </c>
      <c r="P204" s="113"/>
      <c r="Q204" s="74">
        <f>Q205</f>
        <v>7792370</v>
      </c>
      <c r="R204" s="113"/>
      <c r="S204" s="74">
        <f>S205</f>
        <v>7791919.92</v>
      </c>
    </row>
    <row r="205" spans="1:19" ht="36" customHeight="1">
      <c r="A205" s="9" t="s">
        <v>236</v>
      </c>
      <c r="B205" s="45" t="s">
        <v>313</v>
      </c>
      <c r="C205" s="45" t="s">
        <v>314</v>
      </c>
      <c r="D205" s="45" t="s">
        <v>500</v>
      </c>
      <c r="E205" s="45" t="s">
        <v>460</v>
      </c>
      <c r="F205" s="45" t="s">
        <v>259</v>
      </c>
      <c r="G205" s="74">
        <v>7912680</v>
      </c>
      <c r="H205" s="112"/>
      <c r="I205" s="74">
        <f>G205+H205</f>
        <v>7912680</v>
      </c>
      <c r="J205" s="112">
        <v>-99000</v>
      </c>
      <c r="K205" s="74">
        <f>I205+J205</f>
        <v>7813680</v>
      </c>
      <c r="L205" s="112"/>
      <c r="M205" s="74">
        <f>K205+L205</f>
        <v>7813680</v>
      </c>
      <c r="N205" s="113">
        <v>-17310</v>
      </c>
      <c r="O205" s="74">
        <f>M205+N205</f>
        <v>7796370</v>
      </c>
      <c r="P205" s="113">
        <v>-4000</v>
      </c>
      <c r="Q205" s="74">
        <f>O205+P205</f>
        <v>7792370</v>
      </c>
      <c r="R205" s="113">
        <v>-450.08</v>
      </c>
      <c r="S205" s="74">
        <f>Q205+R205</f>
        <v>7791919.92</v>
      </c>
    </row>
    <row r="206" spans="1:19" ht="34.5" customHeight="1">
      <c r="A206" s="20" t="s">
        <v>501</v>
      </c>
      <c r="B206" s="45" t="s">
        <v>313</v>
      </c>
      <c r="C206" s="45" t="s">
        <v>314</v>
      </c>
      <c r="D206" s="45" t="s">
        <v>502</v>
      </c>
      <c r="E206" s="45" t="s">
        <v>461</v>
      </c>
      <c r="F206" s="45"/>
      <c r="G206" s="60">
        <f>G207</f>
        <v>400000</v>
      </c>
      <c r="H206" s="112"/>
      <c r="I206" s="60">
        <f>I207</f>
        <v>400000</v>
      </c>
      <c r="J206" s="112"/>
      <c r="K206" s="74">
        <f>K207</f>
        <v>392000</v>
      </c>
      <c r="L206" s="112"/>
      <c r="M206" s="74">
        <f>M207</f>
        <v>390836.04</v>
      </c>
      <c r="N206" s="113"/>
      <c r="O206" s="74">
        <f>O207</f>
        <v>390836.04</v>
      </c>
      <c r="P206" s="113"/>
      <c r="Q206" s="74">
        <f>Q207</f>
        <v>390836.04</v>
      </c>
      <c r="R206" s="113"/>
      <c r="S206" s="74">
        <f>S207</f>
        <v>339694.67</v>
      </c>
    </row>
    <row r="207" spans="1:19" ht="34.5" customHeight="1">
      <c r="A207" s="9" t="s">
        <v>236</v>
      </c>
      <c r="B207" s="45" t="s">
        <v>313</v>
      </c>
      <c r="C207" s="45" t="s">
        <v>314</v>
      </c>
      <c r="D207" s="45" t="s">
        <v>502</v>
      </c>
      <c r="E207" s="45" t="s">
        <v>461</v>
      </c>
      <c r="F207" s="45" t="s">
        <v>259</v>
      </c>
      <c r="G207" s="74">
        <v>400000</v>
      </c>
      <c r="H207" s="112"/>
      <c r="I207" s="74">
        <v>400000</v>
      </c>
      <c r="J207" s="112">
        <v>-8000</v>
      </c>
      <c r="K207" s="74">
        <f>I207+J207</f>
        <v>392000</v>
      </c>
      <c r="L207" s="112">
        <v>-1163.96</v>
      </c>
      <c r="M207" s="74">
        <f>K207+L207</f>
        <v>390836.04</v>
      </c>
      <c r="N207" s="113"/>
      <c r="O207" s="74">
        <f>M207+N207</f>
        <v>390836.04</v>
      </c>
      <c r="P207" s="113"/>
      <c r="Q207" s="74">
        <f>O207+P207</f>
        <v>390836.04</v>
      </c>
      <c r="R207" s="113">
        <v>-51141.37</v>
      </c>
      <c r="S207" s="74">
        <f>Q207+R207</f>
        <v>339694.67</v>
      </c>
    </row>
    <row r="208" spans="1:19" ht="17.25" customHeight="1">
      <c r="A208" s="20" t="s">
        <v>503</v>
      </c>
      <c r="B208" s="47" t="s">
        <v>313</v>
      </c>
      <c r="C208" s="47" t="s">
        <v>314</v>
      </c>
      <c r="D208" s="47" t="s">
        <v>504</v>
      </c>
      <c r="E208" s="47" t="s">
        <v>462</v>
      </c>
      <c r="F208" s="47"/>
      <c r="G208" s="61">
        <f>G209</f>
        <v>2730000</v>
      </c>
      <c r="H208" s="112"/>
      <c r="I208" s="61">
        <f>I209</f>
        <v>2726800</v>
      </c>
      <c r="J208" s="112"/>
      <c r="K208" s="75">
        <f>K209</f>
        <v>2741400</v>
      </c>
      <c r="L208" s="112"/>
      <c r="M208" s="75">
        <f>M209</f>
        <v>2883464.96</v>
      </c>
      <c r="N208" s="113"/>
      <c r="O208" s="75">
        <f>O209</f>
        <v>2957968.14</v>
      </c>
      <c r="P208" s="113"/>
      <c r="Q208" s="75">
        <f>Q209</f>
        <v>2952080.14</v>
      </c>
      <c r="R208" s="113"/>
      <c r="S208" s="75">
        <f>S209</f>
        <v>2877031.5</v>
      </c>
    </row>
    <row r="209" spans="1:19" ht="34.5" customHeight="1">
      <c r="A209" s="9" t="s">
        <v>236</v>
      </c>
      <c r="B209" s="47" t="s">
        <v>313</v>
      </c>
      <c r="C209" s="47" t="s">
        <v>314</v>
      </c>
      <c r="D209" s="47" t="s">
        <v>504</v>
      </c>
      <c r="E209" s="47" t="s">
        <v>462</v>
      </c>
      <c r="F209" s="47" t="s">
        <v>259</v>
      </c>
      <c r="G209" s="75">
        <v>2730000</v>
      </c>
      <c r="H209" s="112">
        <v>-3200</v>
      </c>
      <c r="I209" s="75">
        <f>G209+H209</f>
        <v>2726800</v>
      </c>
      <c r="J209" s="112">
        <v>14600</v>
      </c>
      <c r="K209" s="75">
        <f>I209+J209</f>
        <v>2741400</v>
      </c>
      <c r="L209" s="112">
        <v>142064.96</v>
      </c>
      <c r="M209" s="75">
        <f>K209+L209</f>
        <v>2883464.96</v>
      </c>
      <c r="N209" s="113">
        <v>74503.18</v>
      </c>
      <c r="O209" s="75">
        <f>M209+N209</f>
        <v>2957968.14</v>
      </c>
      <c r="P209" s="113">
        <f>-10888+1000+4000</f>
        <v>-5888</v>
      </c>
      <c r="Q209" s="75">
        <f>O209+P209</f>
        <v>2952080.14</v>
      </c>
      <c r="R209" s="113">
        <v>-75048.64</v>
      </c>
      <c r="S209" s="75">
        <f>Q209+R209</f>
        <v>2877031.5</v>
      </c>
    </row>
    <row r="210" spans="1:19" ht="21" customHeight="1">
      <c r="A210" s="14" t="s">
        <v>185</v>
      </c>
      <c r="B210" s="47" t="s">
        <v>313</v>
      </c>
      <c r="C210" s="47" t="s">
        <v>314</v>
      </c>
      <c r="D210" s="47" t="s">
        <v>184</v>
      </c>
      <c r="E210" s="47" t="s">
        <v>463</v>
      </c>
      <c r="F210" s="47"/>
      <c r="G210" s="74">
        <f>G211</f>
        <v>500000</v>
      </c>
      <c r="H210" s="112"/>
      <c r="I210" s="74">
        <f>I211</f>
        <v>500000</v>
      </c>
      <c r="J210" s="112"/>
      <c r="K210" s="74">
        <f>K211</f>
        <v>500000</v>
      </c>
      <c r="L210" s="112"/>
      <c r="M210" s="74">
        <f>M211+M212</f>
        <v>371099</v>
      </c>
      <c r="N210" s="113"/>
      <c r="O210" s="74">
        <f>O211+O212</f>
        <v>371099</v>
      </c>
      <c r="P210" s="113"/>
      <c r="Q210" s="74">
        <f>Q211+Q212</f>
        <v>371099</v>
      </c>
      <c r="R210" s="113"/>
      <c r="S210" s="74">
        <f>S211+S212</f>
        <v>221099</v>
      </c>
    </row>
    <row r="211" spans="1:19" ht="33" customHeight="1">
      <c r="A211" s="9" t="s">
        <v>236</v>
      </c>
      <c r="B211" s="47" t="s">
        <v>313</v>
      </c>
      <c r="C211" s="47" t="s">
        <v>314</v>
      </c>
      <c r="D211" s="47" t="s">
        <v>184</v>
      </c>
      <c r="E211" s="47" t="s">
        <v>463</v>
      </c>
      <c r="F211" s="47" t="s">
        <v>259</v>
      </c>
      <c r="G211" s="74">
        <v>500000</v>
      </c>
      <c r="H211" s="112"/>
      <c r="I211" s="74">
        <v>500000</v>
      </c>
      <c r="J211" s="112"/>
      <c r="K211" s="74">
        <v>500000</v>
      </c>
      <c r="L211" s="112">
        <v>-428901</v>
      </c>
      <c r="M211" s="74">
        <f>K211+L211</f>
        <v>71099</v>
      </c>
      <c r="N211" s="113"/>
      <c r="O211" s="74">
        <f>M211+N211</f>
        <v>71099</v>
      </c>
      <c r="P211" s="113"/>
      <c r="Q211" s="74">
        <f>O211+P211</f>
        <v>71099</v>
      </c>
      <c r="R211" s="113"/>
      <c r="S211" s="74">
        <f>Q211+R211</f>
        <v>71099</v>
      </c>
    </row>
    <row r="212" spans="1:19" ht="79.5" customHeight="1">
      <c r="A212" s="23" t="s">
        <v>274</v>
      </c>
      <c r="B212" s="47" t="s">
        <v>313</v>
      </c>
      <c r="C212" s="47" t="s">
        <v>314</v>
      </c>
      <c r="D212" s="47" t="s">
        <v>184</v>
      </c>
      <c r="E212" s="47" t="s">
        <v>463</v>
      </c>
      <c r="F212" s="47" t="s">
        <v>410</v>
      </c>
      <c r="G212" s="74"/>
      <c r="H212" s="112"/>
      <c r="I212" s="74"/>
      <c r="J212" s="112"/>
      <c r="K212" s="74"/>
      <c r="L212" s="112">
        <v>300000</v>
      </c>
      <c r="M212" s="74">
        <f>K212+L212</f>
        <v>300000</v>
      </c>
      <c r="N212" s="113"/>
      <c r="O212" s="74">
        <f>M212+N212</f>
        <v>300000</v>
      </c>
      <c r="P212" s="113"/>
      <c r="Q212" s="74">
        <f>O212+P212</f>
        <v>300000</v>
      </c>
      <c r="R212" s="113">
        <v>-150000</v>
      </c>
      <c r="S212" s="74">
        <f>Q212+R212</f>
        <v>150000</v>
      </c>
    </row>
    <row r="213" spans="1:19" ht="34.5" customHeight="1">
      <c r="A213" s="11" t="s">
        <v>316</v>
      </c>
      <c r="B213" s="45" t="s">
        <v>313</v>
      </c>
      <c r="C213" s="45" t="s">
        <v>317</v>
      </c>
      <c r="D213" s="45"/>
      <c r="E213" s="45"/>
      <c r="F213" s="45"/>
      <c r="G213" s="60">
        <f>G214</f>
        <v>381000</v>
      </c>
      <c r="H213" s="112"/>
      <c r="I213" s="60">
        <f>I214</f>
        <v>381000</v>
      </c>
      <c r="J213" s="112"/>
      <c r="K213" s="74">
        <f>K214</f>
        <v>381000</v>
      </c>
      <c r="L213" s="112"/>
      <c r="M213" s="74">
        <f>M214</f>
        <v>381000</v>
      </c>
      <c r="N213" s="113"/>
      <c r="O213" s="74">
        <f>O214</f>
        <v>360000</v>
      </c>
      <c r="P213" s="113"/>
      <c r="Q213" s="74">
        <f>Q214</f>
        <v>492000</v>
      </c>
      <c r="R213" s="113"/>
      <c r="S213" s="74">
        <f>S214</f>
        <v>492000</v>
      </c>
    </row>
    <row r="214" spans="1:19" ht="94.5" customHeight="1">
      <c r="A214" s="13" t="s">
        <v>425</v>
      </c>
      <c r="B214" s="45" t="s">
        <v>313</v>
      </c>
      <c r="C214" s="45" t="s">
        <v>317</v>
      </c>
      <c r="D214" s="45" t="s">
        <v>293</v>
      </c>
      <c r="E214" s="45" t="s">
        <v>556</v>
      </c>
      <c r="F214" s="45"/>
      <c r="G214" s="60">
        <f>G215</f>
        <v>381000</v>
      </c>
      <c r="H214" s="112"/>
      <c r="I214" s="60">
        <f>I215</f>
        <v>381000</v>
      </c>
      <c r="J214" s="112"/>
      <c r="K214" s="74">
        <f>K215</f>
        <v>381000</v>
      </c>
      <c r="L214" s="112"/>
      <c r="M214" s="74">
        <f>M215</f>
        <v>381000</v>
      </c>
      <c r="N214" s="113"/>
      <c r="O214" s="74">
        <f>O215</f>
        <v>360000</v>
      </c>
      <c r="P214" s="113"/>
      <c r="Q214" s="74">
        <f>Q215</f>
        <v>492000</v>
      </c>
      <c r="R214" s="113"/>
      <c r="S214" s="74">
        <f>S215</f>
        <v>492000</v>
      </c>
    </row>
    <row r="215" spans="1:19" ht="96" customHeight="1">
      <c r="A215" s="20" t="s">
        <v>110</v>
      </c>
      <c r="B215" s="45" t="s">
        <v>313</v>
      </c>
      <c r="C215" s="45" t="s">
        <v>317</v>
      </c>
      <c r="D215" s="45" t="s">
        <v>515</v>
      </c>
      <c r="E215" s="45" t="s">
        <v>464</v>
      </c>
      <c r="F215" s="45"/>
      <c r="G215" s="60">
        <f>G216+G218</f>
        <v>381000</v>
      </c>
      <c r="H215" s="112"/>
      <c r="I215" s="60">
        <f>I216+I218</f>
        <v>381000</v>
      </c>
      <c r="J215" s="112"/>
      <c r="K215" s="74">
        <f>K216+K218</f>
        <v>381000</v>
      </c>
      <c r="L215" s="112"/>
      <c r="M215" s="74">
        <f>M216+M218</f>
        <v>381000</v>
      </c>
      <c r="N215" s="113"/>
      <c r="O215" s="74">
        <f>O216+O218</f>
        <v>360000</v>
      </c>
      <c r="P215" s="113"/>
      <c r="Q215" s="74">
        <f>Q216+Q218</f>
        <v>492000</v>
      </c>
      <c r="R215" s="113"/>
      <c r="S215" s="74">
        <f>S216+S218</f>
        <v>492000</v>
      </c>
    </row>
    <row r="216" spans="1:19" ht="31.5" customHeight="1">
      <c r="A216" s="20" t="s">
        <v>509</v>
      </c>
      <c r="B216" s="45" t="s">
        <v>313</v>
      </c>
      <c r="C216" s="45" t="s">
        <v>317</v>
      </c>
      <c r="D216" s="45" t="s">
        <v>508</v>
      </c>
      <c r="E216" s="45" t="s">
        <v>465</v>
      </c>
      <c r="F216" s="45"/>
      <c r="G216" s="60">
        <f>G217</f>
        <v>360000</v>
      </c>
      <c r="H216" s="112"/>
      <c r="I216" s="60">
        <f>I217</f>
        <v>360000</v>
      </c>
      <c r="J216" s="112"/>
      <c r="K216" s="74">
        <f>K217</f>
        <v>360000</v>
      </c>
      <c r="L216" s="112"/>
      <c r="M216" s="74">
        <f>M217</f>
        <v>360000</v>
      </c>
      <c r="N216" s="113"/>
      <c r="O216" s="74">
        <f>O217</f>
        <v>360000</v>
      </c>
      <c r="P216" s="113"/>
      <c r="Q216" s="74">
        <f>Q217</f>
        <v>492000</v>
      </c>
      <c r="R216" s="113"/>
      <c r="S216" s="74">
        <f>S217</f>
        <v>492000</v>
      </c>
    </row>
    <row r="217" spans="1:19" ht="76.5" customHeight="1">
      <c r="A217" s="23" t="s">
        <v>274</v>
      </c>
      <c r="B217" s="45" t="s">
        <v>313</v>
      </c>
      <c r="C217" s="45" t="s">
        <v>317</v>
      </c>
      <c r="D217" s="45" t="s">
        <v>508</v>
      </c>
      <c r="E217" s="45" t="s">
        <v>465</v>
      </c>
      <c r="F217" s="45" t="s">
        <v>410</v>
      </c>
      <c r="G217" s="74">
        <v>360000</v>
      </c>
      <c r="H217" s="112"/>
      <c r="I217" s="74">
        <f>G217+H217</f>
        <v>360000</v>
      </c>
      <c r="J217" s="112"/>
      <c r="K217" s="74">
        <f>I217+J217</f>
        <v>360000</v>
      </c>
      <c r="L217" s="112"/>
      <c r="M217" s="74">
        <f>K217+L217</f>
        <v>360000</v>
      </c>
      <c r="N217" s="113"/>
      <c r="O217" s="74">
        <f>M217+N217</f>
        <v>360000</v>
      </c>
      <c r="P217" s="113">
        <v>132000</v>
      </c>
      <c r="Q217" s="74">
        <f>O217+P217</f>
        <v>492000</v>
      </c>
      <c r="R217" s="113"/>
      <c r="S217" s="74">
        <f>Q217+R217</f>
        <v>492000</v>
      </c>
    </row>
    <row r="218" spans="1:19" ht="0.75" customHeight="1" hidden="1">
      <c r="A218" s="35" t="s">
        <v>252</v>
      </c>
      <c r="B218" s="45" t="s">
        <v>313</v>
      </c>
      <c r="C218" s="45" t="s">
        <v>317</v>
      </c>
      <c r="D218" s="45" t="s">
        <v>146</v>
      </c>
      <c r="E218" s="45" t="s">
        <v>466</v>
      </c>
      <c r="F218" s="45"/>
      <c r="G218" s="60">
        <f>G219</f>
        <v>21000</v>
      </c>
      <c r="H218" s="112"/>
      <c r="I218" s="60">
        <f>I219</f>
        <v>21000</v>
      </c>
      <c r="J218" s="112"/>
      <c r="K218" s="74">
        <f>K219</f>
        <v>21000</v>
      </c>
      <c r="L218" s="112"/>
      <c r="M218" s="74">
        <f>M219</f>
        <v>21000</v>
      </c>
      <c r="N218" s="113"/>
      <c r="O218" s="74">
        <f>O219</f>
        <v>0</v>
      </c>
      <c r="P218" s="113"/>
      <c r="Q218" s="74">
        <f>Q219</f>
        <v>0</v>
      </c>
      <c r="R218" s="113"/>
      <c r="S218" s="74">
        <f>S219</f>
        <v>0</v>
      </c>
    </row>
    <row r="219" spans="1:19" ht="10.5" customHeight="1" hidden="1">
      <c r="A219" s="11" t="s">
        <v>275</v>
      </c>
      <c r="B219" s="45" t="s">
        <v>313</v>
      </c>
      <c r="C219" s="45" t="s">
        <v>317</v>
      </c>
      <c r="D219" s="45" t="s">
        <v>146</v>
      </c>
      <c r="E219" s="45" t="s">
        <v>466</v>
      </c>
      <c r="F219" s="45" t="s">
        <v>410</v>
      </c>
      <c r="G219" s="74">
        <v>21000</v>
      </c>
      <c r="H219" s="112"/>
      <c r="I219" s="74">
        <f>G219+H219</f>
        <v>21000</v>
      </c>
      <c r="J219" s="112"/>
      <c r="K219" s="74">
        <f>I219+J219</f>
        <v>21000</v>
      </c>
      <c r="L219" s="112"/>
      <c r="M219" s="74">
        <f>K219+L219</f>
        <v>21000</v>
      </c>
      <c r="N219" s="113">
        <v>-21000</v>
      </c>
      <c r="O219" s="74">
        <f>M219+N219</f>
        <v>0</v>
      </c>
      <c r="P219" s="113"/>
      <c r="Q219" s="74">
        <f>O219+P219</f>
        <v>0</v>
      </c>
      <c r="R219" s="113"/>
      <c r="S219" s="74">
        <f>Q219+R219</f>
        <v>0</v>
      </c>
    </row>
    <row r="220" spans="1:19" ht="21.75" customHeight="1">
      <c r="A220" s="9" t="s">
        <v>350</v>
      </c>
      <c r="B220" s="45" t="s">
        <v>313</v>
      </c>
      <c r="C220" s="45" t="s">
        <v>306</v>
      </c>
      <c r="D220" s="45"/>
      <c r="E220" s="45"/>
      <c r="F220" s="45"/>
      <c r="G220" s="56">
        <f>G221</f>
        <v>321500</v>
      </c>
      <c r="H220" s="112"/>
      <c r="I220" s="56">
        <f>I221</f>
        <v>280875</v>
      </c>
      <c r="J220" s="112"/>
      <c r="K220" s="76">
        <f>K221</f>
        <v>280875</v>
      </c>
      <c r="L220" s="112"/>
      <c r="M220" s="76">
        <f>M221</f>
        <v>280875</v>
      </c>
      <c r="N220" s="113"/>
      <c r="O220" s="76">
        <f>O221</f>
        <v>280875</v>
      </c>
      <c r="P220" s="113"/>
      <c r="Q220" s="76">
        <f>Q221</f>
        <v>168525</v>
      </c>
      <c r="R220" s="113"/>
      <c r="S220" s="76">
        <f>S221</f>
        <v>133747.88</v>
      </c>
    </row>
    <row r="221" spans="1:19" ht="31.5" customHeight="1">
      <c r="A221" s="9" t="s">
        <v>322</v>
      </c>
      <c r="B221" s="45" t="s">
        <v>313</v>
      </c>
      <c r="C221" s="45" t="s">
        <v>323</v>
      </c>
      <c r="D221" s="45"/>
      <c r="E221" s="45"/>
      <c r="F221" s="45"/>
      <c r="G221" s="56">
        <f>G222</f>
        <v>321500</v>
      </c>
      <c r="H221" s="112"/>
      <c r="I221" s="56">
        <f>I222</f>
        <v>280875</v>
      </c>
      <c r="J221" s="112"/>
      <c r="K221" s="76">
        <f>K222</f>
        <v>280875</v>
      </c>
      <c r="L221" s="112"/>
      <c r="M221" s="76">
        <f>M222</f>
        <v>280875</v>
      </c>
      <c r="N221" s="113"/>
      <c r="O221" s="76">
        <f>O222</f>
        <v>280875</v>
      </c>
      <c r="P221" s="113"/>
      <c r="Q221" s="76">
        <f>Q222</f>
        <v>168525</v>
      </c>
      <c r="R221" s="113"/>
      <c r="S221" s="76">
        <f>S222</f>
        <v>133747.88</v>
      </c>
    </row>
    <row r="222" spans="1:19" ht="65.25" customHeight="1">
      <c r="A222" s="42" t="s">
        <v>534</v>
      </c>
      <c r="B222" s="45" t="s">
        <v>313</v>
      </c>
      <c r="C222" s="45" t="s">
        <v>323</v>
      </c>
      <c r="D222" s="45" t="s">
        <v>369</v>
      </c>
      <c r="E222" s="45" t="s">
        <v>632</v>
      </c>
      <c r="F222" s="45"/>
      <c r="G222" s="56">
        <f>G223</f>
        <v>321500</v>
      </c>
      <c r="H222" s="112"/>
      <c r="I222" s="56">
        <f>I223</f>
        <v>280875</v>
      </c>
      <c r="J222" s="112"/>
      <c r="K222" s="76">
        <f>K223</f>
        <v>280875</v>
      </c>
      <c r="L222" s="112"/>
      <c r="M222" s="76">
        <f>M223</f>
        <v>280875</v>
      </c>
      <c r="N222" s="113"/>
      <c r="O222" s="76">
        <f>O223</f>
        <v>280875</v>
      </c>
      <c r="P222" s="113"/>
      <c r="Q222" s="76">
        <f>Q223</f>
        <v>168525</v>
      </c>
      <c r="R222" s="113"/>
      <c r="S222" s="76">
        <f>S223</f>
        <v>133747.88</v>
      </c>
    </row>
    <row r="223" spans="1:19" ht="63.75" customHeight="1">
      <c r="A223" s="13" t="s">
        <v>668</v>
      </c>
      <c r="B223" s="45" t="s">
        <v>313</v>
      </c>
      <c r="C223" s="45" t="s">
        <v>323</v>
      </c>
      <c r="D223" s="45" t="s">
        <v>667</v>
      </c>
      <c r="E223" s="45" t="s">
        <v>637</v>
      </c>
      <c r="F223" s="45"/>
      <c r="G223" s="56">
        <f>G224</f>
        <v>321500</v>
      </c>
      <c r="H223" s="112"/>
      <c r="I223" s="56">
        <f>I224</f>
        <v>280875</v>
      </c>
      <c r="J223" s="112"/>
      <c r="K223" s="76">
        <f>K224</f>
        <v>280875</v>
      </c>
      <c r="L223" s="112"/>
      <c r="M223" s="76">
        <f>M224</f>
        <v>280875</v>
      </c>
      <c r="N223" s="113"/>
      <c r="O223" s="76">
        <f>O224</f>
        <v>280875</v>
      </c>
      <c r="P223" s="113"/>
      <c r="Q223" s="76">
        <f>Q224</f>
        <v>168525</v>
      </c>
      <c r="R223" s="113"/>
      <c r="S223" s="76">
        <f>S224</f>
        <v>133747.88</v>
      </c>
    </row>
    <row r="224" spans="1:19" ht="30.75" customHeight="1">
      <c r="A224" s="13" t="s">
        <v>673</v>
      </c>
      <c r="B224" s="45" t="s">
        <v>313</v>
      </c>
      <c r="C224" s="45" t="s">
        <v>323</v>
      </c>
      <c r="D224" s="45" t="s">
        <v>674</v>
      </c>
      <c r="E224" s="45" t="s">
        <v>647</v>
      </c>
      <c r="F224" s="45"/>
      <c r="G224" s="56">
        <f>G225</f>
        <v>321500</v>
      </c>
      <c r="H224" s="112"/>
      <c r="I224" s="56">
        <f>I225</f>
        <v>280875</v>
      </c>
      <c r="J224" s="112"/>
      <c r="K224" s="76">
        <f>K225</f>
        <v>280875</v>
      </c>
      <c r="L224" s="112"/>
      <c r="M224" s="76">
        <f>M225</f>
        <v>280875</v>
      </c>
      <c r="N224" s="113"/>
      <c r="O224" s="76">
        <f>O225</f>
        <v>280875</v>
      </c>
      <c r="P224" s="113"/>
      <c r="Q224" s="76">
        <f>Q225</f>
        <v>168525</v>
      </c>
      <c r="R224" s="113"/>
      <c r="S224" s="76">
        <f>S225</f>
        <v>133747.88</v>
      </c>
    </row>
    <row r="225" spans="1:19" ht="31.5" customHeight="1">
      <c r="A225" s="9" t="s">
        <v>268</v>
      </c>
      <c r="B225" s="45" t="s">
        <v>313</v>
      </c>
      <c r="C225" s="45" t="s">
        <v>323</v>
      </c>
      <c r="D225" s="45" t="s">
        <v>674</v>
      </c>
      <c r="E225" s="45" t="s">
        <v>647</v>
      </c>
      <c r="F225" s="45" t="s">
        <v>259</v>
      </c>
      <c r="G225" s="74">
        <v>321500</v>
      </c>
      <c r="H225" s="112">
        <v>-40625</v>
      </c>
      <c r="I225" s="74">
        <f>G225+H225</f>
        <v>280875</v>
      </c>
      <c r="J225" s="112"/>
      <c r="K225" s="74">
        <f>I225+J225</f>
        <v>280875</v>
      </c>
      <c r="L225" s="112"/>
      <c r="M225" s="74">
        <f>K225+L225</f>
        <v>280875</v>
      </c>
      <c r="N225" s="113"/>
      <c r="O225" s="74">
        <f>M225+N225</f>
        <v>280875</v>
      </c>
      <c r="P225" s="113">
        <v>-112350</v>
      </c>
      <c r="Q225" s="74">
        <f>O225+P225</f>
        <v>168525</v>
      </c>
      <c r="R225" s="113">
        <v>-34777.12</v>
      </c>
      <c r="S225" s="74">
        <f>Q225+R225</f>
        <v>133747.88</v>
      </c>
    </row>
    <row r="226" spans="1:20" ht="17.25" customHeight="1">
      <c r="A226" s="9" t="s">
        <v>351</v>
      </c>
      <c r="B226" s="45" t="s">
        <v>313</v>
      </c>
      <c r="C226" s="45" t="s">
        <v>307</v>
      </c>
      <c r="D226" s="45"/>
      <c r="E226" s="45"/>
      <c r="F226" s="45"/>
      <c r="G226" s="56">
        <f>G227</f>
        <v>1169370</v>
      </c>
      <c r="H226" s="112"/>
      <c r="I226" s="56">
        <f>I227</f>
        <v>1169370</v>
      </c>
      <c r="J226" s="113"/>
      <c r="K226" s="76">
        <f>K227</f>
        <v>1169370</v>
      </c>
      <c r="L226" s="113"/>
      <c r="M226" s="76">
        <f>M227</f>
        <v>1165259.3</v>
      </c>
      <c r="N226" s="113"/>
      <c r="O226" s="76">
        <f>O227</f>
        <v>1165259.3</v>
      </c>
      <c r="P226" s="113"/>
      <c r="Q226" s="76">
        <f>Q227</f>
        <v>1165221.35</v>
      </c>
      <c r="R226" s="113"/>
      <c r="S226" s="76">
        <f>S227</f>
        <v>884563.34</v>
      </c>
      <c r="T226" s="142"/>
    </row>
    <row r="227" spans="1:19" ht="78.75" customHeight="1">
      <c r="A227" s="24" t="s">
        <v>131</v>
      </c>
      <c r="B227" s="45">
        <v>901</v>
      </c>
      <c r="C227" s="45" t="s">
        <v>309</v>
      </c>
      <c r="D227" s="45" t="s">
        <v>49</v>
      </c>
      <c r="E227" s="45" t="s">
        <v>589</v>
      </c>
      <c r="F227" s="45"/>
      <c r="G227" s="56">
        <f>G228+G234+G237</f>
        <v>1169370</v>
      </c>
      <c r="H227" s="112"/>
      <c r="I227" s="56">
        <f>I228+I234+I237</f>
        <v>1169370</v>
      </c>
      <c r="J227" s="112"/>
      <c r="K227" s="76">
        <f>K228+K234+K237</f>
        <v>1169370</v>
      </c>
      <c r="L227" s="112"/>
      <c r="M227" s="76">
        <f>M228+M234+M237</f>
        <v>1165259.3</v>
      </c>
      <c r="N227" s="113"/>
      <c r="O227" s="76">
        <f>O228+O234+O237</f>
        <v>1165259.3</v>
      </c>
      <c r="P227" s="113"/>
      <c r="Q227" s="76">
        <f>Q228+Q234+Q237</f>
        <v>1165221.35</v>
      </c>
      <c r="R227" s="113"/>
      <c r="S227" s="76">
        <f>S228+S234+S237</f>
        <v>884563.34</v>
      </c>
    </row>
    <row r="228" spans="1:19" ht="51.75" customHeight="1">
      <c r="A228" s="31" t="s">
        <v>43</v>
      </c>
      <c r="B228" s="45" t="s">
        <v>313</v>
      </c>
      <c r="C228" s="45" t="s">
        <v>309</v>
      </c>
      <c r="D228" s="45" t="s">
        <v>118</v>
      </c>
      <c r="E228" s="45" t="s">
        <v>590</v>
      </c>
      <c r="F228" s="45"/>
      <c r="G228" s="56">
        <f>G229</f>
        <v>884870</v>
      </c>
      <c r="H228" s="112"/>
      <c r="I228" s="56">
        <f>I229</f>
        <v>884870</v>
      </c>
      <c r="J228" s="112"/>
      <c r="K228" s="76">
        <f>K229</f>
        <v>884870</v>
      </c>
      <c r="L228" s="112"/>
      <c r="M228" s="76">
        <f>M229</f>
        <v>870759.3</v>
      </c>
      <c r="N228" s="113"/>
      <c r="O228" s="76">
        <f>O229</f>
        <v>885924.3</v>
      </c>
      <c r="P228" s="113"/>
      <c r="Q228" s="76">
        <f>Q229</f>
        <v>885916.3</v>
      </c>
      <c r="R228" s="113"/>
      <c r="S228" s="76">
        <f>S229</f>
        <v>606222.74</v>
      </c>
    </row>
    <row r="229" spans="1:19" ht="30" customHeight="1">
      <c r="A229" s="71" t="s">
        <v>48</v>
      </c>
      <c r="B229" s="49">
        <v>901</v>
      </c>
      <c r="C229" s="49" t="s">
        <v>309</v>
      </c>
      <c r="D229" s="49" t="s">
        <v>50</v>
      </c>
      <c r="E229" s="49" t="s">
        <v>591</v>
      </c>
      <c r="F229" s="49"/>
      <c r="G229" s="56">
        <f>G230+G233</f>
        <v>884870</v>
      </c>
      <c r="H229" s="112"/>
      <c r="I229" s="56">
        <f>I230+I233+I232</f>
        <v>884870</v>
      </c>
      <c r="J229" s="112"/>
      <c r="K229" s="76">
        <f>K230+K233+K232+K231</f>
        <v>884870</v>
      </c>
      <c r="L229" s="112"/>
      <c r="M229" s="76">
        <f>M230+M233+M232+M231</f>
        <v>870759.3</v>
      </c>
      <c r="N229" s="113"/>
      <c r="O229" s="76">
        <f>O230+O233+O232+O231</f>
        <v>885924.3</v>
      </c>
      <c r="P229" s="113"/>
      <c r="Q229" s="76">
        <f>Q230+Q233+Q232+Q231</f>
        <v>885916.3</v>
      </c>
      <c r="R229" s="113"/>
      <c r="S229" s="76">
        <f>S230+S233+S232+S231</f>
        <v>606222.74</v>
      </c>
    </row>
    <row r="230" spans="1:19" ht="36.75" customHeight="1">
      <c r="A230" s="103" t="s">
        <v>258</v>
      </c>
      <c r="B230" s="49" t="s">
        <v>313</v>
      </c>
      <c r="C230" s="49" t="s">
        <v>309</v>
      </c>
      <c r="D230" s="49"/>
      <c r="E230" s="49" t="s">
        <v>591</v>
      </c>
      <c r="F230" s="49" t="s">
        <v>257</v>
      </c>
      <c r="G230" s="76">
        <v>823870</v>
      </c>
      <c r="H230" s="113">
        <v>-8</v>
      </c>
      <c r="I230" s="76">
        <f>G230+H230</f>
        <v>823862</v>
      </c>
      <c r="J230" s="112">
        <v>-31152</v>
      </c>
      <c r="K230" s="76">
        <f>I230+J230</f>
        <v>792710</v>
      </c>
      <c r="L230" s="112"/>
      <c r="M230" s="76">
        <f>K230+L230</f>
        <v>792710</v>
      </c>
      <c r="N230" s="113"/>
      <c r="O230" s="76">
        <f>M230+N230</f>
        <v>792710</v>
      </c>
      <c r="P230" s="113"/>
      <c r="Q230" s="76">
        <f>O230+P230</f>
        <v>792710</v>
      </c>
      <c r="R230" s="113">
        <v>-279693.56</v>
      </c>
      <c r="S230" s="76">
        <f>Q230+R230</f>
        <v>513016.44</v>
      </c>
    </row>
    <row r="231" spans="1:19" ht="45" customHeight="1">
      <c r="A231" s="97" t="s">
        <v>268</v>
      </c>
      <c r="B231" s="49" t="s">
        <v>313</v>
      </c>
      <c r="C231" s="49" t="s">
        <v>309</v>
      </c>
      <c r="D231" s="49"/>
      <c r="E231" s="49" t="s">
        <v>591</v>
      </c>
      <c r="F231" s="49" t="s">
        <v>259</v>
      </c>
      <c r="G231" s="76"/>
      <c r="H231" s="113"/>
      <c r="I231" s="76"/>
      <c r="J231" s="112">
        <v>31152</v>
      </c>
      <c r="K231" s="76">
        <f>I231+J231</f>
        <v>31152</v>
      </c>
      <c r="L231" s="112"/>
      <c r="M231" s="76">
        <f>K231+L231</f>
        <v>31152</v>
      </c>
      <c r="N231" s="113"/>
      <c r="O231" s="76">
        <f>M231+N231</f>
        <v>31152</v>
      </c>
      <c r="P231" s="113"/>
      <c r="Q231" s="76">
        <f>O231+P231</f>
        <v>31152</v>
      </c>
      <c r="R231" s="113"/>
      <c r="S231" s="76">
        <f>Q231+R231</f>
        <v>31152</v>
      </c>
    </row>
    <row r="232" spans="1:19" ht="22.5" customHeight="1">
      <c r="A232" s="103" t="s">
        <v>262</v>
      </c>
      <c r="B232" s="49" t="s">
        <v>313</v>
      </c>
      <c r="C232" s="49" t="s">
        <v>309</v>
      </c>
      <c r="D232" s="49"/>
      <c r="E232" s="49" t="s">
        <v>591</v>
      </c>
      <c r="F232" s="49" t="s">
        <v>261</v>
      </c>
      <c r="G232" s="76"/>
      <c r="H232" s="113">
        <v>8</v>
      </c>
      <c r="I232" s="76">
        <f>G232+H232</f>
        <v>8</v>
      </c>
      <c r="J232" s="112"/>
      <c r="K232" s="76">
        <f>I232+J232</f>
        <v>8</v>
      </c>
      <c r="L232" s="112"/>
      <c r="M232" s="76">
        <f>K232+L232</f>
        <v>8</v>
      </c>
      <c r="N232" s="113"/>
      <c r="O232" s="76">
        <f>M232+N232</f>
        <v>8</v>
      </c>
      <c r="P232" s="113">
        <v>-8</v>
      </c>
      <c r="Q232" s="76">
        <f>O232+P232</f>
        <v>0</v>
      </c>
      <c r="R232" s="113"/>
      <c r="S232" s="76">
        <f>Q232+R232</f>
        <v>0</v>
      </c>
    </row>
    <row r="233" spans="1:19" ht="21" customHeight="1">
      <c r="A233" s="34" t="s">
        <v>407</v>
      </c>
      <c r="B233" s="49">
        <v>901</v>
      </c>
      <c r="C233" s="49" t="s">
        <v>309</v>
      </c>
      <c r="D233" s="49" t="s">
        <v>50</v>
      </c>
      <c r="E233" s="49" t="s">
        <v>591</v>
      </c>
      <c r="F233" s="49" t="s">
        <v>405</v>
      </c>
      <c r="G233" s="76">
        <v>61000</v>
      </c>
      <c r="H233" s="113"/>
      <c r="I233" s="76">
        <f>G233+H233</f>
        <v>61000</v>
      </c>
      <c r="J233" s="112"/>
      <c r="K233" s="76">
        <f>I233+J233</f>
        <v>61000</v>
      </c>
      <c r="L233" s="112">
        <v>-14110.7</v>
      </c>
      <c r="M233" s="76">
        <f>K233+L233</f>
        <v>46889.3</v>
      </c>
      <c r="N233" s="113">
        <v>15165</v>
      </c>
      <c r="O233" s="76">
        <f>M233+N233</f>
        <v>62054.3</v>
      </c>
      <c r="P233" s="113"/>
      <c r="Q233" s="76">
        <f>O233+P233</f>
        <v>62054.3</v>
      </c>
      <c r="R233" s="113"/>
      <c r="S233" s="76">
        <f>Q233+R233</f>
        <v>62054.3</v>
      </c>
    </row>
    <row r="234" spans="1:19" ht="51" customHeight="1">
      <c r="A234" s="98" t="s">
        <v>51</v>
      </c>
      <c r="B234" s="49">
        <v>901</v>
      </c>
      <c r="C234" s="49" t="s">
        <v>309</v>
      </c>
      <c r="D234" s="49" t="s">
        <v>119</v>
      </c>
      <c r="E234" s="49" t="s">
        <v>592</v>
      </c>
      <c r="F234" s="49"/>
      <c r="G234" s="56">
        <f>G235</f>
        <v>34500</v>
      </c>
      <c r="H234" s="112"/>
      <c r="I234" s="56">
        <f>I235</f>
        <v>34500</v>
      </c>
      <c r="J234" s="112"/>
      <c r="K234" s="76">
        <f>K235</f>
        <v>34500</v>
      </c>
      <c r="L234" s="112"/>
      <c r="M234" s="76">
        <f>M235</f>
        <v>34500</v>
      </c>
      <c r="N234" s="113"/>
      <c r="O234" s="76">
        <f>O235</f>
        <v>19335</v>
      </c>
      <c r="P234" s="113"/>
      <c r="Q234" s="76">
        <f>Q235</f>
        <v>19335</v>
      </c>
      <c r="R234" s="113"/>
      <c r="S234" s="76">
        <f>S235</f>
        <v>19335</v>
      </c>
    </row>
    <row r="235" spans="1:19" ht="46.5" customHeight="1">
      <c r="A235" s="71" t="s">
        <v>52</v>
      </c>
      <c r="B235" s="49">
        <v>901</v>
      </c>
      <c r="C235" s="49" t="s">
        <v>309</v>
      </c>
      <c r="D235" s="49" t="s">
        <v>56</v>
      </c>
      <c r="E235" s="49" t="s">
        <v>593</v>
      </c>
      <c r="F235" s="49"/>
      <c r="G235" s="56">
        <f>G236</f>
        <v>34500</v>
      </c>
      <c r="H235" s="112"/>
      <c r="I235" s="56">
        <f>I236</f>
        <v>34500</v>
      </c>
      <c r="J235" s="112"/>
      <c r="K235" s="76">
        <f>K236</f>
        <v>34500</v>
      </c>
      <c r="L235" s="112"/>
      <c r="M235" s="76">
        <f>M236</f>
        <v>34500</v>
      </c>
      <c r="N235" s="113"/>
      <c r="O235" s="76">
        <f>O236</f>
        <v>19335</v>
      </c>
      <c r="P235" s="113"/>
      <c r="Q235" s="76">
        <f>Q236</f>
        <v>19335</v>
      </c>
      <c r="R235" s="113"/>
      <c r="S235" s="76">
        <f>S236</f>
        <v>19335</v>
      </c>
    </row>
    <row r="236" spans="1:19" ht="33" customHeight="1">
      <c r="A236" s="97" t="s">
        <v>268</v>
      </c>
      <c r="B236" s="49" t="s">
        <v>313</v>
      </c>
      <c r="C236" s="49" t="s">
        <v>309</v>
      </c>
      <c r="D236" s="49"/>
      <c r="E236" s="49" t="s">
        <v>593</v>
      </c>
      <c r="F236" s="49" t="s">
        <v>259</v>
      </c>
      <c r="G236" s="76">
        <v>34500</v>
      </c>
      <c r="H236" s="112"/>
      <c r="I236" s="76">
        <f>G236+H236</f>
        <v>34500</v>
      </c>
      <c r="J236" s="112"/>
      <c r="K236" s="76">
        <f>I236+J236</f>
        <v>34500</v>
      </c>
      <c r="L236" s="112"/>
      <c r="M236" s="76">
        <f>K236+L236</f>
        <v>34500</v>
      </c>
      <c r="N236" s="113">
        <v>-15165</v>
      </c>
      <c r="O236" s="76">
        <f>M236+N236</f>
        <v>19335</v>
      </c>
      <c r="P236" s="113"/>
      <c r="Q236" s="76">
        <f>O236+P236</f>
        <v>19335</v>
      </c>
      <c r="R236" s="113"/>
      <c r="S236" s="76">
        <f>Q236+R236</f>
        <v>19335</v>
      </c>
    </row>
    <row r="237" spans="1:19" s="6" customFormat="1" ht="47.25" customHeight="1">
      <c r="A237" s="71" t="s">
        <v>53</v>
      </c>
      <c r="B237" s="49">
        <v>901</v>
      </c>
      <c r="C237" s="49" t="s">
        <v>309</v>
      </c>
      <c r="D237" s="49" t="s">
        <v>120</v>
      </c>
      <c r="E237" s="49" t="s">
        <v>594</v>
      </c>
      <c r="F237" s="49"/>
      <c r="G237" s="56">
        <f>G238</f>
        <v>250000</v>
      </c>
      <c r="H237" s="114"/>
      <c r="I237" s="56">
        <f>I238</f>
        <v>250000</v>
      </c>
      <c r="J237" s="114"/>
      <c r="K237" s="76">
        <f>K238</f>
        <v>250000</v>
      </c>
      <c r="L237" s="114"/>
      <c r="M237" s="76">
        <f>M238</f>
        <v>260000</v>
      </c>
      <c r="N237" s="136"/>
      <c r="O237" s="76">
        <f>O238</f>
        <v>260000</v>
      </c>
      <c r="P237" s="136"/>
      <c r="Q237" s="76">
        <f>Q238</f>
        <v>259970.05</v>
      </c>
      <c r="R237" s="136"/>
      <c r="S237" s="76">
        <f>S238</f>
        <v>259005.59999999998</v>
      </c>
    </row>
    <row r="238" spans="1:19" s="6" customFormat="1" ht="30" customHeight="1">
      <c r="A238" s="71" t="s">
        <v>54</v>
      </c>
      <c r="B238" s="49">
        <v>901</v>
      </c>
      <c r="C238" s="49" t="s">
        <v>309</v>
      </c>
      <c r="D238" s="49" t="s">
        <v>57</v>
      </c>
      <c r="E238" s="49" t="s">
        <v>595</v>
      </c>
      <c r="F238" s="49"/>
      <c r="G238" s="56">
        <f>G239</f>
        <v>250000</v>
      </c>
      <c r="H238" s="114"/>
      <c r="I238" s="56">
        <f>I239</f>
        <v>250000</v>
      </c>
      <c r="J238" s="114"/>
      <c r="K238" s="76">
        <f>K239</f>
        <v>250000</v>
      </c>
      <c r="L238" s="114"/>
      <c r="M238" s="76">
        <f>M239</f>
        <v>260000</v>
      </c>
      <c r="N238" s="136"/>
      <c r="O238" s="76">
        <f>O239</f>
        <v>260000</v>
      </c>
      <c r="P238" s="136"/>
      <c r="Q238" s="76">
        <f>Q239</f>
        <v>259970.05</v>
      </c>
      <c r="R238" s="136"/>
      <c r="S238" s="76">
        <f>S239</f>
        <v>259005.59999999998</v>
      </c>
    </row>
    <row r="239" spans="1:19" s="6" customFormat="1" ht="18.75" customHeight="1">
      <c r="A239" s="34" t="s">
        <v>407</v>
      </c>
      <c r="B239" s="49">
        <v>901</v>
      </c>
      <c r="C239" s="49" t="s">
        <v>309</v>
      </c>
      <c r="D239" s="49" t="s">
        <v>57</v>
      </c>
      <c r="E239" s="49" t="s">
        <v>595</v>
      </c>
      <c r="F239" s="49" t="s">
        <v>405</v>
      </c>
      <c r="G239" s="74">
        <v>250000</v>
      </c>
      <c r="H239" s="114"/>
      <c r="I239" s="74">
        <f>G239+H239</f>
        <v>250000</v>
      </c>
      <c r="J239" s="114"/>
      <c r="K239" s="74">
        <f>I239+J239</f>
        <v>250000</v>
      </c>
      <c r="L239" s="114">
        <v>10000</v>
      </c>
      <c r="M239" s="74">
        <f>K239+L239</f>
        <v>260000</v>
      </c>
      <c r="N239" s="136"/>
      <c r="O239" s="74">
        <f>M239+N239</f>
        <v>260000</v>
      </c>
      <c r="P239" s="136">
        <v>-29.95</v>
      </c>
      <c r="Q239" s="74">
        <f>O239+P239</f>
        <v>259970.05</v>
      </c>
      <c r="R239" s="136">
        <v>-964.45</v>
      </c>
      <c r="S239" s="74">
        <f>Q239+R239</f>
        <v>259005.59999999998</v>
      </c>
    </row>
    <row r="240" spans="1:19" ht="16.5" customHeight="1">
      <c r="A240" s="17" t="s">
        <v>355</v>
      </c>
      <c r="B240" s="47" t="s">
        <v>313</v>
      </c>
      <c r="C240" s="47" t="s">
        <v>325</v>
      </c>
      <c r="D240" s="47"/>
      <c r="E240" s="47"/>
      <c r="F240" s="47"/>
      <c r="G240" s="61">
        <f>G245+G276+G241</f>
        <v>100368300</v>
      </c>
      <c r="H240" s="112"/>
      <c r="I240" s="61">
        <f>I245+I276+I241</f>
        <v>100468300</v>
      </c>
      <c r="J240" s="112"/>
      <c r="K240" s="75">
        <f>K245+K276+K241</f>
        <v>102447600</v>
      </c>
      <c r="L240" s="112"/>
      <c r="M240" s="75">
        <f>M245+M276+M241</f>
        <v>102953900</v>
      </c>
      <c r="N240" s="113"/>
      <c r="O240" s="75">
        <f>O245+O276+O241</f>
        <v>102860200</v>
      </c>
      <c r="P240" s="113"/>
      <c r="Q240" s="75">
        <f>Q245+Q276+Q241</f>
        <v>103277635</v>
      </c>
      <c r="R240" s="113"/>
      <c r="S240" s="75">
        <f>S245+S276+S241</f>
        <v>103167595</v>
      </c>
    </row>
    <row r="241" spans="1:19" ht="17.25" customHeight="1">
      <c r="A241" s="17" t="s">
        <v>356</v>
      </c>
      <c r="B241" s="47" t="s">
        <v>313</v>
      </c>
      <c r="C241" s="47" t="s">
        <v>339</v>
      </c>
      <c r="D241" s="47"/>
      <c r="E241" s="47"/>
      <c r="F241" s="47"/>
      <c r="G241" s="61">
        <f>G242</f>
        <v>5469300</v>
      </c>
      <c r="H241" s="112"/>
      <c r="I241" s="61">
        <f>I242</f>
        <v>5469300</v>
      </c>
      <c r="J241" s="112"/>
      <c r="K241" s="75">
        <f>K242</f>
        <v>5469300</v>
      </c>
      <c r="L241" s="112"/>
      <c r="M241" s="75">
        <f>M242</f>
        <v>5469300</v>
      </c>
      <c r="N241" s="113"/>
      <c r="O241" s="75">
        <f>O242</f>
        <v>5469300</v>
      </c>
      <c r="P241" s="113"/>
      <c r="Q241" s="75">
        <f>Q242</f>
        <v>5886735</v>
      </c>
      <c r="R241" s="113"/>
      <c r="S241" s="75">
        <f>S242</f>
        <v>5886735</v>
      </c>
    </row>
    <row r="242" spans="1:19" ht="17.25" customHeight="1">
      <c r="A242" s="16" t="s">
        <v>58</v>
      </c>
      <c r="B242" s="47" t="s">
        <v>313</v>
      </c>
      <c r="C242" s="47" t="s">
        <v>339</v>
      </c>
      <c r="D242" s="47" t="s">
        <v>20</v>
      </c>
      <c r="E242" s="47" t="s">
        <v>545</v>
      </c>
      <c r="F242" s="47"/>
      <c r="G242" s="61">
        <f>G243</f>
        <v>5469300</v>
      </c>
      <c r="H242" s="112"/>
      <c r="I242" s="61">
        <f>I243</f>
        <v>5469300</v>
      </c>
      <c r="J242" s="112"/>
      <c r="K242" s="75">
        <f>K243</f>
        <v>5469300</v>
      </c>
      <c r="L242" s="112"/>
      <c r="M242" s="75">
        <f>M243</f>
        <v>5469300</v>
      </c>
      <c r="N242" s="113"/>
      <c r="O242" s="75">
        <f>O243</f>
        <v>5469300</v>
      </c>
      <c r="P242" s="113"/>
      <c r="Q242" s="75">
        <f>Q243</f>
        <v>5886735</v>
      </c>
      <c r="R242" s="113"/>
      <c r="S242" s="75">
        <f>S243</f>
        <v>5886735</v>
      </c>
    </row>
    <row r="243" spans="1:19" ht="32.25" customHeight="1">
      <c r="A243" s="16" t="s">
        <v>481</v>
      </c>
      <c r="B243" s="47" t="s">
        <v>313</v>
      </c>
      <c r="C243" s="47" t="s">
        <v>339</v>
      </c>
      <c r="D243" s="47" t="s">
        <v>59</v>
      </c>
      <c r="E243" s="47" t="s">
        <v>480</v>
      </c>
      <c r="F243" s="47"/>
      <c r="G243" s="61">
        <f>G244</f>
        <v>5469300</v>
      </c>
      <c r="H243" s="112"/>
      <c r="I243" s="61">
        <f>I244</f>
        <v>5469300</v>
      </c>
      <c r="J243" s="112"/>
      <c r="K243" s="75">
        <f>K244</f>
        <v>5469300</v>
      </c>
      <c r="L243" s="112"/>
      <c r="M243" s="75">
        <f>M244</f>
        <v>5469300</v>
      </c>
      <c r="N243" s="113"/>
      <c r="O243" s="75">
        <f>O244</f>
        <v>5469300</v>
      </c>
      <c r="P243" s="113"/>
      <c r="Q243" s="75">
        <f>Q244</f>
        <v>5886735</v>
      </c>
      <c r="R243" s="113"/>
      <c r="S243" s="75">
        <f>S244</f>
        <v>5886735</v>
      </c>
    </row>
    <row r="244" spans="1:19" ht="32.25" customHeight="1">
      <c r="A244" s="16" t="s">
        <v>238</v>
      </c>
      <c r="B244" s="47" t="s">
        <v>313</v>
      </c>
      <c r="C244" s="47" t="s">
        <v>339</v>
      </c>
      <c r="D244" s="47" t="s">
        <v>59</v>
      </c>
      <c r="E244" s="47" t="s">
        <v>480</v>
      </c>
      <c r="F244" s="47" t="s">
        <v>272</v>
      </c>
      <c r="G244" s="74">
        <v>5469300</v>
      </c>
      <c r="H244" s="112"/>
      <c r="I244" s="74">
        <f>G244+H244</f>
        <v>5469300</v>
      </c>
      <c r="J244" s="112"/>
      <c r="K244" s="74">
        <f>I244+J244</f>
        <v>5469300</v>
      </c>
      <c r="L244" s="112"/>
      <c r="M244" s="74">
        <f>K244+L244</f>
        <v>5469300</v>
      </c>
      <c r="N244" s="113"/>
      <c r="O244" s="74">
        <f>M244+N244</f>
        <v>5469300</v>
      </c>
      <c r="P244" s="113">
        <v>417435</v>
      </c>
      <c r="Q244" s="74">
        <f>O244+P244</f>
        <v>5886735</v>
      </c>
      <c r="R244" s="113"/>
      <c r="S244" s="74">
        <f>Q244+R244</f>
        <v>5886735</v>
      </c>
    </row>
    <row r="245" spans="1:20" ht="19.5" customHeight="1">
      <c r="A245" s="9" t="s">
        <v>357</v>
      </c>
      <c r="B245" s="45" t="s">
        <v>313</v>
      </c>
      <c r="C245" s="45">
        <v>1003</v>
      </c>
      <c r="D245" s="45"/>
      <c r="E245" s="45"/>
      <c r="F245" s="45"/>
      <c r="G245" s="60">
        <f>G257+G249+G268</f>
        <v>88812354.66</v>
      </c>
      <c r="H245" s="112"/>
      <c r="I245" s="60">
        <f>I246+I257+I249+I268</f>
        <v>88912354.66</v>
      </c>
      <c r="J245" s="112"/>
      <c r="K245" s="74">
        <f>K246+K257+K249+K268</f>
        <v>91423748.66</v>
      </c>
      <c r="L245" s="113"/>
      <c r="M245" s="74">
        <f>M246+M257+M249+M268</f>
        <v>91930048.66</v>
      </c>
      <c r="N245" s="113"/>
      <c r="O245" s="74">
        <f>O246+O257+O249+O268</f>
        <v>91930048.66</v>
      </c>
      <c r="P245" s="113"/>
      <c r="Q245" s="74">
        <f>Q246+Q257+Q249+Q268</f>
        <v>93568873.66</v>
      </c>
      <c r="R245" s="113"/>
      <c r="S245" s="74">
        <f>S246+S257+S249+S268</f>
        <v>93458833.66</v>
      </c>
      <c r="T245" s="142"/>
    </row>
    <row r="246" spans="1:19" ht="19.5" customHeight="1">
      <c r="A246" s="16" t="s">
        <v>58</v>
      </c>
      <c r="B246" s="47" t="s">
        <v>313</v>
      </c>
      <c r="C246" s="47" t="s">
        <v>321</v>
      </c>
      <c r="D246" s="47" t="s">
        <v>20</v>
      </c>
      <c r="E246" s="47" t="s">
        <v>545</v>
      </c>
      <c r="F246" s="45"/>
      <c r="G246" s="60"/>
      <c r="H246" s="112"/>
      <c r="I246" s="60">
        <f>I247</f>
        <v>100000</v>
      </c>
      <c r="J246" s="112"/>
      <c r="K246" s="74">
        <f>K247</f>
        <v>100000</v>
      </c>
      <c r="L246" s="112"/>
      <c r="M246" s="74">
        <f>M247</f>
        <v>100000</v>
      </c>
      <c r="N246" s="113"/>
      <c r="O246" s="74">
        <f>O247</f>
        <v>100000</v>
      </c>
      <c r="P246" s="113"/>
      <c r="Q246" s="74">
        <f>Q247</f>
        <v>100000</v>
      </c>
      <c r="R246" s="113"/>
      <c r="S246" s="74">
        <f>S247</f>
        <v>100000</v>
      </c>
    </row>
    <row r="247" spans="1:19" ht="19.5" customHeight="1">
      <c r="A247" s="118" t="s">
        <v>209</v>
      </c>
      <c r="B247" s="45" t="s">
        <v>313</v>
      </c>
      <c r="C247" s="45">
        <v>1003</v>
      </c>
      <c r="D247" s="45"/>
      <c r="E247" s="45" t="s">
        <v>546</v>
      </c>
      <c r="F247" s="45"/>
      <c r="G247" s="60"/>
      <c r="H247" s="112"/>
      <c r="I247" s="60">
        <f>I248</f>
        <v>100000</v>
      </c>
      <c r="J247" s="112"/>
      <c r="K247" s="74">
        <f>K248</f>
        <v>100000</v>
      </c>
      <c r="L247" s="112"/>
      <c r="M247" s="74">
        <f>M248</f>
        <v>100000</v>
      </c>
      <c r="N247" s="113"/>
      <c r="O247" s="74">
        <f>O248</f>
        <v>100000</v>
      </c>
      <c r="P247" s="113"/>
      <c r="Q247" s="74">
        <f>Q248</f>
        <v>100000</v>
      </c>
      <c r="R247" s="113"/>
      <c r="S247" s="74">
        <f>S248</f>
        <v>100000</v>
      </c>
    </row>
    <row r="248" spans="1:19" ht="48" customHeight="1">
      <c r="A248" s="32" t="s">
        <v>246</v>
      </c>
      <c r="B248" s="45" t="s">
        <v>313</v>
      </c>
      <c r="C248" s="45">
        <v>1003</v>
      </c>
      <c r="D248" s="45"/>
      <c r="E248" s="45" t="s">
        <v>546</v>
      </c>
      <c r="F248" s="45" t="s">
        <v>273</v>
      </c>
      <c r="G248" s="60"/>
      <c r="H248" s="112">
        <v>100000</v>
      </c>
      <c r="I248" s="60">
        <f>G248+H248</f>
        <v>100000</v>
      </c>
      <c r="J248" s="112"/>
      <c r="K248" s="74">
        <f>I248+J248</f>
        <v>100000</v>
      </c>
      <c r="L248" s="112"/>
      <c r="M248" s="74">
        <f>K248+L248</f>
        <v>100000</v>
      </c>
      <c r="N248" s="113"/>
      <c r="O248" s="74">
        <f>M248+N248</f>
        <v>100000</v>
      </c>
      <c r="P248" s="113"/>
      <c r="Q248" s="74">
        <f>O248+P248</f>
        <v>100000</v>
      </c>
      <c r="R248" s="113"/>
      <c r="S248" s="74">
        <f>Q248+R248</f>
        <v>100000</v>
      </c>
    </row>
    <row r="249" spans="1:19" ht="81" customHeight="1">
      <c r="A249" s="24" t="s">
        <v>166</v>
      </c>
      <c r="B249" s="47" t="s">
        <v>313</v>
      </c>
      <c r="C249" s="47" t="s">
        <v>321</v>
      </c>
      <c r="D249" s="47" t="s">
        <v>49</v>
      </c>
      <c r="E249" s="47" t="s">
        <v>589</v>
      </c>
      <c r="F249" s="47"/>
      <c r="G249" s="60">
        <f>G250</f>
        <v>397000</v>
      </c>
      <c r="H249" s="112"/>
      <c r="I249" s="60">
        <f>I250</f>
        <v>397000</v>
      </c>
      <c r="J249" s="112"/>
      <c r="K249" s="74">
        <f>K250</f>
        <v>397000</v>
      </c>
      <c r="L249" s="112"/>
      <c r="M249" s="74">
        <f>M250</f>
        <v>903300</v>
      </c>
      <c r="N249" s="113"/>
      <c r="O249" s="74">
        <f>O250</f>
        <v>903300</v>
      </c>
      <c r="P249" s="113"/>
      <c r="Q249" s="74">
        <f>Q250</f>
        <v>903300</v>
      </c>
      <c r="R249" s="113"/>
      <c r="S249" s="74">
        <f>S250</f>
        <v>793260</v>
      </c>
    </row>
    <row r="250" spans="1:19" ht="47.25" customHeight="1">
      <c r="A250" s="32" t="s">
        <v>55</v>
      </c>
      <c r="B250" s="47" t="s">
        <v>313</v>
      </c>
      <c r="C250" s="47" t="s">
        <v>321</v>
      </c>
      <c r="D250" s="47" t="s">
        <v>122</v>
      </c>
      <c r="E250" s="47" t="s">
        <v>467</v>
      </c>
      <c r="F250" s="47"/>
      <c r="G250" s="60">
        <f>G251</f>
        <v>397000</v>
      </c>
      <c r="H250" s="112"/>
      <c r="I250" s="60">
        <f>I251</f>
        <v>397000</v>
      </c>
      <c r="J250" s="112"/>
      <c r="K250" s="74">
        <f>K251</f>
        <v>397000</v>
      </c>
      <c r="L250" s="112"/>
      <c r="M250" s="74">
        <f>M251</f>
        <v>903300</v>
      </c>
      <c r="N250" s="113"/>
      <c r="O250" s="74">
        <f>O251</f>
        <v>903300</v>
      </c>
      <c r="P250" s="113"/>
      <c r="Q250" s="74">
        <f>Q251</f>
        <v>903300</v>
      </c>
      <c r="R250" s="113"/>
      <c r="S250" s="74">
        <f>S251</f>
        <v>793260</v>
      </c>
    </row>
    <row r="251" spans="1:19" ht="48" customHeight="1">
      <c r="A251" s="32" t="s">
        <v>171</v>
      </c>
      <c r="B251" s="47" t="s">
        <v>313</v>
      </c>
      <c r="C251" s="47" t="s">
        <v>321</v>
      </c>
      <c r="D251" s="47" t="s">
        <v>121</v>
      </c>
      <c r="E251" s="47" t="s">
        <v>468</v>
      </c>
      <c r="F251" s="47"/>
      <c r="G251" s="60">
        <f>G252</f>
        <v>397000</v>
      </c>
      <c r="H251" s="112"/>
      <c r="I251" s="60">
        <f>I252</f>
        <v>397000</v>
      </c>
      <c r="J251" s="112"/>
      <c r="K251" s="74">
        <f>K252</f>
        <v>397000</v>
      </c>
      <c r="L251" s="112"/>
      <c r="M251" s="74">
        <f>M252+M253+M255</f>
        <v>903300</v>
      </c>
      <c r="N251" s="113"/>
      <c r="O251" s="74">
        <f>O252+O253+O255</f>
        <v>903300</v>
      </c>
      <c r="P251" s="113"/>
      <c r="Q251" s="74">
        <f>Q252+Q253+Q255</f>
        <v>903300</v>
      </c>
      <c r="R251" s="113"/>
      <c r="S251" s="74">
        <f>S252+S253+S255</f>
        <v>793260</v>
      </c>
    </row>
    <row r="252" spans="1:19" ht="45.75" customHeight="1">
      <c r="A252" s="32" t="s">
        <v>246</v>
      </c>
      <c r="B252" s="47" t="s">
        <v>313</v>
      </c>
      <c r="C252" s="47" t="s">
        <v>321</v>
      </c>
      <c r="D252" s="47" t="s">
        <v>121</v>
      </c>
      <c r="E252" s="47" t="s">
        <v>468</v>
      </c>
      <c r="F252" s="47" t="s">
        <v>273</v>
      </c>
      <c r="G252" s="74">
        <v>397000</v>
      </c>
      <c r="H252" s="112"/>
      <c r="I252" s="74">
        <f>G252+H252</f>
        <v>397000</v>
      </c>
      <c r="J252" s="112"/>
      <c r="K252" s="74">
        <f>I252+J252</f>
        <v>397000</v>
      </c>
      <c r="L252" s="112"/>
      <c r="M252" s="74">
        <f>K252+L252</f>
        <v>397000</v>
      </c>
      <c r="N252" s="113"/>
      <c r="O252" s="74">
        <f>M252+N252</f>
        <v>397000</v>
      </c>
      <c r="P252" s="113"/>
      <c r="Q252" s="74">
        <f>O252+P252</f>
        <v>397000</v>
      </c>
      <c r="R252" s="113">
        <v>-110040</v>
      </c>
      <c r="S252" s="74">
        <f>Q252+R252</f>
        <v>286960</v>
      </c>
    </row>
    <row r="253" spans="1:19" ht="60.75" customHeight="1">
      <c r="A253" s="32" t="s">
        <v>160</v>
      </c>
      <c r="B253" s="47" t="s">
        <v>313</v>
      </c>
      <c r="C253" s="47" t="s">
        <v>321</v>
      </c>
      <c r="D253" s="47"/>
      <c r="E253" s="47" t="s">
        <v>159</v>
      </c>
      <c r="F253" s="47"/>
      <c r="G253" s="74"/>
      <c r="H253" s="112"/>
      <c r="I253" s="74"/>
      <c r="J253" s="112"/>
      <c r="K253" s="74"/>
      <c r="L253" s="112"/>
      <c r="M253" s="74">
        <f>M254</f>
        <v>259500</v>
      </c>
      <c r="N253" s="113"/>
      <c r="O253" s="74">
        <f>O254</f>
        <v>259500</v>
      </c>
      <c r="P253" s="113"/>
      <c r="Q253" s="74">
        <f>Q254</f>
        <v>259500</v>
      </c>
      <c r="R253" s="113"/>
      <c r="S253" s="74">
        <f>S254</f>
        <v>259500</v>
      </c>
    </row>
    <row r="254" spans="1:19" ht="45.75" customHeight="1">
      <c r="A254" s="32" t="s">
        <v>246</v>
      </c>
      <c r="B254" s="47" t="s">
        <v>313</v>
      </c>
      <c r="C254" s="47" t="s">
        <v>321</v>
      </c>
      <c r="D254" s="47"/>
      <c r="E254" s="47" t="s">
        <v>159</v>
      </c>
      <c r="F254" s="47" t="s">
        <v>273</v>
      </c>
      <c r="G254" s="74"/>
      <c r="H254" s="112"/>
      <c r="I254" s="74"/>
      <c r="J254" s="112"/>
      <c r="K254" s="74"/>
      <c r="L254" s="112">
        <v>259500</v>
      </c>
      <c r="M254" s="74">
        <f>K254+L254</f>
        <v>259500</v>
      </c>
      <c r="N254" s="113"/>
      <c r="O254" s="74">
        <f>M254+N254</f>
        <v>259500</v>
      </c>
      <c r="P254" s="113"/>
      <c r="Q254" s="74">
        <f>O254+P254</f>
        <v>259500</v>
      </c>
      <c r="R254" s="113"/>
      <c r="S254" s="74">
        <f>Q254+R254</f>
        <v>259500</v>
      </c>
    </row>
    <row r="255" spans="1:19" ht="62.25" customHeight="1">
      <c r="A255" s="32" t="s">
        <v>161</v>
      </c>
      <c r="B255" s="47" t="s">
        <v>313</v>
      </c>
      <c r="C255" s="47" t="s">
        <v>321</v>
      </c>
      <c r="D255" s="47"/>
      <c r="E255" s="47" t="s">
        <v>158</v>
      </c>
      <c r="F255" s="47"/>
      <c r="G255" s="74"/>
      <c r="H255" s="112"/>
      <c r="I255" s="74"/>
      <c r="J255" s="112"/>
      <c r="K255" s="74"/>
      <c r="L255" s="112"/>
      <c r="M255" s="74">
        <f>M256</f>
        <v>246800</v>
      </c>
      <c r="N255" s="113"/>
      <c r="O255" s="74">
        <f>O256</f>
        <v>246800</v>
      </c>
      <c r="P255" s="113"/>
      <c r="Q255" s="74">
        <f>Q256</f>
        <v>246800</v>
      </c>
      <c r="R255" s="113"/>
      <c r="S255" s="74">
        <f>S256</f>
        <v>246800</v>
      </c>
    </row>
    <row r="256" spans="1:19" ht="45.75" customHeight="1">
      <c r="A256" s="32" t="s">
        <v>246</v>
      </c>
      <c r="B256" s="47" t="s">
        <v>313</v>
      </c>
      <c r="C256" s="47" t="s">
        <v>321</v>
      </c>
      <c r="D256" s="47"/>
      <c r="E256" s="47" t="s">
        <v>158</v>
      </c>
      <c r="F256" s="47" t="s">
        <v>273</v>
      </c>
      <c r="G256" s="74"/>
      <c r="H256" s="112"/>
      <c r="I256" s="74"/>
      <c r="J256" s="112"/>
      <c r="K256" s="74"/>
      <c r="L256" s="112">
        <v>246800</v>
      </c>
      <c r="M256" s="74">
        <f>K256+L256</f>
        <v>246800</v>
      </c>
      <c r="N256" s="113"/>
      <c r="O256" s="74">
        <f>M256+N256</f>
        <v>246800</v>
      </c>
      <c r="P256" s="113"/>
      <c r="Q256" s="74">
        <f>O256+P256</f>
        <v>246800</v>
      </c>
      <c r="R256" s="113"/>
      <c r="S256" s="74">
        <f>Q256+R256</f>
        <v>246800</v>
      </c>
    </row>
    <row r="257" spans="1:19" ht="94.5" customHeight="1">
      <c r="A257" s="20" t="s">
        <v>425</v>
      </c>
      <c r="B257" s="45" t="s">
        <v>313</v>
      </c>
      <c r="C257" s="45">
        <v>1003</v>
      </c>
      <c r="D257" s="45" t="s">
        <v>293</v>
      </c>
      <c r="E257" s="45" t="s">
        <v>556</v>
      </c>
      <c r="F257" s="45"/>
      <c r="G257" s="60">
        <f>G258</f>
        <v>87830354.66</v>
      </c>
      <c r="H257" s="112"/>
      <c r="I257" s="60">
        <f>I258</f>
        <v>87830354.66</v>
      </c>
      <c r="J257" s="112"/>
      <c r="K257" s="74">
        <f>K258</f>
        <v>88362448.66</v>
      </c>
      <c r="L257" s="112"/>
      <c r="M257" s="74">
        <f>M258</f>
        <v>88362448.66</v>
      </c>
      <c r="N257" s="113"/>
      <c r="O257" s="74">
        <f>O258</f>
        <v>88362448.66</v>
      </c>
      <c r="P257" s="113"/>
      <c r="Q257" s="74">
        <f>Q258</f>
        <v>90001273.66</v>
      </c>
      <c r="R257" s="113"/>
      <c r="S257" s="74">
        <f>S258</f>
        <v>90001273.66</v>
      </c>
    </row>
    <row r="258" spans="1:19" ht="95.25" customHeight="1">
      <c r="A258" s="20" t="s">
        <v>101</v>
      </c>
      <c r="B258" s="45" t="s">
        <v>313</v>
      </c>
      <c r="C258" s="45" t="s">
        <v>321</v>
      </c>
      <c r="D258" s="45" t="s">
        <v>515</v>
      </c>
      <c r="E258" s="45" t="s">
        <v>464</v>
      </c>
      <c r="F258" s="45"/>
      <c r="G258" s="60">
        <f>G259+G262+G265</f>
        <v>87830354.66</v>
      </c>
      <c r="H258" s="112"/>
      <c r="I258" s="60">
        <f>I259+I262+I265</f>
        <v>87830354.66</v>
      </c>
      <c r="J258" s="112"/>
      <c r="K258" s="74">
        <f>K259+K262+K265</f>
        <v>88362448.66</v>
      </c>
      <c r="L258" s="112"/>
      <c r="M258" s="74">
        <f>M259+M262+M265</f>
        <v>88362448.66</v>
      </c>
      <c r="N258" s="113"/>
      <c r="O258" s="74">
        <f>O259+O262+O265</f>
        <v>88362448.66</v>
      </c>
      <c r="P258" s="113"/>
      <c r="Q258" s="74">
        <f>Q259+Q262+Q265</f>
        <v>90001273.66</v>
      </c>
      <c r="R258" s="113"/>
      <c r="S258" s="74">
        <f>S259+S262+S265</f>
        <v>90001273.66</v>
      </c>
    </row>
    <row r="259" spans="1:19" ht="95.25" customHeight="1">
      <c r="A259" s="20" t="s">
        <v>483</v>
      </c>
      <c r="B259" s="45" t="s">
        <v>313</v>
      </c>
      <c r="C259" s="45" t="s">
        <v>321</v>
      </c>
      <c r="D259" s="45" t="s">
        <v>516</v>
      </c>
      <c r="E259" s="45" t="s">
        <v>469</v>
      </c>
      <c r="F259" s="45"/>
      <c r="G259" s="60">
        <f>G261+G260</f>
        <v>9770654.66</v>
      </c>
      <c r="H259" s="112"/>
      <c r="I259" s="60">
        <f>I261+I260</f>
        <v>9770654.66</v>
      </c>
      <c r="J259" s="112"/>
      <c r="K259" s="74">
        <f>K261+K260</f>
        <v>9770654.66</v>
      </c>
      <c r="L259" s="112"/>
      <c r="M259" s="74">
        <f>M261+M260</f>
        <v>9770654.66</v>
      </c>
      <c r="N259" s="113"/>
      <c r="O259" s="74">
        <f>O261+O260</f>
        <v>9770654.66</v>
      </c>
      <c r="P259" s="113"/>
      <c r="Q259" s="74">
        <f>Q261+Q260</f>
        <v>9770654.66</v>
      </c>
      <c r="R259" s="113"/>
      <c r="S259" s="74">
        <f>S261+S260</f>
        <v>9770654.66</v>
      </c>
    </row>
    <row r="260" spans="1:19" ht="37.5" customHeight="1">
      <c r="A260" s="92" t="s">
        <v>268</v>
      </c>
      <c r="B260" s="45" t="s">
        <v>313</v>
      </c>
      <c r="C260" s="45" t="s">
        <v>321</v>
      </c>
      <c r="D260" s="45" t="s">
        <v>516</v>
      </c>
      <c r="E260" s="45" t="s">
        <v>469</v>
      </c>
      <c r="F260" s="45" t="s">
        <v>259</v>
      </c>
      <c r="G260" s="74">
        <v>144400</v>
      </c>
      <c r="H260" s="112"/>
      <c r="I260" s="74">
        <f>G260+H260</f>
        <v>144400</v>
      </c>
      <c r="J260" s="112"/>
      <c r="K260" s="74">
        <f>I260+J260</f>
        <v>144400</v>
      </c>
      <c r="L260" s="112"/>
      <c r="M260" s="74">
        <f>K260+L260</f>
        <v>144400</v>
      </c>
      <c r="N260" s="113"/>
      <c r="O260" s="74">
        <f>M260+N260</f>
        <v>144400</v>
      </c>
      <c r="P260" s="113"/>
      <c r="Q260" s="74">
        <f>O260+P260</f>
        <v>144400</v>
      </c>
      <c r="R260" s="113"/>
      <c r="S260" s="74">
        <f>Q260+R260</f>
        <v>144400</v>
      </c>
    </row>
    <row r="261" spans="1:19" ht="33" customHeight="1">
      <c r="A261" s="16" t="s">
        <v>238</v>
      </c>
      <c r="B261" s="45" t="s">
        <v>313</v>
      </c>
      <c r="C261" s="45" t="s">
        <v>321</v>
      </c>
      <c r="D261" s="45" t="s">
        <v>516</v>
      </c>
      <c r="E261" s="45" t="s">
        <v>469</v>
      </c>
      <c r="F261" s="45" t="s">
        <v>272</v>
      </c>
      <c r="G261" s="74">
        <f>10515000-888745.34</f>
        <v>9626254.66</v>
      </c>
      <c r="H261" s="112"/>
      <c r="I261" s="74">
        <f>G261+H261</f>
        <v>9626254.66</v>
      </c>
      <c r="J261" s="112"/>
      <c r="K261" s="74">
        <f>I261+J261</f>
        <v>9626254.66</v>
      </c>
      <c r="L261" s="112"/>
      <c r="M261" s="74">
        <f>K261+L261</f>
        <v>9626254.66</v>
      </c>
      <c r="N261" s="113"/>
      <c r="O261" s="74">
        <f>M261+N261</f>
        <v>9626254.66</v>
      </c>
      <c r="P261" s="113"/>
      <c r="Q261" s="74">
        <f>O261+P261</f>
        <v>9626254.66</v>
      </c>
      <c r="R261" s="113"/>
      <c r="S261" s="74">
        <f>Q261+R261</f>
        <v>9626254.66</v>
      </c>
    </row>
    <row r="262" spans="1:19" ht="96.75" customHeight="1">
      <c r="A262" s="20" t="s">
        <v>484</v>
      </c>
      <c r="B262" s="45" t="s">
        <v>313</v>
      </c>
      <c r="C262" s="45">
        <v>1003</v>
      </c>
      <c r="D262" s="45" t="s">
        <v>517</v>
      </c>
      <c r="E262" s="45" t="s">
        <v>470</v>
      </c>
      <c r="F262" s="45"/>
      <c r="G262" s="60">
        <f>G263+G264</f>
        <v>67568700</v>
      </c>
      <c r="H262" s="112"/>
      <c r="I262" s="60">
        <f>I263+I264</f>
        <v>67568700</v>
      </c>
      <c r="J262" s="112"/>
      <c r="K262" s="74">
        <f>K263+K264</f>
        <v>68100794</v>
      </c>
      <c r="L262" s="112"/>
      <c r="M262" s="74">
        <f>M263+M264</f>
        <v>68100794</v>
      </c>
      <c r="N262" s="113"/>
      <c r="O262" s="74">
        <f>O263+O264</f>
        <v>68100794</v>
      </c>
      <c r="P262" s="113"/>
      <c r="Q262" s="74">
        <f>Q263+Q264</f>
        <v>69739619</v>
      </c>
      <c r="R262" s="113"/>
      <c r="S262" s="74">
        <f>S263+S264</f>
        <v>69739619</v>
      </c>
    </row>
    <row r="263" spans="1:19" ht="33.75" customHeight="1">
      <c r="A263" s="16" t="s">
        <v>238</v>
      </c>
      <c r="B263" s="45" t="s">
        <v>313</v>
      </c>
      <c r="C263" s="45">
        <v>1003</v>
      </c>
      <c r="D263" s="45" t="s">
        <v>517</v>
      </c>
      <c r="E263" s="45" t="s">
        <v>470</v>
      </c>
      <c r="F263" s="45" t="s">
        <v>272</v>
      </c>
      <c r="G263" s="60">
        <f>66555170-280470</f>
        <v>66274700</v>
      </c>
      <c r="H263" s="112"/>
      <c r="I263" s="60">
        <f>G263+H263</f>
        <v>66274700</v>
      </c>
      <c r="J263" s="112">
        <v>524230</v>
      </c>
      <c r="K263" s="74">
        <f>I263+J263</f>
        <v>66798930</v>
      </c>
      <c r="L263" s="112"/>
      <c r="M263" s="74">
        <f>K263+L263</f>
        <v>66798930</v>
      </c>
      <c r="N263" s="113"/>
      <c r="O263" s="74">
        <f>M263+N263</f>
        <v>66798930</v>
      </c>
      <c r="P263" s="113">
        <f>234677+3574+1397000</f>
        <v>1635251</v>
      </c>
      <c r="Q263" s="74">
        <f>O263+P263</f>
        <v>68434181</v>
      </c>
      <c r="R263" s="113"/>
      <c r="S263" s="74">
        <f>Q263+R263</f>
        <v>68434181</v>
      </c>
    </row>
    <row r="264" spans="1:19" ht="35.25" customHeight="1">
      <c r="A264" s="92" t="s">
        <v>268</v>
      </c>
      <c r="B264" s="45" t="s">
        <v>313</v>
      </c>
      <c r="C264" s="45" t="s">
        <v>321</v>
      </c>
      <c r="D264" s="45" t="s">
        <v>517</v>
      </c>
      <c r="E264" s="45" t="s">
        <v>470</v>
      </c>
      <c r="F264" s="45" t="s">
        <v>259</v>
      </c>
      <c r="G264" s="60">
        <f>1013530+280470</f>
        <v>1294000</v>
      </c>
      <c r="H264" s="112"/>
      <c r="I264" s="60">
        <f>G264+H264</f>
        <v>1294000</v>
      </c>
      <c r="J264" s="112">
        <v>7864</v>
      </c>
      <c r="K264" s="74">
        <f>I264+J264</f>
        <v>1301864</v>
      </c>
      <c r="L264" s="112"/>
      <c r="M264" s="74">
        <f>K264+L264</f>
        <v>1301864</v>
      </c>
      <c r="N264" s="113"/>
      <c r="O264" s="74">
        <f>M264+N264</f>
        <v>1301864</v>
      </c>
      <c r="P264" s="113">
        <f>-234677+238251</f>
        <v>3574</v>
      </c>
      <c r="Q264" s="74">
        <f>O264+P264</f>
        <v>1305438</v>
      </c>
      <c r="R264" s="113"/>
      <c r="S264" s="74">
        <f>Q264+R264</f>
        <v>1305438</v>
      </c>
    </row>
    <row r="265" spans="1:19" ht="94.5" customHeight="1">
      <c r="A265" s="20" t="s">
        <v>485</v>
      </c>
      <c r="B265" s="45" t="s">
        <v>313</v>
      </c>
      <c r="C265" s="45" t="s">
        <v>321</v>
      </c>
      <c r="D265" s="45" t="s">
        <v>518</v>
      </c>
      <c r="E265" s="45" t="s">
        <v>471</v>
      </c>
      <c r="F265" s="45"/>
      <c r="G265" s="60">
        <f>G266+G267</f>
        <v>10491000</v>
      </c>
      <c r="H265" s="112"/>
      <c r="I265" s="60">
        <f>I266+I267</f>
        <v>10491000</v>
      </c>
      <c r="J265" s="112"/>
      <c r="K265" s="74">
        <f>K266+K267</f>
        <v>10491000</v>
      </c>
      <c r="L265" s="112"/>
      <c r="M265" s="74">
        <f>M266+M267</f>
        <v>10491000</v>
      </c>
      <c r="N265" s="113"/>
      <c r="O265" s="74">
        <f>O266+O267</f>
        <v>10491000</v>
      </c>
      <c r="P265" s="113"/>
      <c r="Q265" s="74">
        <f>Q266+Q267</f>
        <v>10491000</v>
      </c>
      <c r="R265" s="113"/>
      <c r="S265" s="74">
        <f>S266+S267</f>
        <v>10491000</v>
      </c>
    </row>
    <row r="266" spans="1:19" ht="31.5" customHeight="1">
      <c r="A266" s="16" t="s">
        <v>238</v>
      </c>
      <c r="B266" s="47" t="s">
        <v>313</v>
      </c>
      <c r="C266" s="47" t="s">
        <v>321</v>
      </c>
      <c r="D266" s="47" t="s">
        <v>518</v>
      </c>
      <c r="E266" s="47" t="s">
        <v>471</v>
      </c>
      <c r="F266" s="45" t="s">
        <v>272</v>
      </c>
      <c r="G266" s="74">
        <v>10333635</v>
      </c>
      <c r="H266" s="112"/>
      <c r="I266" s="74">
        <f>G266+H266</f>
        <v>10333635</v>
      </c>
      <c r="J266" s="112"/>
      <c r="K266" s="74">
        <f>I266+J266</f>
        <v>10333635</v>
      </c>
      <c r="L266" s="112"/>
      <c r="M266" s="74">
        <f>K266+L266</f>
        <v>10333635</v>
      </c>
      <c r="N266" s="113"/>
      <c r="O266" s="74">
        <f>M266+N266</f>
        <v>10333635</v>
      </c>
      <c r="P266" s="113"/>
      <c r="Q266" s="74">
        <f>O266+P266</f>
        <v>10333635</v>
      </c>
      <c r="R266" s="113"/>
      <c r="S266" s="74">
        <f>Q266+R266</f>
        <v>10333635</v>
      </c>
    </row>
    <row r="267" spans="1:25" s="7" customFormat="1" ht="40.5" customHeight="1">
      <c r="A267" s="92" t="s">
        <v>268</v>
      </c>
      <c r="B267" s="47" t="s">
        <v>313</v>
      </c>
      <c r="C267" s="47" t="s">
        <v>321</v>
      </c>
      <c r="D267" s="47" t="s">
        <v>518</v>
      </c>
      <c r="E267" s="47" t="s">
        <v>471</v>
      </c>
      <c r="F267" s="47" t="s">
        <v>259</v>
      </c>
      <c r="G267" s="74">
        <v>157365</v>
      </c>
      <c r="H267" s="114"/>
      <c r="I267" s="74">
        <f>G267+H267</f>
        <v>157365</v>
      </c>
      <c r="J267" s="114"/>
      <c r="K267" s="74">
        <f>I267+J267</f>
        <v>157365</v>
      </c>
      <c r="L267" s="114"/>
      <c r="M267" s="74">
        <f>K267+L267</f>
        <v>157365</v>
      </c>
      <c r="N267" s="136"/>
      <c r="O267" s="74">
        <f>M267+N267</f>
        <v>157365</v>
      </c>
      <c r="P267" s="136"/>
      <c r="Q267" s="74">
        <f>O267+P267</f>
        <v>157365</v>
      </c>
      <c r="R267" s="136"/>
      <c r="S267" s="74">
        <f>Q267+R267</f>
        <v>157365</v>
      </c>
      <c r="T267" s="6"/>
      <c r="U267" s="6"/>
      <c r="V267" s="6"/>
      <c r="W267" s="6"/>
      <c r="X267" s="6"/>
      <c r="Y267" s="6"/>
    </row>
    <row r="268" spans="1:25" s="7" customFormat="1" ht="81.75" customHeight="1">
      <c r="A268" s="43" t="s">
        <v>134</v>
      </c>
      <c r="B268" s="45" t="s">
        <v>313</v>
      </c>
      <c r="C268" s="45" t="s">
        <v>321</v>
      </c>
      <c r="D268" s="45" t="s">
        <v>523</v>
      </c>
      <c r="E268" s="45" t="s">
        <v>455</v>
      </c>
      <c r="F268" s="47"/>
      <c r="G268" s="60">
        <f>G269</f>
        <v>585000</v>
      </c>
      <c r="H268" s="114"/>
      <c r="I268" s="60">
        <f>I269</f>
        <v>585000</v>
      </c>
      <c r="J268" s="114"/>
      <c r="K268" s="74">
        <f>K269</f>
        <v>2564300</v>
      </c>
      <c r="L268" s="114"/>
      <c r="M268" s="74">
        <f>M269</f>
        <v>2564300</v>
      </c>
      <c r="N268" s="136"/>
      <c r="O268" s="74">
        <f>O269</f>
        <v>2564300</v>
      </c>
      <c r="P268" s="136"/>
      <c r="Q268" s="74">
        <f>Q269</f>
        <v>2564300</v>
      </c>
      <c r="R268" s="136"/>
      <c r="S268" s="74">
        <f>S269</f>
        <v>2564300</v>
      </c>
      <c r="T268" s="6"/>
      <c r="U268" s="6"/>
      <c r="V268" s="6"/>
      <c r="W268" s="6"/>
      <c r="X268" s="6"/>
      <c r="Y268" s="6"/>
    </row>
    <row r="269" spans="1:25" s="7" customFormat="1" ht="84" customHeight="1">
      <c r="A269" s="9" t="s">
        <v>276</v>
      </c>
      <c r="B269" s="47" t="s">
        <v>313</v>
      </c>
      <c r="C269" s="47" t="s">
        <v>321</v>
      </c>
      <c r="D269" s="47" t="s">
        <v>277</v>
      </c>
      <c r="E269" s="47" t="s">
        <v>472</v>
      </c>
      <c r="F269" s="47"/>
      <c r="G269" s="60">
        <f>G270</f>
        <v>585000</v>
      </c>
      <c r="H269" s="114"/>
      <c r="I269" s="60">
        <f>I270</f>
        <v>585000</v>
      </c>
      <c r="J269" s="114"/>
      <c r="K269" s="74">
        <f>K270+K272+K274</f>
        <v>2564300</v>
      </c>
      <c r="L269" s="114"/>
      <c r="M269" s="74">
        <f>M270+M272+M274</f>
        <v>2564300</v>
      </c>
      <c r="N269" s="136"/>
      <c r="O269" s="74">
        <f>O270+O272+O274</f>
        <v>2564300</v>
      </c>
      <c r="P269" s="136"/>
      <c r="Q269" s="74">
        <f>Q270+Q272+Q274</f>
        <v>2564300</v>
      </c>
      <c r="R269" s="136"/>
      <c r="S269" s="74">
        <f>S270+S272+S274</f>
        <v>2564300</v>
      </c>
      <c r="T269" s="6"/>
      <c r="U269" s="6"/>
      <c r="V269" s="6"/>
      <c r="W269" s="6"/>
      <c r="X269" s="6"/>
      <c r="Y269" s="6"/>
    </row>
    <row r="270" spans="1:25" s="7" customFormat="1" ht="64.5" customHeight="1">
      <c r="A270" s="9" t="s">
        <v>278</v>
      </c>
      <c r="B270" s="47" t="s">
        <v>313</v>
      </c>
      <c r="C270" s="47" t="s">
        <v>321</v>
      </c>
      <c r="D270" s="47" t="s">
        <v>279</v>
      </c>
      <c r="E270" s="47" t="s">
        <v>473</v>
      </c>
      <c r="F270" s="47"/>
      <c r="G270" s="60">
        <f>G271</f>
        <v>585000</v>
      </c>
      <c r="H270" s="114"/>
      <c r="I270" s="60">
        <f>I271</f>
        <v>585000</v>
      </c>
      <c r="J270" s="114"/>
      <c r="K270" s="74">
        <f>K271</f>
        <v>585000</v>
      </c>
      <c r="L270" s="114"/>
      <c r="M270" s="74">
        <f>M271</f>
        <v>585000</v>
      </c>
      <c r="N270" s="136"/>
      <c r="O270" s="74">
        <f>O271</f>
        <v>585000</v>
      </c>
      <c r="P270" s="136"/>
      <c r="Q270" s="74">
        <f>Q271</f>
        <v>585000</v>
      </c>
      <c r="R270" s="136"/>
      <c r="S270" s="74">
        <f>S271</f>
        <v>585000</v>
      </c>
      <c r="T270" s="6"/>
      <c r="U270" s="6"/>
      <c r="V270" s="6"/>
      <c r="W270" s="6"/>
      <c r="X270" s="6"/>
      <c r="Y270" s="6"/>
    </row>
    <row r="271" spans="1:25" s="7" customFormat="1" ht="46.5" customHeight="1">
      <c r="A271" s="32" t="s">
        <v>246</v>
      </c>
      <c r="B271" s="47" t="s">
        <v>313</v>
      </c>
      <c r="C271" s="47" t="s">
        <v>321</v>
      </c>
      <c r="D271" s="47" t="s">
        <v>279</v>
      </c>
      <c r="E271" s="47" t="s">
        <v>473</v>
      </c>
      <c r="F271" s="47" t="s">
        <v>273</v>
      </c>
      <c r="G271" s="60">
        <v>585000</v>
      </c>
      <c r="H271" s="114"/>
      <c r="I271" s="60">
        <f>G271+H271</f>
        <v>585000</v>
      </c>
      <c r="J271" s="114"/>
      <c r="K271" s="74">
        <f>I271+J271</f>
        <v>585000</v>
      </c>
      <c r="L271" s="114"/>
      <c r="M271" s="74">
        <f>K271+L271</f>
        <v>585000</v>
      </c>
      <c r="N271" s="136"/>
      <c r="O271" s="74">
        <f>M271+N271</f>
        <v>585000</v>
      </c>
      <c r="P271" s="136"/>
      <c r="Q271" s="74">
        <f>O271+P271</f>
        <v>585000</v>
      </c>
      <c r="R271" s="136"/>
      <c r="S271" s="74">
        <f>Q271+R271</f>
        <v>585000</v>
      </c>
      <c r="T271" s="6"/>
      <c r="U271" s="6"/>
      <c r="V271" s="6"/>
      <c r="W271" s="6"/>
      <c r="X271" s="6"/>
      <c r="Y271" s="6"/>
    </row>
    <row r="272" spans="1:25" s="7" customFormat="1" ht="76.5" customHeight="1">
      <c r="A272" s="32" t="s">
        <v>226</v>
      </c>
      <c r="B272" s="47" t="s">
        <v>313</v>
      </c>
      <c r="C272" s="47" t="s">
        <v>321</v>
      </c>
      <c r="D272" s="47"/>
      <c r="E272" s="47" t="s">
        <v>228</v>
      </c>
      <c r="F272" s="47"/>
      <c r="G272" s="60"/>
      <c r="H272" s="114"/>
      <c r="I272" s="60"/>
      <c r="J272" s="114"/>
      <c r="K272" s="74">
        <f>K273</f>
        <v>1283100</v>
      </c>
      <c r="L272" s="114"/>
      <c r="M272" s="74">
        <f>M273</f>
        <v>1283100</v>
      </c>
      <c r="N272" s="136"/>
      <c r="O272" s="74">
        <f>O273</f>
        <v>1283100</v>
      </c>
      <c r="P272" s="136"/>
      <c r="Q272" s="74">
        <f>Q273</f>
        <v>1283100</v>
      </c>
      <c r="R272" s="136"/>
      <c r="S272" s="74">
        <f>S273</f>
        <v>1283100</v>
      </c>
      <c r="T272" s="6"/>
      <c r="U272" s="6"/>
      <c r="V272" s="6"/>
      <c r="W272" s="6"/>
      <c r="X272" s="6"/>
      <c r="Y272" s="6"/>
    </row>
    <row r="273" spans="1:25" s="7" customFormat="1" ht="46.5" customHeight="1">
      <c r="A273" s="32" t="s">
        <v>246</v>
      </c>
      <c r="B273" s="47" t="s">
        <v>313</v>
      </c>
      <c r="C273" s="47" t="s">
        <v>321</v>
      </c>
      <c r="D273" s="47"/>
      <c r="E273" s="47" t="s">
        <v>228</v>
      </c>
      <c r="F273" s="47" t="s">
        <v>273</v>
      </c>
      <c r="G273" s="60"/>
      <c r="H273" s="114"/>
      <c r="I273" s="60"/>
      <c r="J273" s="114">
        <v>1283100</v>
      </c>
      <c r="K273" s="74">
        <f>I273+J273</f>
        <v>1283100</v>
      </c>
      <c r="L273" s="114"/>
      <c r="M273" s="74">
        <f>K273+L273</f>
        <v>1283100</v>
      </c>
      <c r="N273" s="136"/>
      <c r="O273" s="74">
        <f>M273+N273</f>
        <v>1283100</v>
      </c>
      <c r="P273" s="136"/>
      <c r="Q273" s="74">
        <f>O273+P273</f>
        <v>1283100</v>
      </c>
      <c r="R273" s="136"/>
      <c r="S273" s="74">
        <f>Q273+R273</f>
        <v>1283100</v>
      </c>
      <c r="T273" s="6"/>
      <c r="U273" s="6"/>
      <c r="V273" s="6"/>
      <c r="W273" s="6"/>
      <c r="X273" s="6"/>
      <c r="Y273" s="6"/>
    </row>
    <row r="274" spans="1:25" s="7" customFormat="1" ht="78" customHeight="1">
      <c r="A274" s="32" t="s">
        <v>227</v>
      </c>
      <c r="B274" s="47" t="s">
        <v>313</v>
      </c>
      <c r="C274" s="47" t="s">
        <v>321</v>
      </c>
      <c r="D274" s="47"/>
      <c r="E274" s="133">
        <v>1120150180</v>
      </c>
      <c r="F274" s="47"/>
      <c r="G274" s="60"/>
      <c r="H274" s="114"/>
      <c r="I274" s="60"/>
      <c r="J274" s="114"/>
      <c r="K274" s="74">
        <f>K275</f>
        <v>696200</v>
      </c>
      <c r="L274" s="114"/>
      <c r="M274" s="74">
        <f>M275</f>
        <v>696200</v>
      </c>
      <c r="N274" s="136"/>
      <c r="O274" s="74">
        <f>O275</f>
        <v>696200</v>
      </c>
      <c r="P274" s="136"/>
      <c r="Q274" s="74">
        <f>Q275</f>
        <v>696200</v>
      </c>
      <c r="R274" s="136"/>
      <c r="S274" s="74">
        <f>S275</f>
        <v>696200</v>
      </c>
      <c r="T274" s="6"/>
      <c r="U274" s="6"/>
      <c r="V274" s="6"/>
      <c r="W274" s="6"/>
      <c r="X274" s="6"/>
      <c r="Y274" s="6"/>
    </row>
    <row r="275" spans="1:25" s="7" customFormat="1" ht="46.5" customHeight="1">
      <c r="A275" s="32" t="s">
        <v>246</v>
      </c>
      <c r="B275" s="47" t="s">
        <v>313</v>
      </c>
      <c r="C275" s="47" t="s">
        <v>321</v>
      </c>
      <c r="D275" s="47"/>
      <c r="E275" s="87">
        <v>1120150180</v>
      </c>
      <c r="F275" s="47" t="s">
        <v>273</v>
      </c>
      <c r="G275" s="60"/>
      <c r="H275" s="114"/>
      <c r="I275" s="60"/>
      <c r="J275" s="114">
        <v>696200</v>
      </c>
      <c r="K275" s="74">
        <f>I275+J275</f>
        <v>696200</v>
      </c>
      <c r="L275" s="114"/>
      <c r="M275" s="74">
        <f>K275+L275</f>
        <v>696200</v>
      </c>
      <c r="N275" s="136"/>
      <c r="O275" s="74">
        <f>M275+N275</f>
        <v>696200</v>
      </c>
      <c r="P275" s="136"/>
      <c r="Q275" s="74">
        <f>O275+P275</f>
        <v>696200</v>
      </c>
      <c r="R275" s="136"/>
      <c r="S275" s="74">
        <f>Q275+R275</f>
        <v>696200</v>
      </c>
      <c r="T275" s="6"/>
      <c r="U275" s="6"/>
      <c r="V275" s="6"/>
      <c r="W275" s="6"/>
      <c r="X275" s="6"/>
      <c r="Y275" s="6"/>
    </row>
    <row r="276" spans="1:25" s="7" customFormat="1" ht="32.25" customHeight="1">
      <c r="A276" s="9" t="s">
        <v>519</v>
      </c>
      <c r="B276" s="47" t="s">
        <v>313</v>
      </c>
      <c r="C276" s="47" t="s">
        <v>389</v>
      </c>
      <c r="D276" s="47"/>
      <c r="E276" s="47"/>
      <c r="F276" s="47"/>
      <c r="G276" s="61">
        <f>G281+G277</f>
        <v>6086645.34</v>
      </c>
      <c r="H276" s="114"/>
      <c r="I276" s="61">
        <f>I281+I277</f>
        <v>6086645.34</v>
      </c>
      <c r="J276" s="114"/>
      <c r="K276" s="75">
        <f>K281+K277</f>
        <v>5554551.34</v>
      </c>
      <c r="L276" s="136"/>
      <c r="M276" s="75">
        <f>M281+M277</f>
        <v>5554551.34</v>
      </c>
      <c r="N276" s="136"/>
      <c r="O276" s="75">
        <f>O281+O277</f>
        <v>5460851.34</v>
      </c>
      <c r="P276" s="136"/>
      <c r="Q276" s="75">
        <f>Q281+Q277</f>
        <v>3822026.34</v>
      </c>
      <c r="R276" s="136"/>
      <c r="S276" s="75">
        <f>S281+S277</f>
        <v>3822026.34</v>
      </c>
      <c r="T276" s="6"/>
      <c r="U276" s="6"/>
      <c r="V276" s="6"/>
      <c r="W276" s="6"/>
      <c r="X276" s="6"/>
      <c r="Y276" s="6"/>
    </row>
    <row r="277" spans="1:25" s="7" customFormat="1" ht="81.75" customHeight="1">
      <c r="A277" s="28" t="s">
        <v>22</v>
      </c>
      <c r="B277" s="47" t="s">
        <v>313</v>
      </c>
      <c r="C277" s="47" t="s">
        <v>389</v>
      </c>
      <c r="D277" s="47" t="s">
        <v>675</v>
      </c>
      <c r="E277" s="47" t="s">
        <v>560</v>
      </c>
      <c r="F277" s="47"/>
      <c r="G277" s="61">
        <f>G278</f>
        <v>180000</v>
      </c>
      <c r="H277" s="114"/>
      <c r="I277" s="61">
        <f>I278</f>
        <v>180000</v>
      </c>
      <c r="J277" s="114"/>
      <c r="K277" s="75">
        <f>K278</f>
        <v>180000</v>
      </c>
      <c r="L277" s="114"/>
      <c r="M277" s="75">
        <f>M278</f>
        <v>180000</v>
      </c>
      <c r="N277" s="136"/>
      <c r="O277" s="75">
        <f>O278</f>
        <v>86300</v>
      </c>
      <c r="P277" s="136"/>
      <c r="Q277" s="75">
        <f>Q278</f>
        <v>86300</v>
      </c>
      <c r="R277" s="136"/>
      <c r="S277" s="75">
        <f>S278</f>
        <v>86300</v>
      </c>
      <c r="T277" s="6"/>
      <c r="U277" s="6"/>
      <c r="V277" s="6"/>
      <c r="W277" s="6"/>
      <c r="X277" s="6"/>
      <c r="Y277" s="6"/>
    </row>
    <row r="278" spans="1:25" s="7" customFormat="1" ht="69" customHeight="1">
      <c r="A278" s="11" t="s">
        <v>130</v>
      </c>
      <c r="B278" s="47" t="s">
        <v>313</v>
      </c>
      <c r="C278" s="47" t="s">
        <v>389</v>
      </c>
      <c r="D278" s="47" t="s">
        <v>60</v>
      </c>
      <c r="E278" s="47" t="s">
        <v>474</v>
      </c>
      <c r="F278" s="47"/>
      <c r="G278" s="61">
        <f>G280</f>
        <v>180000</v>
      </c>
      <c r="H278" s="114"/>
      <c r="I278" s="61">
        <f>I280</f>
        <v>180000</v>
      </c>
      <c r="J278" s="114"/>
      <c r="K278" s="75">
        <f>K280</f>
        <v>180000</v>
      </c>
      <c r="L278" s="114"/>
      <c r="M278" s="75">
        <f>M280</f>
        <v>180000</v>
      </c>
      <c r="N278" s="136"/>
      <c r="O278" s="75">
        <f>O280</f>
        <v>86300</v>
      </c>
      <c r="P278" s="136"/>
      <c r="Q278" s="75">
        <f>Q280</f>
        <v>86300</v>
      </c>
      <c r="R278" s="136"/>
      <c r="S278" s="75">
        <f>S280</f>
        <v>86300</v>
      </c>
      <c r="T278" s="6"/>
      <c r="U278" s="6"/>
      <c r="V278" s="6"/>
      <c r="W278" s="6"/>
      <c r="X278" s="6"/>
      <c r="Y278" s="6"/>
    </row>
    <row r="279" spans="1:25" s="7" customFormat="1" ht="51.75" customHeight="1">
      <c r="A279" s="11" t="s">
        <v>727</v>
      </c>
      <c r="B279" s="47" t="s">
        <v>313</v>
      </c>
      <c r="C279" s="47" t="s">
        <v>389</v>
      </c>
      <c r="D279" s="47" t="s">
        <v>61</v>
      </c>
      <c r="E279" s="47" t="s">
        <v>475</v>
      </c>
      <c r="F279" s="47"/>
      <c r="G279" s="61">
        <f>G280</f>
        <v>180000</v>
      </c>
      <c r="H279" s="114"/>
      <c r="I279" s="61">
        <f>I280</f>
        <v>180000</v>
      </c>
      <c r="J279" s="114"/>
      <c r="K279" s="75">
        <f>K280</f>
        <v>180000</v>
      </c>
      <c r="L279" s="114"/>
      <c r="M279" s="75">
        <f>M280</f>
        <v>180000</v>
      </c>
      <c r="N279" s="136"/>
      <c r="O279" s="75">
        <f>O280</f>
        <v>86300</v>
      </c>
      <c r="P279" s="136"/>
      <c r="Q279" s="75">
        <f>Q280</f>
        <v>86300</v>
      </c>
      <c r="R279" s="136"/>
      <c r="S279" s="75">
        <f>S280</f>
        <v>86300</v>
      </c>
      <c r="T279" s="6"/>
      <c r="U279" s="6"/>
      <c r="V279" s="6"/>
      <c r="W279" s="6"/>
      <c r="X279" s="6"/>
      <c r="Y279" s="6"/>
    </row>
    <row r="280" spans="1:25" s="7" customFormat="1" ht="44.25" customHeight="1">
      <c r="A280" s="13" t="s">
        <v>282</v>
      </c>
      <c r="B280" s="47" t="s">
        <v>313</v>
      </c>
      <c r="C280" s="47" t="s">
        <v>389</v>
      </c>
      <c r="D280" s="47" t="s">
        <v>61</v>
      </c>
      <c r="E280" s="47" t="s">
        <v>475</v>
      </c>
      <c r="F280" s="47" t="s">
        <v>281</v>
      </c>
      <c r="G280" s="74">
        <v>180000</v>
      </c>
      <c r="H280" s="114"/>
      <c r="I280" s="74">
        <f>G280+H280</f>
        <v>180000</v>
      </c>
      <c r="J280" s="114"/>
      <c r="K280" s="74">
        <f>I280+J280</f>
        <v>180000</v>
      </c>
      <c r="L280" s="114"/>
      <c r="M280" s="74">
        <f>K280+L280</f>
        <v>180000</v>
      </c>
      <c r="N280" s="136">
        <v>-93700</v>
      </c>
      <c r="O280" s="74">
        <f>M280+N280</f>
        <v>86300</v>
      </c>
      <c r="P280" s="136"/>
      <c r="Q280" s="74">
        <f>O280+P280</f>
        <v>86300</v>
      </c>
      <c r="R280" s="136"/>
      <c r="S280" s="74">
        <f>Q280+R280</f>
        <v>86300</v>
      </c>
      <c r="T280" s="6"/>
      <c r="U280" s="6"/>
      <c r="V280" s="6"/>
      <c r="W280" s="6"/>
      <c r="X280" s="6"/>
      <c r="Y280" s="6"/>
    </row>
    <row r="281" spans="1:25" s="7" customFormat="1" ht="34.5" customHeight="1">
      <c r="A281" s="20" t="s">
        <v>520</v>
      </c>
      <c r="B281" s="47" t="s">
        <v>313</v>
      </c>
      <c r="C281" s="47" t="s">
        <v>389</v>
      </c>
      <c r="D281" s="47" t="s">
        <v>510</v>
      </c>
      <c r="E281" s="47" t="s">
        <v>557</v>
      </c>
      <c r="F281" s="47"/>
      <c r="G281" s="61">
        <f>G282+G285</f>
        <v>5906645.34</v>
      </c>
      <c r="H281" s="114"/>
      <c r="I281" s="61">
        <f>I282+I285</f>
        <v>5906645.34</v>
      </c>
      <c r="J281" s="114"/>
      <c r="K281" s="75">
        <f>K282+K285</f>
        <v>5374551.34</v>
      </c>
      <c r="L281" s="114"/>
      <c r="M281" s="75">
        <f>M282+M285</f>
        <v>5374551.34</v>
      </c>
      <c r="N281" s="136"/>
      <c r="O281" s="75">
        <f>O282+O285</f>
        <v>5374551.34</v>
      </c>
      <c r="P281" s="136"/>
      <c r="Q281" s="75">
        <f>Q282+Q285</f>
        <v>3735726.34</v>
      </c>
      <c r="R281" s="136"/>
      <c r="S281" s="75">
        <f>S282+S285</f>
        <v>3735726.34</v>
      </c>
      <c r="T281" s="6"/>
      <c r="U281" s="6"/>
      <c r="V281" s="6"/>
      <c r="W281" s="6"/>
      <c r="X281" s="6"/>
      <c r="Y281" s="6"/>
    </row>
    <row r="282" spans="1:25" s="7" customFormat="1" ht="20.25" customHeight="1">
      <c r="A282" s="20" t="s">
        <v>250</v>
      </c>
      <c r="B282" s="47" t="s">
        <v>313</v>
      </c>
      <c r="C282" s="47" t="s">
        <v>389</v>
      </c>
      <c r="D282" s="47" t="s">
        <v>522</v>
      </c>
      <c r="E282" s="47" t="s">
        <v>251</v>
      </c>
      <c r="F282" s="47"/>
      <c r="G282" s="61">
        <f>G283+G284</f>
        <v>744345.3400000001</v>
      </c>
      <c r="H282" s="114"/>
      <c r="I282" s="61">
        <f>I283+I284</f>
        <v>744345.3400000001</v>
      </c>
      <c r="J282" s="114"/>
      <c r="K282" s="75">
        <f>K283+K284</f>
        <v>744345.3400000001</v>
      </c>
      <c r="L282" s="114"/>
      <c r="M282" s="75">
        <f>M283+M284</f>
        <v>744345.3400000001</v>
      </c>
      <c r="N282" s="136"/>
      <c r="O282" s="75">
        <f>O283+O284</f>
        <v>744345.3400000001</v>
      </c>
      <c r="P282" s="136"/>
      <c r="Q282" s="75">
        <f>Q283+Q284</f>
        <v>744345.3400000001</v>
      </c>
      <c r="R282" s="136"/>
      <c r="S282" s="75">
        <f>S283+S284</f>
        <v>744345.3400000001</v>
      </c>
      <c r="T282" s="6"/>
      <c r="U282" s="6"/>
      <c r="V282" s="6"/>
      <c r="W282" s="6"/>
      <c r="X282" s="6"/>
      <c r="Y282" s="6"/>
    </row>
    <row r="283" spans="1:25" s="7" customFormat="1" ht="34.5" customHeight="1">
      <c r="A283" s="20" t="s">
        <v>258</v>
      </c>
      <c r="B283" s="47" t="s">
        <v>313</v>
      </c>
      <c r="C283" s="47" t="s">
        <v>389</v>
      </c>
      <c r="D283" s="47" t="s">
        <v>522</v>
      </c>
      <c r="E283" s="47" t="s">
        <v>251</v>
      </c>
      <c r="F283" s="47" t="s">
        <v>257</v>
      </c>
      <c r="G283" s="61">
        <v>367870</v>
      </c>
      <c r="H283" s="114"/>
      <c r="I283" s="61">
        <f>G283+H283</f>
        <v>367870</v>
      </c>
      <c r="J283" s="114">
        <v>-5237</v>
      </c>
      <c r="K283" s="75">
        <f>I283+J283</f>
        <v>362633</v>
      </c>
      <c r="L283" s="114"/>
      <c r="M283" s="75">
        <f>K283+L283</f>
        <v>362633</v>
      </c>
      <c r="N283" s="136">
        <v>75523</v>
      </c>
      <c r="O283" s="75">
        <f>M283+N283</f>
        <v>438156</v>
      </c>
      <c r="P283" s="136"/>
      <c r="Q283" s="75">
        <f>O283+P283</f>
        <v>438156</v>
      </c>
      <c r="R283" s="136"/>
      <c r="S283" s="75">
        <f>Q283+R283</f>
        <v>438156</v>
      </c>
      <c r="T283" s="6"/>
      <c r="U283" s="6"/>
      <c r="V283" s="6"/>
      <c r="W283" s="6"/>
      <c r="X283" s="6"/>
      <c r="Y283" s="6"/>
    </row>
    <row r="284" spans="1:25" s="7" customFormat="1" ht="34.5" customHeight="1">
      <c r="A284" s="92" t="s">
        <v>268</v>
      </c>
      <c r="B284" s="47" t="s">
        <v>313</v>
      </c>
      <c r="C284" s="47" t="s">
        <v>389</v>
      </c>
      <c r="D284" s="47" t="s">
        <v>522</v>
      </c>
      <c r="E284" s="47" t="s">
        <v>251</v>
      </c>
      <c r="F284" s="47" t="s">
        <v>259</v>
      </c>
      <c r="G284" s="61">
        <v>376475.34</v>
      </c>
      <c r="H284" s="114"/>
      <c r="I284" s="61">
        <f>G284+H284</f>
        <v>376475.34</v>
      </c>
      <c r="J284" s="114">
        <v>5237</v>
      </c>
      <c r="K284" s="75">
        <f>I284+J284</f>
        <v>381712.34</v>
      </c>
      <c r="L284" s="114"/>
      <c r="M284" s="75">
        <f>K284+L284</f>
        <v>381712.34</v>
      </c>
      <c r="N284" s="136">
        <v>-75523</v>
      </c>
      <c r="O284" s="75">
        <f>M284+N284</f>
        <v>306189.34</v>
      </c>
      <c r="P284" s="136"/>
      <c r="Q284" s="75">
        <f>O284+P284</f>
        <v>306189.34</v>
      </c>
      <c r="R284" s="136"/>
      <c r="S284" s="75">
        <f>Q284+R284</f>
        <v>306189.34</v>
      </c>
      <c r="T284" s="6"/>
      <c r="U284" s="6"/>
      <c r="V284" s="6"/>
      <c r="W284" s="6"/>
      <c r="X284" s="6"/>
      <c r="Y284" s="6"/>
    </row>
    <row r="285" spans="1:25" s="7" customFormat="1" ht="21" customHeight="1">
      <c r="A285" s="20" t="s">
        <v>521</v>
      </c>
      <c r="B285" s="47" t="s">
        <v>313</v>
      </c>
      <c r="C285" s="47" t="s">
        <v>389</v>
      </c>
      <c r="D285" s="47" t="s">
        <v>522</v>
      </c>
      <c r="E285" s="47" t="s">
        <v>476</v>
      </c>
      <c r="F285" s="47"/>
      <c r="G285" s="61">
        <f>G286+G287</f>
        <v>5162300</v>
      </c>
      <c r="H285" s="114"/>
      <c r="I285" s="61">
        <f>I286+I287</f>
        <v>5162300</v>
      </c>
      <c r="J285" s="114"/>
      <c r="K285" s="75">
        <f>K286+K287</f>
        <v>4630206</v>
      </c>
      <c r="L285" s="114"/>
      <c r="M285" s="75">
        <f>M286+M287</f>
        <v>4630206</v>
      </c>
      <c r="N285" s="136"/>
      <c r="O285" s="75">
        <f>O286+O287</f>
        <v>4630206</v>
      </c>
      <c r="P285" s="136"/>
      <c r="Q285" s="75">
        <f>Q286+Q287</f>
        <v>2991381</v>
      </c>
      <c r="R285" s="136"/>
      <c r="S285" s="75">
        <f>S286+S287</f>
        <v>2991381</v>
      </c>
      <c r="T285" s="6"/>
      <c r="U285" s="6"/>
      <c r="V285" s="6"/>
      <c r="W285" s="6"/>
      <c r="X285" s="6"/>
      <c r="Y285" s="6"/>
    </row>
    <row r="286" spans="1:25" s="7" customFormat="1" ht="31.5" customHeight="1">
      <c r="A286" s="20" t="s">
        <v>258</v>
      </c>
      <c r="B286" s="47" t="s">
        <v>313</v>
      </c>
      <c r="C286" s="47" t="s">
        <v>389</v>
      </c>
      <c r="D286" s="47" t="s">
        <v>522</v>
      </c>
      <c r="E286" s="47" t="s">
        <v>476</v>
      </c>
      <c r="F286" s="47" t="s">
        <v>257</v>
      </c>
      <c r="G286" s="75">
        <v>2759225</v>
      </c>
      <c r="H286" s="114"/>
      <c r="I286" s="75">
        <f>G286+H286</f>
        <v>2759225</v>
      </c>
      <c r="J286" s="114">
        <v>-532094</v>
      </c>
      <c r="K286" s="75">
        <f>I286+J286</f>
        <v>2227131</v>
      </c>
      <c r="L286" s="114"/>
      <c r="M286" s="75">
        <f>K286+L286</f>
        <v>2227131</v>
      </c>
      <c r="N286" s="136"/>
      <c r="O286" s="75">
        <f>M286+N286</f>
        <v>2227131</v>
      </c>
      <c r="P286" s="136">
        <f>-85700-294700</f>
        <v>-380400</v>
      </c>
      <c r="Q286" s="75">
        <f>O286+P286</f>
        <v>1846731</v>
      </c>
      <c r="R286" s="136"/>
      <c r="S286" s="75">
        <f>Q286+R286</f>
        <v>1846731</v>
      </c>
      <c r="T286" s="6"/>
      <c r="U286" s="6"/>
      <c r="V286" s="6"/>
      <c r="W286" s="6"/>
      <c r="X286" s="6"/>
      <c r="Y286" s="6"/>
    </row>
    <row r="287" spans="1:25" s="7" customFormat="1" ht="33" customHeight="1">
      <c r="A287" s="92" t="s">
        <v>268</v>
      </c>
      <c r="B287" s="47" t="s">
        <v>313</v>
      </c>
      <c r="C287" s="47" t="s">
        <v>389</v>
      </c>
      <c r="D287" s="47" t="s">
        <v>522</v>
      </c>
      <c r="E287" s="47" t="s">
        <v>476</v>
      </c>
      <c r="F287" s="47" t="s">
        <v>259</v>
      </c>
      <c r="G287" s="74">
        <v>2403075</v>
      </c>
      <c r="H287" s="114"/>
      <c r="I287" s="74">
        <f>G287+H287</f>
        <v>2403075</v>
      </c>
      <c r="J287" s="114"/>
      <c r="K287" s="74">
        <f>I287+J287</f>
        <v>2403075</v>
      </c>
      <c r="L287" s="114"/>
      <c r="M287" s="74">
        <f>K287+L287</f>
        <v>2403075</v>
      </c>
      <c r="N287" s="136"/>
      <c r="O287" s="74">
        <f>M287+N287</f>
        <v>2403075</v>
      </c>
      <c r="P287" s="136">
        <f>-156125-1102300</f>
        <v>-1258425</v>
      </c>
      <c r="Q287" s="74">
        <f>O287+P287</f>
        <v>1144650</v>
      </c>
      <c r="R287" s="136"/>
      <c r="S287" s="74">
        <f>Q287+R287</f>
        <v>1144650</v>
      </c>
      <c r="T287" s="6"/>
      <c r="U287" s="6"/>
      <c r="V287" s="6"/>
      <c r="W287" s="6"/>
      <c r="X287" s="6"/>
      <c r="Y287" s="6"/>
    </row>
    <row r="288" spans="1:19" ht="30" customHeight="1" hidden="1">
      <c r="A288" s="23" t="s">
        <v>386</v>
      </c>
      <c r="B288" s="47" t="s">
        <v>313</v>
      </c>
      <c r="C288" s="47" t="s">
        <v>389</v>
      </c>
      <c r="D288" s="47"/>
      <c r="E288" s="47"/>
      <c r="F288" s="47"/>
      <c r="G288" s="58"/>
      <c r="H288" s="112"/>
      <c r="I288" s="58"/>
      <c r="J288" s="112"/>
      <c r="K288" s="124"/>
      <c r="L288" s="112"/>
      <c r="M288" s="124"/>
      <c r="N288" s="113"/>
      <c r="O288" s="124"/>
      <c r="P288" s="113"/>
      <c r="Q288" s="124"/>
      <c r="R288" s="113"/>
      <c r="S288" s="124"/>
    </row>
    <row r="289" spans="1:19" ht="49.5" customHeight="1" hidden="1">
      <c r="A289" s="9" t="s">
        <v>393</v>
      </c>
      <c r="B289" s="47" t="s">
        <v>313</v>
      </c>
      <c r="C289" s="47" t="s">
        <v>389</v>
      </c>
      <c r="D289" s="47" t="s">
        <v>414</v>
      </c>
      <c r="E289" s="47"/>
      <c r="F289" s="47"/>
      <c r="G289" s="58"/>
      <c r="H289" s="112"/>
      <c r="I289" s="58"/>
      <c r="J289" s="112"/>
      <c r="K289" s="124"/>
      <c r="L289" s="112"/>
      <c r="M289" s="124"/>
      <c r="N289" s="113"/>
      <c r="O289" s="124"/>
      <c r="P289" s="113"/>
      <c r="Q289" s="124"/>
      <c r="R289" s="113"/>
      <c r="S289" s="124"/>
    </row>
    <row r="290" spans="1:19" ht="42.75" customHeight="1" hidden="1">
      <c r="A290" s="9" t="s">
        <v>402</v>
      </c>
      <c r="B290" s="47" t="s">
        <v>313</v>
      </c>
      <c r="C290" s="47" t="s">
        <v>389</v>
      </c>
      <c r="D290" s="47" t="s">
        <v>414</v>
      </c>
      <c r="E290" s="47"/>
      <c r="F290" s="47" t="s">
        <v>398</v>
      </c>
      <c r="G290" s="58"/>
      <c r="H290" s="112"/>
      <c r="I290" s="58"/>
      <c r="J290" s="112"/>
      <c r="K290" s="124"/>
      <c r="L290" s="112"/>
      <c r="M290" s="124"/>
      <c r="N290" s="113"/>
      <c r="O290" s="124"/>
      <c r="P290" s="113"/>
      <c r="Q290" s="124"/>
      <c r="R290" s="113"/>
      <c r="S290" s="124"/>
    </row>
    <row r="291" spans="1:19" ht="53.25" customHeight="1" hidden="1">
      <c r="A291" s="9" t="s">
        <v>403</v>
      </c>
      <c r="B291" s="47" t="s">
        <v>313</v>
      </c>
      <c r="C291" s="47" t="s">
        <v>389</v>
      </c>
      <c r="D291" s="47" t="s">
        <v>414</v>
      </c>
      <c r="E291" s="47"/>
      <c r="F291" s="47" t="s">
        <v>399</v>
      </c>
      <c r="G291" s="58"/>
      <c r="H291" s="112"/>
      <c r="I291" s="58"/>
      <c r="J291" s="112"/>
      <c r="K291" s="124"/>
      <c r="L291" s="112"/>
      <c r="M291" s="124"/>
      <c r="N291" s="113"/>
      <c r="O291" s="124"/>
      <c r="P291" s="113"/>
      <c r="Q291" s="124"/>
      <c r="R291" s="113"/>
      <c r="S291" s="124"/>
    </row>
    <row r="292" spans="1:19" ht="41.25" customHeight="1" hidden="1">
      <c r="A292" s="9" t="s">
        <v>404</v>
      </c>
      <c r="B292" s="47" t="s">
        <v>313</v>
      </c>
      <c r="C292" s="47" t="s">
        <v>389</v>
      </c>
      <c r="D292" s="47" t="s">
        <v>414</v>
      </c>
      <c r="E292" s="47"/>
      <c r="F292" s="47" t="s">
        <v>400</v>
      </c>
      <c r="G292" s="58"/>
      <c r="H292" s="112"/>
      <c r="I292" s="58"/>
      <c r="J292" s="112"/>
      <c r="K292" s="124"/>
      <c r="L292" s="112"/>
      <c r="M292" s="124"/>
      <c r="N292" s="113"/>
      <c r="O292" s="124"/>
      <c r="P292" s="113"/>
      <c r="Q292" s="124"/>
      <c r="R292" s="113"/>
      <c r="S292" s="124"/>
    </row>
    <row r="293" spans="1:19" ht="41.25" customHeight="1" hidden="1">
      <c r="A293" s="17" t="s">
        <v>413</v>
      </c>
      <c r="B293" s="47" t="s">
        <v>313</v>
      </c>
      <c r="C293" s="47" t="s">
        <v>389</v>
      </c>
      <c r="D293" s="47" t="s">
        <v>414</v>
      </c>
      <c r="E293" s="47"/>
      <c r="F293" s="47" t="s">
        <v>412</v>
      </c>
      <c r="G293" s="58"/>
      <c r="H293" s="112"/>
      <c r="I293" s="58"/>
      <c r="J293" s="112"/>
      <c r="K293" s="124"/>
      <c r="L293" s="112"/>
      <c r="M293" s="124"/>
      <c r="N293" s="113"/>
      <c r="O293" s="124"/>
      <c r="P293" s="113"/>
      <c r="Q293" s="124"/>
      <c r="R293" s="113"/>
      <c r="S293" s="124"/>
    </row>
    <row r="294" spans="1:19" ht="54.75" customHeight="1" hidden="1">
      <c r="A294" s="25" t="s">
        <v>368</v>
      </c>
      <c r="B294" s="47" t="s">
        <v>313</v>
      </c>
      <c r="C294" s="47" t="s">
        <v>389</v>
      </c>
      <c r="D294" s="47" t="s">
        <v>415</v>
      </c>
      <c r="E294" s="47"/>
      <c r="F294" s="47"/>
      <c r="G294" s="58"/>
      <c r="H294" s="112"/>
      <c r="I294" s="58"/>
      <c r="J294" s="112"/>
      <c r="K294" s="124"/>
      <c r="L294" s="112"/>
      <c r="M294" s="124"/>
      <c r="N294" s="113"/>
      <c r="O294" s="124"/>
      <c r="P294" s="113"/>
      <c r="Q294" s="124"/>
      <c r="R294" s="113"/>
      <c r="S294" s="124"/>
    </row>
    <row r="295" spans="1:19" ht="25.5" customHeight="1" hidden="1">
      <c r="A295" s="9" t="s">
        <v>401</v>
      </c>
      <c r="B295" s="47" t="s">
        <v>313</v>
      </c>
      <c r="C295" s="47" t="s">
        <v>389</v>
      </c>
      <c r="D295" s="47" t="s">
        <v>415</v>
      </c>
      <c r="E295" s="47"/>
      <c r="F295" s="47" t="s">
        <v>397</v>
      </c>
      <c r="G295" s="58"/>
      <c r="H295" s="112"/>
      <c r="I295" s="58"/>
      <c r="J295" s="112"/>
      <c r="K295" s="124"/>
      <c r="L295" s="112"/>
      <c r="M295" s="124"/>
      <c r="N295" s="113"/>
      <c r="O295" s="124"/>
      <c r="P295" s="113"/>
      <c r="Q295" s="124"/>
      <c r="R295" s="113"/>
      <c r="S295" s="124"/>
    </row>
    <row r="296" spans="1:19" ht="41.25" customHeight="1" hidden="1">
      <c r="A296" s="9" t="s">
        <v>402</v>
      </c>
      <c r="B296" s="47" t="s">
        <v>313</v>
      </c>
      <c r="C296" s="47" t="s">
        <v>389</v>
      </c>
      <c r="D296" s="47" t="s">
        <v>415</v>
      </c>
      <c r="E296" s="47"/>
      <c r="F296" s="47" t="s">
        <v>398</v>
      </c>
      <c r="G296" s="58"/>
      <c r="H296" s="112"/>
      <c r="I296" s="58"/>
      <c r="J296" s="112"/>
      <c r="K296" s="124"/>
      <c r="L296" s="112"/>
      <c r="M296" s="124"/>
      <c r="N296" s="113"/>
      <c r="O296" s="124"/>
      <c r="P296" s="113"/>
      <c r="Q296" s="124"/>
      <c r="R296" s="113"/>
      <c r="S296" s="124"/>
    </row>
    <row r="297" spans="1:19" ht="1.5" customHeight="1" hidden="1">
      <c r="A297" s="9" t="s">
        <v>403</v>
      </c>
      <c r="B297" s="47" t="s">
        <v>313</v>
      </c>
      <c r="C297" s="47" t="s">
        <v>389</v>
      </c>
      <c r="D297" s="47" t="s">
        <v>415</v>
      </c>
      <c r="E297" s="47"/>
      <c r="F297" s="47" t="s">
        <v>399</v>
      </c>
      <c r="G297" s="58"/>
      <c r="H297" s="112"/>
      <c r="I297" s="58"/>
      <c r="J297" s="112"/>
      <c r="K297" s="124"/>
      <c r="L297" s="112"/>
      <c r="M297" s="124"/>
      <c r="N297" s="113"/>
      <c r="O297" s="124"/>
      <c r="P297" s="113"/>
      <c r="Q297" s="124"/>
      <c r="R297" s="113"/>
      <c r="S297" s="124"/>
    </row>
    <row r="298" spans="1:19" ht="22.5" customHeight="1" hidden="1">
      <c r="A298" s="14" t="s">
        <v>416</v>
      </c>
      <c r="B298" s="47" t="s">
        <v>313</v>
      </c>
      <c r="C298" s="47" t="s">
        <v>389</v>
      </c>
      <c r="D298" s="47" t="s">
        <v>415</v>
      </c>
      <c r="E298" s="47"/>
      <c r="F298" s="47" t="s">
        <v>400</v>
      </c>
      <c r="G298" s="58"/>
      <c r="H298" s="112"/>
      <c r="I298" s="58"/>
      <c r="J298" s="112"/>
      <c r="K298" s="124"/>
      <c r="L298" s="112"/>
      <c r="M298" s="124"/>
      <c r="N298" s="113"/>
      <c r="O298" s="124"/>
      <c r="P298" s="113"/>
      <c r="Q298" s="124"/>
      <c r="R298" s="113"/>
      <c r="S298" s="124"/>
    </row>
    <row r="299" spans="1:20" ht="15">
      <c r="A299" s="9" t="s">
        <v>338</v>
      </c>
      <c r="B299" s="47" t="s">
        <v>313</v>
      </c>
      <c r="C299" s="47" t="s">
        <v>372</v>
      </c>
      <c r="D299" s="47"/>
      <c r="E299" s="47"/>
      <c r="F299" s="47"/>
      <c r="G299" s="61">
        <f>G300</f>
        <v>2085500</v>
      </c>
      <c r="H299" s="112"/>
      <c r="I299" s="61">
        <f>I300</f>
        <v>2075501</v>
      </c>
      <c r="J299" s="112"/>
      <c r="K299" s="75">
        <f>K300</f>
        <v>1851001</v>
      </c>
      <c r="L299" s="112"/>
      <c r="M299" s="75">
        <f>M300</f>
        <v>1817966.19</v>
      </c>
      <c r="N299" s="113"/>
      <c r="O299" s="75">
        <f>O300</f>
        <v>1807966.19</v>
      </c>
      <c r="P299" s="113"/>
      <c r="Q299" s="75">
        <f>Q300</f>
        <v>1357495.19</v>
      </c>
      <c r="R299" s="113"/>
      <c r="S299" s="75">
        <f>S300</f>
        <v>1346377.19</v>
      </c>
      <c r="T299" s="142"/>
    </row>
    <row r="300" spans="1:19" ht="15">
      <c r="A300" s="9" t="s">
        <v>384</v>
      </c>
      <c r="B300" s="45" t="s">
        <v>313</v>
      </c>
      <c r="C300" s="45" t="s">
        <v>383</v>
      </c>
      <c r="D300" s="45"/>
      <c r="E300" s="45"/>
      <c r="F300" s="45"/>
      <c r="G300" s="60">
        <f>G301</f>
        <v>2085500</v>
      </c>
      <c r="H300" s="112"/>
      <c r="I300" s="60">
        <f>I301</f>
        <v>2075501</v>
      </c>
      <c r="J300" s="112"/>
      <c r="K300" s="74">
        <f>K301</f>
        <v>1851001</v>
      </c>
      <c r="L300" s="113"/>
      <c r="M300" s="74">
        <f>M301</f>
        <v>1817966.19</v>
      </c>
      <c r="N300" s="113"/>
      <c r="O300" s="74">
        <f>O301</f>
        <v>1807966.19</v>
      </c>
      <c r="P300" s="113"/>
      <c r="Q300" s="74">
        <f>Q301</f>
        <v>1357495.19</v>
      </c>
      <c r="R300" s="113"/>
      <c r="S300" s="74">
        <f>S301</f>
        <v>1346377.19</v>
      </c>
    </row>
    <row r="301" spans="1:19" ht="78" customHeight="1">
      <c r="A301" s="24" t="s">
        <v>167</v>
      </c>
      <c r="B301" s="47" t="s">
        <v>313</v>
      </c>
      <c r="C301" s="47" t="s">
        <v>383</v>
      </c>
      <c r="D301" s="47" t="s">
        <v>49</v>
      </c>
      <c r="E301" s="47" t="s">
        <v>589</v>
      </c>
      <c r="F301" s="47"/>
      <c r="G301" s="61">
        <f>G302</f>
        <v>2085500</v>
      </c>
      <c r="H301" s="112"/>
      <c r="I301" s="61">
        <f>I302</f>
        <v>2075501</v>
      </c>
      <c r="J301" s="112"/>
      <c r="K301" s="75">
        <f>K302</f>
        <v>1851001</v>
      </c>
      <c r="L301" s="112"/>
      <c r="M301" s="75">
        <f>M302</f>
        <v>1817966.19</v>
      </c>
      <c r="N301" s="113"/>
      <c r="O301" s="75">
        <f>O302</f>
        <v>1807966.19</v>
      </c>
      <c r="P301" s="113"/>
      <c r="Q301" s="75">
        <f>Q302</f>
        <v>1357495.19</v>
      </c>
      <c r="R301" s="113"/>
      <c r="S301" s="75">
        <f>S302</f>
        <v>1346377.19</v>
      </c>
    </row>
    <row r="302" spans="1:19" ht="67.5" customHeight="1">
      <c r="A302" s="11" t="s">
        <v>169</v>
      </c>
      <c r="B302" s="47" t="s">
        <v>313</v>
      </c>
      <c r="C302" s="47" t="s">
        <v>383</v>
      </c>
      <c r="D302" s="47" t="s">
        <v>116</v>
      </c>
      <c r="E302" s="47" t="s">
        <v>477</v>
      </c>
      <c r="F302" s="47"/>
      <c r="G302" s="61">
        <f>G303</f>
        <v>2085500</v>
      </c>
      <c r="H302" s="112"/>
      <c r="I302" s="61">
        <f>I303</f>
        <v>2075501</v>
      </c>
      <c r="J302" s="112"/>
      <c r="K302" s="75">
        <f>K303+K308</f>
        <v>1851001</v>
      </c>
      <c r="L302" s="112"/>
      <c r="M302" s="75">
        <f>M303+M308</f>
        <v>1817966.19</v>
      </c>
      <c r="N302" s="113"/>
      <c r="O302" s="75">
        <f>O303+O308</f>
        <v>1807966.19</v>
      </c>
      <c r="P302" s="113"/>
      <c r="Q302" s="75">
        <f>Q303+Q308</f>
        <v>1357495.19</v>
      </c>
      <c r="R302" s="113"/>
      <c r="S302" s="75">
        <f>S303+S308</f>
        <v>1346377.19</v>
      </c>
    </row>
    <row r="303" spans="1:19" ht="30.75" customHeight="1">
      <c r="A303" s="31" t="s">
        <v>117</v>
      </c>
      <c r="B303" s="47" t="s">
        <v>313</v>
      </c>
      <c r="C303" s="47" t="s">
        <v>383</v>
      </c>
      <c r="D303" s="45" t="s">
        <v>62</v>
      </c>
      <c r="E303" s="45" t="s">
        <v>211</v>
      </c>
      <c r="F303" s="47"/>
      <c r="G303" s="61">
        <f>G307+G306</f>
        <v>2085500</v>
      </c>
      <c r="H303" s="112"/>
      <c r="I303" s="61">
        <f>I307+I306</f>
        <v>2075501</v>
      </c>
      <c r="J303" s="112"/>
      <c r="K303" s="75">
        <f>K307+K306</f>
        <v>1551001</v>
      </c>
      <c r="L303" s="112"/>
      <c r="M303" s="75">
        <f>M307+M306</f>
        <v>1517966.19</v>
      </c>
      <c r="N303" s="113"/>
      <c r="O303" s="75">
        <f>O307+O306</f>
        <v>1507966.19</v>
      </c>
      <c r="P303" s="113"/>
      <c r="Q303" s="75">
        <f>Q307+Q306</f>
        <v>1057495.19</v>
      </c>
      <c r="R303" s="113"/>
      <c r="S303" s="75">
        <f>S307+S306</f>
        <v>1050811.19</v>
      </c>
    </row>
    <row r="304" spans="1:19" ht="66.75" customHeight="1" hidden="1">
      <c r="A304" s="19" t="s">
        <v>404</v>
      </c>
      <c r="B304" s="47" t="s">
        <v>313</v>
      </c>
      <c r="C304" s="47" t="s">
        <v>383</v>
      </c>
      <c r="D304" s="45" t="s">
        <v>62</v>
      </c>
      <c r="E304" s="45" t="s">
        <v>211</v>
      </c>
      <c r="F304" s="47"/>
      <c r="G304" s="68"/>
      <c r="H304" s="112"/>
      <c r="I304" s="68"/>
      <c r="J304" s="112"/>
      <c r="K304" s="125"/>
      <c r="L304" s="112"/>
      <c r="M304" s="125"/>
      <c r="N304" s="113"/>
      <c r="O304" s="125"/>
      <c r="P304" s="113"/>
      <c r="Q304" s="125"/>
      <c r="R304" s="113"/>
      <c r="S304" s="125"/>
    </row>
    <row r="305" spans="1:19" ht="44.25" customHeight="1" hidden="1">
      <c r="A305" s="11" t="s">
        <v>416</v>
      </c>
      <c r="B305" s="47" t="s">
        <v>313</v>
      </c>
      <c r="C305" s="47" t="s">
        <v>383</v>
      </c>
      <c r="D305" s="45" t="s">
        <v>62</v>
      </c>
      <c r="E305" s="45" t="s">
        <v>211</v>
      </c>
      <c r="F305" s="47" t="s">
        <v>405</v>
      </c>
      <c r="G305" s="68"/>
      <c r="H305" s="112"/>
      <c r="I305" s="68"/>
      <c r="J305" s="112"/>
      <c r="K305" s="125"/>
      <c r="L305" s="112"/>
      <c r="M305" s="125"/>
      <c r="N305" s="113"/>
      <c r="O305" s="125"/>
      <c r="P305" s="113"/>
      <c r="Q305" s="125"/>
      <c r="R305" s="113"/>
      <c r="S305" s="125"/>
    </row>
    <row r="306" spans="1:19" ht="33" customHeight="1">
      <c r="A306" s="92" t="s">
        <v>268</v>
      </c>
      <c r="B306" s="47" t="s">
        <v>313</v>
      </c>
      <c r="C306" s="47" t="s">
        <v>383</v>
      </c>
      <c r="D306" s="45" t="s">
        <v>62</v>
      </c>
      <c r="E306" s="45" t="s">
        <v>211</v>
      </c>
      <c r="F306" s="47" t="s">
        <v>259</v>
      </c>
      <c r="G306" s="74">
        <v>546000</v>
      </c>
      <c r="H306" s="112"/>
      <c r="I306" s="74">
        <f>G306+H306</f>
        <v>546000</v>
      </c>
      <c r="J306" s="112">
        <f>4283.61-300000</f>
        <v>-295716.39</v>
      </c>
      <c r="K306" s="74">
        <f>I306+J306</f>
        <v>250283.61</v>
      </c>
      <c r="L306" s="112"/>
      <c r="M306" s="74">
        <f>K306+L306</f>
        <v>250283.61</v>
      </c>
      <c r="N306" s="113"/>
      <c r="O306" s="74">
        <f>M306+N306</f>
        <v>250283.61</v>
      </c>
      <c r="P306" s="113">
        <f>-246000+30000</f>
        <v>-216000</v>
      </c>
      <c r="Q306" s="74">
        <f>O306+P306</f>
        <v>34283.609999999986</v>
      </c>
      <c r="R306" s="113"/>
      <c r="S306" s="74">
        <f>Q306+R306</f>
        <v>34283.609999999986</v>
      </c>
    </row>
    <row r="307" spans="1:19" ht="21" customHeight="1">
      <c r="A307" s="11" t="s">
        <v>407</v>
      </c>
      <c r="B307" s="47" t="s">
        <v>313</v>
      </c>
      <c r="C307" s="47" t="s">
        <v>383</v>
      </c>
      <c r="D307" s="47" t="s">
        <v>62</v>
      </c>
      <c r="E307" s="45" t="s">
        <v>211</v>
      </c>
      <c r="F307" s="47" t="s">
        <v>405</v>
      </c>
      <c r="G307" s="74">
        <v>1539500</v>
      </c>
      <c r="H307" s="112">
        <v>-9999</v>
      </c>
      <c r="I307" s="74">
        <f>G307+H307</f>
        <v>1529501</v>
      </c>
      <c r="J307" s="112">
        <v>-228783.61</v>
      </c>
      <c r="K307" s="74">
        <f>I307+J307</f>
        <v>1300717.3900000001</v>
      </c>
      <c r="L307" s="112">
        <v>-33034.81</v>
      </c>
      <c r="M307" s="74">
        <f>K307+L307</f>
        <v>1267682.58</v>
      </c>
      <c r="N307" s="113">
        <v>-10000</v>
      </c>
      <c r="O307" s="74">
        <f>M307+N307</f>
        <v>1257682.58</v>
      </c>
      <c r="P307" s="113">
        <f>-204471-30000</f>
        <v>-234471</v>
      </c>
      <c r="Q307" s="74">
        <f>O307+P307</f>
        <v>1023211.5800000001</v>
      </c>
      <c r="R307" s="113">
        <v>-6684</v>
      </c>
      <c r="S307" s="74">
        <f>Q307+R307</f>
        <v>1016527.5800000001</v>
      </c>
    </row>
    <row r="308" spans="1:19" ht="33.75" customHeight="1">
      <c r="A308" s="11" t="s">
        <v>174</v>
      </c>
      <c r="B308" s="47" t="s">
        <v>313</v>
      </c>
      <c r="C308" s="47" t="s">
        <v>383</v>
      </c>
      <c r="D308" s="47" t="s">
        <v>62</v>
      </c>
      <c r="E308" s="45" t="s">
        <v>175</v>
      </c>
      <c r="F308" s="47"/>
      <c r="G308" s="74"/>
      <c r="H308" s="112"/>
      <c r="I308" s="74"/>
      <c r="J308" s="112"/>
      <c r="K308" s="74">
        <f>K309</f>
        <v>300000</v>
      </c>
      <c r="L308" s="112"/>
      <c r="M308" s="74">
        <f>M309</f>
        <v>300000</v>
      </c>
      <c r="N308" s="113"/>
      <c r="O308" s="74">
        <f>O309</f>
        <v>300000</v>
      </c>
      <c r="P308" s="113"/>
      <c r="Q308" s="74">
        <f>Q309</f>
        <v>300000</v>
      </c>
      <c r="R308" s="113"/>
      <c r="S308" s="74">
        <f>S309</f>
        <v>295566</v>
      </c>
    </row>
    <row r="309" spans="1:19" ht="38.25" customHeight="1">
      <c r="A309" s="92" t="s">
        <v>268</v>
      </c>
      <c r="B309" s="47" t="s">
        <v>313</v>
      </c>
      <c r="C309" s="47" t="s">
        <v>383</v>
      </c>
      <c r="D309" s="45" t="s">
        <v>62</v>
      </c>
      <c r="E309" s="45" t="s">
        <v>175</v>
      </c>
      <c r="F309" s="47" t="s">
        <v>259</v>
      </c>
      <c r="G309" s="74"/>
      <c r="H309" s="112"/>
      <c r="I309" s="74"/>
      <c r="J309" s="112">
        <v>300000</v>
      </c>
      <c r="K309" s="74">
        <f>I309+J309</f>
        <v>300000</v>
      </c>
      <c r="L309" s="112"/>
      <c r="M309" s="74">
        <f>K309+L309</f>
        <v>300000</v>
      </c>
      <c r="N309" s="113"/>
      <c r="O309" s="74">
        <f>M309+N309</f>
        <v>300000</v>
      </c>
      <c r="P309" s="113"/>
      <c r="Q309" s="74">
        <f>O309+P309</f>
        <v>300000</v>
      </c>
      <c r="R309" s="113">
        <v>-4434</v>
      </c>
      <c r="S309" s="74">
        <f>Q309+R309</f>
        <v>295566</v>
      </c>
    </row>
    <row r="310" spans="1:20" ht="47.25" customHeight="1">
      <c r="A310" s="26" t="s">
        <v>381</v>
      </c>
      <c r="B310" s="51" t="s">
        <v>364</v>
      </c>
      <c r="C310" s="47"/>
      <c r="D310" s="47"/>
      <c r="E310" s="47"/>
      <c r="F310" s="47"/>
      <c r="G310" s="69">
        <f>G334+G311+G327+G340+G345</f>
        <v>6388830</v>
      </c>
      <c r="H310" s="112"/>
      <c r="I310" s="69">
        <f>I334+I311+I327+I340+I345</f>
        <v>6388830</v>
      </c>
      <c r="J310" s="112"/>
      <c r="K310" s="126">
        <f>K334+K311+K327+K340+K345</f>
        <v>6398830</v>
      </c>
      <c r="L310" s="112"/>
      <c r="M310" s="126">
        <f>M334+M311+M327+M340+M345</f>
        <v>6139270.3</v>
      </c>
      <c r="N310" s="113"/>
      <c r="O310" s="126">
        <f>O334+O311+O327+O340+O345</f>
        <v>6199270.3</v>
      </c>
      <c r="P310" s="113"/>
      <c r="Q310" s="126">
        <f>Q334+Q311+Q327+Q340+Q345</f>
        <v>5152398.95</v>
      </c>
      <c r="R310" s="113"/>
      <c r="S310" s="126">
        <f>S334+S311+S327+S340+S345</f>
        <v>4849398.95</v>
      </c>
      <c r="T310" s="142"/>
    </row>
    <row r="311" spans="1:19" ht="79.5" customHeight="1">
      <c r="A311" s="19" t="s">
        <v>63</v>
      </c>
      <c r="B311" s="45" t="s">
        <v>364</v>
      </c>
      <c r="C311" s="45" t="s">
        <v>370</v>
      </c>
      <c r="D311" s="45" t="s">
        <v>67</v>
      </c>
      <c r="E311" s="45" t="s">
        <v>562</v>
      </c>
      <c r="F311" s="47"/>
      <c r="G311" s="61">
        <f>G312+G315</f>
        <v>3017700</v>
      </c>
      <c r="H311" s="113"/>
      <c r="I311" s="61">
        <f>I312+I315</f>
        <v>3017700</v>
      </c>
      <c r="J311" s="112"/>
      <c r="K311" s="75">
        <f>K312+K315</f>
        <v>3087700</v>
      </c>
      <c r="L311" s="112"/>
      <c r="M311" s="75">
        <f>M312+M315</f>
        <v>3327700</v>
      </c>
      <c r="N311" s="113"/>
      <c r="O311" s="75">
        <f>O312+O315</f>
        <v>3387700</v>
      </c>
      <c r="P311" s="113"/>
      <c r="Q311" s="75">
        <f>Q312+Q315</f>
        <v>3284621.3200000003</v>
      </c>
      <c r="R311" s="113"/>
      <c r="S311" s="75">
        <f>S312+S315</f>
        <v>3094621.3200000003</v>
      </c>
    </row>
    <row r="312" spans="1:19" ht="64.5" customHeight="1">
      <c r="A312" s="27" t="s">
        <v>64</v>
      </c>
      <c r="B312" s="45" t="s">
        <v>364</v>
      </c>
      <c r="C312" s="45" t="s">
        <v>370</v>
      </c>
      <c r="D312" s="45" t="s">
        <v>66</v>
      </c>
      <c r="E312" s="45" t="s">
        <v>563</v>
      </c>
      <c r="F312" s="45"/>
      <c r="G312" s="60">
        <f>G313</f>
        <v>180000</v>
      </c>
      <c r="H312" s="112"/>
      <c r="I312" s="60">
        <f>I313</f>
        <v>180000</v>
      </c>
      <c r="J312" s="112"/>
      <c r="K312" s="74">
        <f>K313</f>
        <v>180000</v>
      </c>
      <c r="L312" s="112"/>
      <c r="M312" s="74">
        <f>M313</f>
        <v>180000</v>
      </c>
      <c r="N312" s="113"/>
      <c r="O312" s="74">
        <f>O313</f>
        <v>180000</v>
      </c>
      <c r="P312" s="113"/>
      <c r="Q312" s="74">
        <f>Q313</f>
        <v>106300</v>
      </c>
      <c r="R312" s="113"/>
      <c r="S312" s="74">
        <f>S313</f>
        <v>66300</v>
      </c>
    </row>
    <row r="313" spans="1:19" ht="48.75" customHeight="1">
      <c r="A313" s="19" t="s">
        <v>406</v>
      </c>
      <c r="B313" s="45" t="s">
        <v>364</v>
      </c>
      <c r="C313" s="45" t="s">
        <v>370</v>
      </c>
      <c r="D313" s="45" t="s">
        <v>104</v>
      </c>
      <c r="E313" s="45" t="s">
        <v>564</v>
      </c>
      <c r="F313" s="45"/>
      <c r="G313" s="74">
        <f>G314</f>
        <v>180000</v>
      </c>
      <c r="H313" s="112"/>
      <c r="I313" s="74">
        <f>I314</f>
        <v>180000</v>
      </c>
      <c r="J313" s="112"/>
      <c r="K313" s="74">
        <f>K314</f>
        <v>180000</v>
      </c>
      <c r="L313" s="112"/>
      <c r="M313" s="74">
        <f>M314</f>
        <v>180000</v>
      </c>
      <c r="N313" s="113"/>
      <c r="O313" s="74">
        <f>O314</f>
        <v>180000</v>
      </c>
      <c r="P313" s="113"/>
      <c r="Q313" s="74">
        <f>Q314</f>
        <v>106300</v>
      </c>
      <c r="R313" s="113"/>
      <c r="S313" s="74">
        <f>S314</f>
        <v>66300</v>
      </c>
    </row>
    <row r="314" spans="1:19" ht="36" customHeight="1">
      <c r="A314" s="92" t="s">
        <v>268</v>
      </c>
      <c r="B314" s="45" t="s">
        <v>364</v>
      </c>
      <c r="C314" s="45" t="s">
        <v>370</v>
      </c>
      <c r="D314" s="45" t="s">
        <v>104</v>
      </c>
      <c r="E314" s="45" t="s">
        <v>564</v>
      </c>
      <c r="F314" s="45" t="s">
        <v>259</v>
      </c>
      <c r="G314" s="74">
        <v>180000</v>
      </c>
      <c r="H314" s="112"/>
      <c r="I314" s="74">
        <f>G314+H314</f>
        <v>180000</v>
      </c>
      <c r="J314" s="112"/>
      <c r="K314" s="74">
        <f>I314+J314</f>
        <v>180000</v>
      </c>
      <c r="L314" s="112"/>
      <c r="M314" s="74">
        <f>K314+L314</f>
        <v>180000</v>
      </c>
      <c r="N314" s="113"/>
      <c r="O314" s="74">
        <f>M314+N314</f>
        <v>180000</v>
      </c>
      <c r="P314" s="113">
        <v>-73700</v>
      </c>
      <c r="Q314" s="74">
        <f>O314+P314</f>
        <v>106300</v>
      </c>
      <c r="R314" s="113">
        <v>-40000</v>
      </c>
      <c r="S314" s="74">
        <f>Q314+R314</f>
        <v>66300</v>
      </c>
    </row>
    <row r="315" spans="1:19" ht="81" customHeight="1">
      <c r="A315" s="27" t="s">
        <v>142</v>
      </c>
      <c r="B315" s="45" t="s">
        <v>364</v>
      </c>
      <c r="C315" s="45" t="s">
        <v>370</v>
      </c>
      <c r="D315" s="45" t="s">
        <v>68</v>
      </c>
      <c r="E315" s="45" t="s">
        <v>565</v>
      </c>
      <c r="F315" s="45"/>
      <c r="G315" s="63">
        <f>G316+G319+G323</f>
        <v>2837700</v>
      </c>
      <c r="H315" s="112"/>
      <c r="I315" s="63">
        <f>I316+I319+I323</f>
        <v>2837700</v>
      </c>
      <c r="J315" s="112"/>
      <c r="K315" s="91">
        <f>K316+K319+K323+K325</f>
        <v>2907700</v>
      </c>
      <c r="L315" s="112"/>
      <c r="M315" s="91">
        <f>M316+M319+M323+M325</f>
        <v>3147700</v>
      </c>
      <c r="N315" s="113"/>
      <c r="O315" s="91">
        <f>O316+O319+O323+O325</f>
        <v>3207700</v>
      </c>
      <c r="P315" s="113"/>
      <c r="Q315" s="91">
        <f>Q316+Q319+Q323+Q325</f>
        <v>3178321.3200000003</v>
      </c>
      <c r="R315" s="113"/>
      <c r="S315" s="91">
        <f>S316+S319+S323+S325</f>
        <v>3028321.3200000003</v>
      </c>
    </row>
    <row r="316" spans="1:19" ht="47.25" customHeight="1">
      <c r="A316" s="19" t="s">
        <v>12</v>
      </c>
      <c r="B316" s="45" t="s">
        <v>364</v>
      </c>
      <c r="C316" s="45" t="s">
        <v>370</v>
      </c>
      <c r="D316" s="45" t="s">
        <v>99</v>
      </c>
      <c r="E316" s="45" t="s">
        <v>566</v>
      </c>
      <c r="F316" s="45"/>
      <c r="G316" s="63">
        <f>G317+G318</f>
        <v>1804500</v>
      </c>
      <c r="H316" s="112"/>
      <c r="I316" s="63">
        <f>I317+I318</f>
        <v>1804500</v>
      </c>
      <c r="J316" s="112"/>
      <c r="K316" s="91">
        <f>K317+K318</f>
        <v>1804500</v>
      </c>
      <c r="L316" s="112"/>
      <c r="M316" s="91">
        <f>M317+M318</f>
        <v>1804500</v>
      </c>
      <c r="N316" s="113"/>
      <c r="O316" s="91">
        <f>O317+O318</f>
        <v>1804500</v>
      </c>
      <c r="P316" s="113"/>
      <c r="Q316" s="91">
        <f>Q317+Q318</f>
        <v>1800928.82</v>
      </c>
      <c r="R316" s="113"/>
      <c r="S316" s="91">
        <f>S317+S318</f>
        <v>1800928.82</v>
      </c>
    </row>
    <row r="317" spans="1:19" ht="33" customHeight="1">
      <c r="A317" s="19" t="s">
        <v>249</v>
      </c>
      <c r="B317" s="45" t="s">
        <v>364</v>
      </c>
      <c r="C317" s="45" t="s">
        <v>370</v>
      </c>
      <c r="D317" s="45" t="s">
        <v>99</v>
      </c>
      <c r="E317" s="45" t="s">
        <v>566</v>
      </c>
      <c r="F317" s="45" t="s">
        <v>267</v>
      </c>
      <c r="G317" s="91">
        <v>1700400</v>
      </c>
      <c r="H317" s="112"/>
      <c r="I317" s="91">
        <f>G317+H317</f>
        <v>1700400</v>
      </c>
      <c r="J317" s="112"/>
      <c r="K317" s="91">
        <f>I317+J317</f>
        <v>1700400</v>
      </c>
      <c r="L317" s="112"/>
      <c r="M317" s="91">
        <f>K317+L317</f>
        <v>1700400</v>
      </c>
      <c r="N317" s="113"/>
      <c r="O317" s="91">
        <f>M317+N317</f>
        <v>1700400</v>
      </c>
      <c r="P317" s="113"/>
      <c r="Q317" s="91">
        <f>O317+P317</f>
        <v>1700400</v>
      </c>
      <c r="R317" s="113"/>
      <c r="S317" s="91">
        <f>Q317+R317</f>
        <v>1700400</v>
      </c>
    </row>
    <row r="318" spans="1:19" ht="32.25" customHeight="1">
      <c r="A318" s="92" t="s">
        <v>268</v>
      </c>
      <c r="B318" s="45" t="s">
        <v>364</v>
      </c>
      <c r="C318" s="45" t="s">
        <v>370</v>
      </c>
      <c r="D318" s="45" t="s">
        <v>99</v>
      </c>
      <c r="E318" s="45" t="s">
        <v>566</v>
      </c>
      <c r="F318" s="45" t="s">
        <v>259</v>
      </c>
      <c r="G318" s="74">
        <v>104100</v>
      </c>
      <c r="H318" s="112"/>
      <c r="I318" s="74">
        <f>G318+H318</f>
        <v>104100</v>
      </c>
      <c r="J318" s="112"/>
      <c r="K318" s="74">
        <f>I318+J318</f>
        <v>104100</v>
      </c>
      <c r="L318" s="112"/>
      <c r="M318" s="74">
        <f>K318+L318</f>
        <v>104100</v>
      </c>
      <c r="N318" s="113"/>
      <c r="O318" s="74">
        <f>M318+N318</f>
        <v>104100</v>
      </c>
      <c r="P318" s="113">
        <v>-3571.18</v>
      </c>
      <c r="Q318" s="74">
        <f>O318+P318</f>
        <v>100528.82</v>
      </c>
      <c r="R318" s="113"/>
      <c r="S318" s="74">
        <f>Q318+R318</f>
        <v>100528.82</v>
      </c>
    </row>
    <row r="319" spans="1:19" ht="30" customHeight="1">
      <c r="A319" s="19" t="s">
        <v>362</v>
      </c>
      <c r="B319" s="45" t="s">
        <v>364</v>
      </c>
      <c r="C319" s="45" t="s">
        <v>370</v>
      </c>
      <c r="D319" s="45" t="s">
        <v>69</v>
      </c>
      <c r="E319" s="45" t="s">
        <v>567</v>
      </c>
      <c r="F319" s="45"/>
      <c r="G319" s="61">
        <f>G320+G321</f>
        <v>925200</v>
      </c>
      <c r="H319" s="112"/>
      <c r="I319" s="61">
        <f>I320+I321</f>
        <v>925200</v>
      </c>
      <c r="J319" s="112"/>
      <c r="K319" s="75">
        <f>K320+K321</f>
        <v>985200</v>
      </c>
      <c r="L319" s="112"/>
      <c r="M319" s="75">
        <f>M320+M321+M322</f>
        <v>1075200</v>
      </c>
      <c r="N319" s="113"/>
      <c r="O319" s="75">
        <f>O320+O321+O322</f>
        <v>1075200</v>
      </c>
      <c r="P319" s="113"/>
      <c r="Q319" s="75">
        <f>Q320+Q321+Q322</f>
        <v>1049392.5</v>
      </c>
      <c r="R319" s="113"/>
      <c r="S319" s="75">
        <f>S320+S321+S322</f>
        <v>1049392.5</v>
      </c>
    </row>
    <row r="320" spans="1:19" ht="30" customHeight="1">
      <c r="A320" s="20" t="s">
        <v>258</v>
      </c>
      <c r="B320" s="45" t="s">
        <v>364</v>
      </c>
      <c r="C320" s="45" t="s">
        <v>370</v>
      </c>
      <c r="D320" s="45" t="s">
        <v>69</v>
      </c>
      <c r="E320" s="45" t="s">
        <v>567</v>
      </c>
      <c r="F320" s="45" t="s">
        <v>257</v>
      </c>
      <c r="G320" s="75">
        <v>750969</v>
      </c>
      <c r="H320" s="112"/>
      <c r="I320" s="75">
        <f>G320+H320</f>
        <v>750969</v>
      </c>
      <c r="J320" s="112"/>
      <c r="K320" s="75">
        <f>I320+J320</f>
        <v>750969</v>
      </c>
      <c r="L320" s="112"/>
      <c r="M320" s="75">
        <f>K320+L320</f>
        <v>750969</v>
      </c>
      <c r="N320" s="113"/>
      <c r="O320" s="75">
        <f>M320+N320</f>
        <v>750969</v>
      </c>
      <c r="P320" s="113">
        <v>-57.5</v>
      </c>
      <c r="Q320" s="75">
        <f>O320+P320</f>
        <v>750911.5</v>
      </c>
      <c r="R320" s="113"/>
      <c r="S320" s="75">
        <f>Q320+R320</f>
        <v>750911.5</v>
      </c>
    </row>
    <row r="321" spans="1:19" ht="43.5" customHeight="1">
      <c r="A321" s="92" t="s">
        <v>268</v>
      </c>
      <c r="B321" s="45" t="s">
        <v>364</v>
      </c>
      <c r="C321" s="45" t="s">
        <v>370</v>
      </c>
      <c r="D321" s="45" t="s">
        <v>69</v>
      </c>
      <c r="E321" s="45" t="s">
        <v>567</v>
      </c>
      <c r="F321" s="45" t="s">
        <v>259</v>
      </c>
      <c r="G321" s="74">
        <v>174231</v>
      </c>
      <c r="H321" s="112"/>
      <c r="I321" s="74">
        <f>G321+H321</f>
        <v>174231</v>
      </c>
      <c r="J321" s="112">
        <v>60000</v>
      </c>
      <c r="K321" s="74">
        <f>I321+J321</f>
        <v>234231</v>
      </c>
      <c r="L321" s="112">
        <v>40000</v>
      </c>
      <c r="M321" s="74">
        <f>K321+L321</f>
        <v>274231</v>
      </c>
      <c r="N321" s="113"/>
      <c r="O321" s="74">
        <f>M321+N321</f>
        <v>274231</v>
      </c>
      <c r="P321" s="113">
        <v>24250</v>
      </c>
      <c r="Q321" s="74">
        <f>O321+P321</f>
        <v>298481</v>
      </c>
      <c r="R321" s="113"/>
      <c r="S321" s="74">
        <f>Q321+R321</f>
        <v>298481</v>
      </c>
    </row>
    <row r="322" spans="1:19" ht="43.5" customHeight="1">
      <c r="A322" s="27" t="s">
        <v>153</v>
      </c>
      <c r="B322" s="45" t="s">
        <v>364</v>
      </c>
      <c r="C322" s="45" t="s">
        <v>370</v>
      </c>
      <c r="D322" s="45" t="s">
        <v>69</v>
      </c>
      <c r="E322" s="45" t="s">
        <v>567</v>
      </c>
      <c r="F322" s="45" t="s">
        <v>152</v>
      </c>
      <c r="G322" s="74"/>
      <c r="H322" s="112"/>
      <c r="I322" s="74"/>
      <c r="J322" s="112"/>
      <c r="K322" s="74"/>
      <c r="L322" s="112">
        <v>50000</v>
      </c>
      <c r="M322" s="74">
        <f>K322+L322</f>
        <v>50000</v>
      </c>
      <c r="N322" s="113"/>
      <c r="O322" s="74">
        <f>M322+N322</f>
        <v>50000</v>
      </c>
      <c r="P322" s="113">
        <v>-50000</v>
      </c>
      <c r="Q322" s="74">
        <f>O322+P322</f>
        <v>0</v>
      </c>
      <c r="R322" s="113"/>
      <c r="S322" s="74">
        <f>Q322+R322</f>
        <v>0</v>
      </c>
    </row>
    <row r="323" spans="1:19" ht="18.75" customHeight="1">
      <c r="A323" s="11" t="s">
        <v>65</v>
      </c>
      <c r="B323" s="45" t="s">
        <v>364</v>
      </c>
      <c r="C323" s="45" t="s">
        <v>370</v>
      </c>
      <c r="D323" s="45" t="s">
        <v>112</v>
      </c>
      <c r="E323" s="45" t="s">
        <v>568</v>
      </c>
      <c r="F323" s="45"/>
      <c r="G323" s="61">
        <f>G324</f>
        <v>108000</v>
      </c>
      <c r="H323" s="112"/>
      <c r="I323" s="61">
        <f>I324</f>
        <v>108000</v>
      </c>
      <c r="J323" s="112"/>
      <c r="K323" s="75">
        <f>K324</f>
        <v>108000</v>
      </c>
      <c r="L323" s="112"/>
      <c r="M323" s="75">
        <f>M324</f>
        <v>258000</v>
      </c>
      <c r="N323" s="113"/>
      <c r="O323" s="75">
        <f>O324</f>
        <v>258000</v>
      </c>
      <c r="P323" s="113"/>
      <c r="Q323" s="75">
        <f>Q324</f>
        <v>258000</v>
      </c>
      <c r="R323" s="113"/>
      <c r="S323" s="75">
        <f>S324</f>
        <v>108000</v>
      </c>
    </row>
    <row r="324" spans="1:19" ht="31.5" customHeight="1">
      <c r="A324" s="92" t="s">
        <v>268</v>
      </c>
      <c r="B324" s="45" t="s">
        <v>364</v>
      </c>
      <c r="C324" s="45" t="s">
        <v>370</v>
      </c>
      <c r="D324" s="45" t="s">
        <v>112</v>
      </c>
      <c r="E324" s="45" t="s">
        <v>568</v>
      </c>
      <c r="F324" s="52" t="s">
        <v>259</v>
      </c>
      <c r="G324" s="75">
        <v>108000</v>
      </c>
      <c r="H324" s="112"/>
      <c r="I324" s="75">
        <f>G324+H324</f>
        <v>108000</v>
      </c>
      <c r="J324" s="112"/>
      <c r="K324" s="75">
        <f>I324+J324</f>
        <v>108000</v>
      </c>
      <c r="L324" s="112">
        <v>150000</v>
      </c>
      <c r="M324" s="75">
        <f>K324+L324</f>
        <v>258000</v>
      </c>
      <c r="N324" s="113"/>
      <c r="O324" s="75">
        <f>M324+N324</f>
        <v>258000</v>
      </c>
      <c r="P324" s="113"/>
      <c r="Q324" s="75">
        <f>O324+P324</f>
        <v>258000</v>
      </c>
      <c r="R324" s="113">
        <v>-150000</v>
      </c>
      <c r="S324" s="75">
        <f>Q324+R324</f>
        <v>108000</v>
      </c>
    </row>
    <row r="325" spans="1:19" ht="30.75" customHeight="1">
      <c r="A325" s="27" t="s">
        <v>222</v>
      </c>
      <c r="B325" s="45" t="s">
        <v>364</v>
      </c>
      <c r="C325" s="45" t="s">
        <v>370</v>
      </c>
      <c r="D325" s="45"/>
      <c r="E325" s="52" t="s">
        <v>223</v>
      </c>
      <c r="F325" s="52"/>
      <c r="G325" s="75"/>
      <c r="H325" s="112"/>
      <c r="I325" s="75"/>
      <c r="J325" s="112"/>
      <c r="K325" s="75">
        <f>K326</f>
        <v>10000</v>
      </c>
      <c r="L325" s="112"/>
      <c r="M325" s="75">
        <f>M326</f>
        <v>10000</v>
      </c>
      <c r="N325" s="113"/>
      <c r="O325" s="75">
        <f>O326</f>
        <v>70000</v>
      </c>
      <c r="P325" s="113"/>
      <c r="Q325" s="75">
        <f>Q326</f>
        <v>70000</v>
      </c>
      <c r="R325" s="113"/>
      <c r="S325" s="75">
        <f>S326</f>
        <v>70000</v>
      </c>
    </row>
    <row r="326" spans="1:19" ht="30.75" customHeight="1">
      <c r="A326" s="92" t="s">
        <v>268</v>
      </c>
      <c r="B326" s="45" t="s">
        <v>364</v>
      </c>
      <c r="C326" s="45" t="s">
        <v>370</v>
      </c>
      <c r="D326" s="45"/>
      <c r="E326" s="52" t="s">
        <v>223</v>
      </c>
      <c r="F326" s="52" t="s">
        <v>259</v>
      </c>
      <c r="G326" s="75"/>
      <c r="H326" s="112"/>
      <c r="I326" s="75"/>
      <c r="J326" s="112">
        <v>10000</v>
      </c>
      <c r="K326" s="74">
        <f>I326+J326</f>
        <v>10000</v>
      </c>
      <c r="L326" s="112"/>
      <c r="M326" s="74">
        <f>K326+L326</f>
        <v>10000</v>
      </c>
      <c r="N326" s="113">
        <v>60000</v>
      </c>
      <c r="O326" s="74">
        <f>M326+N326</f>
        <v>70000</v>
      </c>
      <c r="P326" s="113"/>
      <c r="Q326" s="74">
        <f>O326+P326</f>
        <v>70000</v>
      </c>
      <c r="R326" s="113"/>
      <c r="S326" s="74">
        <f>Q326+R326</f>
        <v>70000</v>
      </c>
    </row>
    <row r="327" spans="1:19" ht="36" customHeight="1">
      <c r="A327" s="9" t="s">
        <v>346</v>
      </c>
      <c r="B327" s="45" t="s">
        <v>364</v>
      </c>
      <c r="C327" s="45" t="s">
        <v>318</v>
      </c>
      <c r="D327" s="45"/>
      <c r="E327" s="52"/>
      <c r="F327" s="52"/>
      <c r="G327" s="56">
        <f>G328</f>
        <v>2590350</v>
      </c>
      <c r="H327" s="112"/>
      <c r="I327" s="56">
        <f>I328</f>
        <v>2590350</v>
      </c>
      <c r="J327" s="112"/>
      <c r="K327" s="76">
        <f>K328</f>
        <v>2530350</v>
      </c>
      <c r="L327" s="112"/>
      <c r="M327" s="76">
        <f>M328</f>
        <v>2030790.3</v>
      </c>
      <c r="N327" s="113"/>
      <c r="O327" s="76">
        <f>O328</f>
        <v>2030790.3</v>
      </c>
      <c r="P327" s="113"/>
      <c r="Q327" s="76">
        <f>Q328</f>
        <v>1100790.3</v>
      </c>
      <c r="R327" s="113"/>
      <c r="S327" s="76">
        <f>S328</f>
        <v>987790.3</v>
      </c>
    </row>
    <row r="328" spans="1:19" ht="79.5" customHeight="1">
      <c r="A328" s="19" t="s">
        <v>63</v>
      </c>
      <c r="B328" s="45" t="s">
        <v>364</v>
      </c>
      <c r="C328" s="45" t="s">
        <v>318</v>
      </c>
      <c r="D328" s="45" t="s">
        <v>67</v>
      </c>
      <c r="E328" s="52" t="s">
        <v>562</v>
      </c>
      <c r="F328" s="52"/>
      <c r="G328" s="56">
        <f>G329</f>
        <v>2590350</v>
      </c>
      <c r="H328" s="112"/>
      <c r="I328" s="56">
        <f>I329</f>
        <v>2590350</v>
      </c>
      <c r="J328" s="112"/>
      <c r="K328" s="76">
        <f>K329</f>
        <v>2530350</v>
      </c>
      <c r="L328" s="112"/>
      <c r="M328" s="76">
        <f>M329</f>
        <v>2030790.3</v>
      </c>
      <c r="N328" s="113"/>
      <c r="O328" s="76">
        <f>O329</f>
        <v>2030790.3</v>
      </c>
      <c r="P328" s="113"/>
      <c r="Q328" s="76">
        <f>Q329</f>
        <v>1100790.3</v>
      </c>
      <c r="R328" s="113"/>
      <c r="S328" s="76">
        <f>S329</f>
        <v>987790.3</v>
      </c>
    </row>
    <row r="329" spans="1:19" ht="48" customHeight="1">
      <c r="A329" s="11" t="s">
        <v>106</v>
      </c>
      <c r="B329" s="45" t="s">
        <v>364</v>
      </c>
      <c r="C329" s="45" t="s">
        <v>318</v>
      </c>
      <c r="D329" s="45" t="s">
        <v>107</v>
      </c>
      <c r="E329" s="45" t="s">
        <v>650</v>
      </c>
      <c r="F329" s="45"/>
      <c r="G329" s="70">
        <f>G330+G332</f>
        <v>2590350</v>
      </c>
      <c r="H329" s="112"/>
      <c r="I329" s="70">
        <f>I330+I332</f>
        <v>2590350</v>
      </c>
      <c r="J329" s="112"/>
      <c r="K329" s="127">
        <f>K330+K332</f>
        <v>2530350</v>
      </c>
      <c r="L329" s="112"/>
      <c r="M329" s="127">
        <f>M330+M332</f>
        <v>2030790.3</v>
      </c>
      <c r="N329" s="113"/>
      <c r="O329" s="127">
        <f>O330+O332</f>
        <v>2030790.3</v>
      </c>
      <c r="P329" s="113"/>
      <c r="Q329" s="127">
        <f>Q330+Q332</f>
        <v>1100790.3</v>
      </c>
      <c r="R329" s="113"/>
      <c r="S329" s="127">
        <f>S330+S332</f>
        <v>987790.3</v>
      </c>
    </row>
    <row r="330" spans="1:19" ht="33.75" customHeight="1">
      <c r="A330" s="34" t="s">
        <v>702</v>
      </c>
      <c r="B330" s="45" t="s">
        <v>364</v>
      </c>
      <c r="C330" s="45" t="s">
        <v>318</v>
      </c>
      <c r="D330" s="45" t="s">
        <v>108</v>
      </c>
      <c r="E330" s="45" t="s">
        <v>651</v>
      </c>
      <c r="F330" s="45"/>
      <c r="G330" s="70">
        <f>G331</f>
        <v>2410350</v>
      </c>
      <c r="H330" s="112"/>
      <c r="I330" s="70">
        <f>I331</f>
        <v>2410350</v>
      </c>
      <c r="J330" s="112"/>
      <c r="K330" s="127">
        <f>K331</f>
        <v>2350350</v>
      </c>
      <c r="L330" s="112"/>
      <c r="M330" s="127">
        <f>M331</f>
        <v>1850790.3</v>
      </c>
      <c r="N330" s="113"/>
      <c r="O330" s="127">
        <f>O331</f>
        <v>1850790.3</v>
      </c>
      <c r="P330" s="113"/>
      <c r="Q330" s="127">
        <f>Q331</f>
        <v>1050790.3</v>
      </c>
      <c r="R330" s="113"/>
      <c r="S330" s="127">
        <f>S331</f>
        <v>950790.3</v>
      </c>
    </row>
    <row r="331" spans="1:19" ht="33.75" customHeight="1">
      <c r="A331" s="9" t="s">
        <v>268</v>
      </c>
      <c r="B331" s="45" t="s">
        <v>364</v>
      </c>
      <c r="C331" s="45" t="s">
        <v>318</v>
      </c>
      <c r="D331" s="45" t="s">
        <v>108</v>
      </c>
      <c r="E331" s="45" t="s">
        <v>651</v>
      </c>
      <c r="F331" s="45" t="s">
        <v>259</v>
      </c>
      <c r="G331" s="74">
        <v>2410350</v>
      </c>
      <c r="H331" s="112"/>
      <c r="I331" s="74">
        <f>G331+H331</f>
        <v>2410350</v>
      </c>
      <c r="J331" s="112">
        <v>-60000</v>
      </c>
      <c r="K331" s="74">
        <f>I331+J331</f>
        <v>2350350</v>
      </c>
      <c r="L331" s="112">
        <f>-409559.7-90000</f>
        <v>-499559.7</v>
      </c>
      <c r="M331" s="74">
        <f>K331+L331</f>
        <v>1850790.3</v>
      </c>
      <c r="N331" s="113"/>
      <c r="O331" s="74">
        <f>M331+N331</f>
        <v>1850790.3</v>
      </c>
      <c r="P331" s="113">
        <v>-800000</v>
      </c>
      <c r="Q331" s="74">
        <f>O331+P331</f>
        <v>1050790.3</v>
      </c>
      <c r="R331" s="113">
        <v>-100000</v>
      </c>
      <c r="S331" s="74">
        <f>Q331+R331</f>
        <v>950790.3</v>
      </c>
    </row>
    <row r="332" spans="1:19" ht="30.75" customHeight="1">
      <c r="A332" s="11" t="s">
        <v>703</v>
      </c>
      <c r="B332" s="45" t="s">
        <v>364</v>
      </c>
      <c r="C332" s="45" t="s">
        <v>318</v>
      </c>
      <c r="D332" s="45" t="s">
        <v>143</v>
      </c>
      <c r="E332" s="45" t="s">
        <v>652</v>
      </c>
      <c r="F332" s="45"/>
      <c r="G332" s="66">
        <f>G333</f>
        <v>180000</v>
      </c>
      <c r="H332" s="112"/>
      <c r="I332" s="66">
        <f>I333</f>
        <v>180000</v>
      </c>
      <c r="J332" s="112"/>
      <c r="K332" s="104">
        <f>K333</f>
        <v>180000</v>
      </c>
      <c r="L332" s="112"/>
      <c r="M332" s="104">
        <f>M333</f>
        <v>180000</v>
      </c>
      <c r="N332" s="113"/>
      <c r="O332" s="104">
        <f>O333</f>
        <v>180000</v>
      </c>
      <c r="P332" s="113"/>
      <c r="Q332" s="104">
        <f>Q333</f>
        <v>50000</v>
      </c>
      <c r="R332" s="113"/>
      <c r="S332" s="104">
        <f>S333</f>
        <v>37000</v>
      </c>
    </row>
    <row r="333" spans="1:19" ht="33.75" customHeight="1">
      <c r="A333" s="9" t="s">
        <v>268</v>
      </c>
      <c r="B333" s="45" t="s">
        <v>364</v>
      </c>
      <c r="C333" s="45" t="s">
        <v>318</v>
      </c>
      <c r="D333" s="45" t="s">
        <v>143</v>
      </c>
      <c r="E333" s="45" t="s">
        <v>652</v>
      </c>
      <c r="F333" s="45" t="s">
        <v>259</v>
      </c>
      <c r="G333" s="74">
        <v>180000</v>
      </c>
      <c r="H333" s="112"/>
      <c r="I333" s="74">
        <f>G333+H333</f>
        <v>180000</v>
      </c>
      <c r="J333" s="112"/>
      <c r="K333" s="74">
        <f>I333+J333</f>
        <v>180000</v>
      </c>
      <c r="L333" s="112"/>
      <c r="M333" s="74">
        <f>K333+L333</f>
        <v>180000</v>
      </c>
      <c r="N333" s="113"/>
      <c r="O333" s="74">
        <f>M333+N333</f>
        <v>180000</v>
      </c>
      <c r="P333" s="113">
        <v>-130000</v>
      </c>
      <c r="Q333" s="74">
        <f>O333+P333</f>
        <v>50000</v>
      </c>
      <c r="R333" s="113">
        <v>-13000</v>
      </c>
      <c r="S333" s="74">
        <f>Q333+R333</f>
        <v>37000</v>
      </c>
    </row>
    <row r="334" spans="1:19" ht="17.25" customHeight="1">
      <c r="A334" s="11" t="s">
        <v>347</v>
      </c>
      <c r="B334" s="81">
        <v>902</v>
      </c>
      <c r="C334" s="45" t="s">
        <v>303</v>
      </c>
      <c r="D334" s="45"/>
      <c r="E334" s="45"/>
      <c r="F334" s="45"/>
      <c r="G334" s="74">
        <f>G335</f>
        <v>491130</v>
      </c>
      <c r="H334" s="112"/>
      <c r="I334" s="74">
        <f>I335</f>
        <v>491130</v>
      </c>
      <c r="J334" s="112"/>
      <c r="K334" s="74">
        <f>K335</f>
        <v>491130</v>
      </c>
      <c r="L334" s="112"/>
      <c r="M334" s="74">
        <f>M335</f>
        <v>491130</v>
      </c>
      <c r="N334" s="113"/>
      <c r="O334" s="74">
        <f>O335</f>
        <v>491130</v>
      </c>
      <c r="P334" s="113"/>
      <c r="Q334" s="74">
        <f>Q335</f>
        <v>491130</v>
      </c>
      <c r="R334" s="113"/>
      <c r="S334" s="74">
        <f>S335</f>
        <v>491130</v>
      </c>
    </row>
    <row r="335" spans="1:19" ht="15.75" customHeight="1">
      <c r="A335" s="35" t="s">
        <v>348</v>
      </c>
      <c r="B335" s="78">
        <v>902</v>
      </c>
      <c r="C335" s="45" t="s">
        <v>304</v>
      </c>
      <c r="D335" s="45"/>
      <c r="E335" s="45"/>
      <c r="F335" s="45"/>
      <c r="G335" s="74">
        <f>G336</f>
        <v>491130</v>
      </c>
      <c r="H335" s="112"/>
      <c r="I335" s="74">
        <f>I336</f>
        <v>491130</v>
      </c>
      <c r="J335" s="112"/>
      <c r="K335" s="74">
        <f>K336</f>
        <v>491130</v>
      </c>
      <c r="L335" s="112"/>
      <c r="M335" s="74">
        <f>M336</f>
        <v>491130</v>
      </c>
      <c r="N335" s="113"/>
      <c r="O335" s="74">
        <f>O336</f>
        <v>491130</v>
      </c>
      <c r="P335" s="113"/>
      <c r="Q335" s="74">
        <f>Q336</f>
        <v>491130</v>
      </c>
      <c r="R335" s="113"/>
      <c r="S335" s="74">
        <f>S336</f>
        <v>491130</v>
      </c>
    </row>
    <row r="336" spans="1:19" ht="80.25" customHeight="1">
      <c r="A336" s="79" t="s">
        <v>8</v>
      </c>
      <c r="B336" s="81">
        <v>902</v>
      </c>
      <c r="C336" s="45" t="s">
        <v>304</v>
      </c>
      <c r="D336" s="45" t="s">
        <v>67</v>
      </c>
      <c r="E336" s="45" t="s">
        <v>562</v>
      </c>
      <c r="F336" s="45"/>
      <c r="G336" s="74">
        <f>G337</f>
        <v>491130</v>
      </c>
      <c r="H336" s="112"/>
      <c r="I336" s="74">
        <f>I337</f>
        <v>491130</v>
      </c>
      <c r="J336" s="112"/>
      <c r="K336" s="74">
        <f>K337</f>
        <v>491130</v>
      </c>
      <c r="L336" s="112"/>
      <c r="M336" s="74">
        <f>M337</f>
        <v>491130</v>
      </c>
      <c r="N336" s="113"/>
      <c r="O336" s="74">
        <f>O337</f>
        <v>491130</v>
      </c>
      <c r="P336" s="113"/>
      <c r="Q336" s="74">
        <f>Q337</f>
        <v>491130</v>
      </c>
      <c r="R336" s="113"/>
      <c r="S336" s="74">
        <f>S337</f>
        <v>491130</v>
      </c>
    </row>
    <row r="337" spans="1:19" ht="51" customHeight="1">
      <c r="A337" s="79" t="s">
        <v>179</v>
      </c>
      <c r="B337" s="81">
        <v>902</v>
      </c>
      <c r="C337" s="45" t="s">
        <v>304</v>
      </c>
      <c r="D337" s="45" t="s">
        <v>180</v>
      </c>
      <c r="E337" s="45" t="s">
        <v>478</v>
      </c>
      <c r="F337" s="45"/>
      <c r="G337" s="74">
        <f>G338</f>
        <v>491130</v>
      </c>
      <c r="H337" s="112"/>
      <c r="I337" s="74">
        <f>I338</f>
        <v>491130</v>
      </c>
      <c r="J337" s="112"/>
      <c r="K337" s="74">
        <f>K338</f>
        <v>491130</v>
      </c>
      <c r="L337" s="112"/>
      <c r="M337" s="74">
        <f>M338</f>
        <v>491130</v>
      </c>
      <c r="N337" s="113"/>
      <c r="O337" s="74">
        <f>O338</f>
        <v>491130</v>
      </c>
      <c r="P337" s="113"/>
      <c r="Q337" s="74">
        <f>Q338</f>
        <v>491130</v>
      </c>
      <c r="R337" s="113"/>
      <c r="S337" s="74">
        <f>S338</f>
        <v>491130</v>
      </c>
    </row>
    <row r="338" spans="1:19" ht="35.25" customHeight="1">
      <c r="A338" s="80" t="s">
        <v>181</v>
      </c>
      <c r="B338" s="81">
        <v>902</v>
      </c>
      <c r="C338" s="45" t="s">
        <v>304</v>
      </c>
      <c r="D338" s="45" t="s">
        <v>182</v>
      </c>
      <c r="E338" s="45" t="s">
        <v>479</v>
      </c>
      <c r="F338" s="45"/>
      <c r="G338" s="74">
        <f>G339</f>
        <v>491130</v>
      </c>
      <c r="H338" s="112"/>
      <c r="I338" s="74">
        <f>I339</f>
        <v>491130</v>
      </c>
      <c r="J338" s="112"/>
      <c r="K338" s="74">
        <f>K339</f>
        <v>491130</v>
      </c>
      <c r="L338" s="112"/>
      <c r="M338" s="74">
        <f>M339</f>
        <v>491130</v>
      </c>
      <c r="N338" s="113"/>
      <c r="O338" s="74">
        <f>O339</f>
        <v>491130</v>
      </c>
      <c r="P338" s="113"/>
      <c r="Q338" s="74">
        <f>Q339</f>
        <v>491130</v>
      </c>
      <c r="R338" s="113"/>
      <c r="S338" s="74">
        <f>S339</f>
        <v>491130</v>
      </c>
    </row>
    <row r="339" spans="1:19" ht="35.25" customHeight="1">
      <c r="A339" s="92" t="s">
        <v>268</v>
      </c>
      <c r="B339" s="96">
        <v>902</v>
      </c>
      <c r="C339" s="45" t="s">
        <v>304</v>
      </c>
      <c r="D339" s="45" t="s">
        <v>182</v>
      </c>
      <c r="E339" s="45" t="s">
        <v>479</v>
      </c>
      <c r="F339" s="45" t="s">
        <v>259</v>
      </c>
      <c r="G339" s="74">
        <v>491130</v>
      </c>
      <c r="H339" s="112"/>
      <c r="I339" s="74">
        <f>G339+H339</f>
        <v>491130</v>
      </c>
      <c r="J339" s="112"/>
      <c r="K339" s="74">
        <f>I339+J339</f>
        <v>491130</v>
      </c>
      <c r="L339" s="112"/>
      <c r="M339" s="74">
        <f>K339+L339</f>
        <v>491130</v>
      </c>
      <c r="N339" s="113"/>
      <c r="O339" s="74">
        <f>M339+N339</f>
        <v>491130</v>
      </c>
      <c r="P339" s="113"/>
      <c r="Q339" s="74">
        <f>O339+P339</f>
        <v>491130</v>
      </c>
      <c r="R339" s="113"/>
      <c r="S339" s="74">
        <f>Q339+R339</f>
        <v>491130</v>
      </c>
    </row>
    <row r="340" spans="1:19" ht="16.5" customHeight="1" hidden="1">
      <c r="A340" s="17" t="s">
        <v>355</v>
      </c>
      <c r="B340" s="81">
        <v>902</v>
      </c>
      <c r="C340" s="47" t="s">
        <v>325</v>
      </c>
      <c r="D340" s="47"/>
      <c r="E340" s="47"/>
      <c r="F340" s="47"/>
      <c r="G340" s="74">
        <f>G341</f>
        <v>0</v>
      </c>
      <c r="H340" s="112"/>
      <c r="I340" s="74">
        <f>I341</f>
        <v>0</v>
      </c>
      <c r="J340" s="112"/>
      <c r="K340" s="74">
        <f>K341</f>
        <v>0</v>
      </c>
      <c r="L340" s="112"/>
      <c r="M340" s="74">
        <f>M341</f>
        <v>0</v>
      </c>
      <c r="N340" s="113"/>
      <c r="O340" s="74">
        <f>O341</f>
        <v>0</v>
      </c>
      <c r="P340" s="113"/>
      <c r="Q340" s="74">
        <f>Q341</f>
        <v>0</v>
      </c>
      <c r="R340" s="113"/>
      <c r="S340" s="74">
        <f>S341</f>
        <v>0</v>
      </c>
    </row>
    <row r="341" spans="1:19" ht="16.5" customHeight="1" hidden="1">
      <c r="A341" s="17" t="s">
        <v>356</v>
      </c>
      <c r="B341" s="81">
        <v>902</v>
      </c>
      <c r="C341" s="47" t="s">
        <v>339</v>
      </c>
      <c r="D341" s="47"/>
      <c r="E341" s="47"/>
      <c r="F341" s="47"/>
      <c r="G341" s="74">
        <f>G342</f>
        <v>0</v>
      </c>
      <c r="H341" s="112"/>
      <c r="I341" s="74">
        <f>I342</f>
        <v>0</v>
      </c>
      <c r="J341" s="112"/>
      <c r="K341" s="74">
        <f>K342</f>
        <v>0</v>
      </c>
      <c r="L341" s="112"/>
      <c r="M341" s="74">
        <f>M342</f>
        <v>0</v>
      </c>
      <c r="N341" s="113"/>
      <c r="O341" s="74">
        <f>O342</f>
        <v>0</v>
      </c>
      <c r="P341" s="113"/>
      <c r="Q341" s="74">
        <f>Q342</f>
        <v>0</v>
      </c>
      <c r="R341" s="113"/>
      <c r="S341" s="74">
        <f>S342</f>
        <v>0</v>
      </c>
    </row>
    <row r="342" spans="1:19" ht="16.5" customHeight="1" hidden="1">
      <c r="A342" s="16" t="s">
        <v>58</v>
      </c>
      <c r="B342" s="81">
        <v>902</v>
      </c>
      <c r="C342" s="47" t="s">
        <v>339</v>
      </c>
      <c r="D342" s="47" t="s">
        <v>20</v>
      </c>
      <c r="E342" s="47" t="s">
        <v>545</v>
      </c>
      <c r="F342" s="47"/>
      <c r="G342" s="74">
        <f>G343</f>
        <v>0</v>
      </c>
      <c r="H342" s="112"/>
      <c r="I342" s="74">
        <f>I343</f>
        <v>0</v>
      </c>
      <c r="J342" s="112"/>
      <c r="K342" s="74">
        <f>K343</f>
        <v>0</v>
      </c>
      <c r="L342" s="112"/>
      <c r="M342" s="74">
        <f>M343</f>
        <v>0</v>
      </c>
      <c r="N342" s="113"/>
      <c r="O342" s="74">
        <f>O343</f>
        <v>0</v>
      </c>
      <c r="P342" s="113"/>
      <c r="Q342" s="74">
        <f>Q343</f>
        <v>0</v>
      </c>
      <c r="R342" s="113"/>
      <c r="S342" s="74">
        <f>S343</f>
        <v>0</v>
      </c>
    </row>
    <row r="343" spans="1:19" ht="32.25" customHeight="1" hidden="1">
      <c r="A343" s="16" t="s">
        <v>481</v>
      </c>
      <c r="B343" s="81">
        <v>902</v>
      </c>
      <c r="C343" s="47" t="s">
        <v>339</v>
      </c>
      <c r="D343" s="47" t="s">
        <v>59</v>
      </c>
      <c r="E343" s="47" t="s">
        <v>480</v>
      </c>
      <c r="F343" s="47"/>
      <c r="G343" s="74">
        <f>G344</f>
        <v>0</v>
      </c>
      <c r="H343" s="112"/>
      <c r="I343" s="74">
        <f>I344</f>
        <v>0</v>
      </c>
      <c r="J343" s="112"/>
      <c r="K343" s="74">
        <f>K344</f>
        <v>0</v>
      </c>
      <c r="L343" s="112"/>
      <c r="M343" s="74">
        <f>M344</f>
        <v>0</v>
      </c>
      <c r="N343" s="113"/>
      <c r="O343" s="74">
        <f>O344</f>
        <v>0</v>
      </c>
      <c r="P343" s="113"/>
      <c r="Q343" s="74">
        <f>Q344</f>
        <v>0</v>
      </c>
      <c r="R343" s="113"/>
      <c r="S343" s="74">
        <f>S344</f>
        <v>0</v>
      </c>
    </row>
    <row r="344" spans="1:19" ht="32.25" customHeight="1" hidden="1">
      <c r="A344" s="16" t="s">
        <v>45</v>
      </c>
      <c r="B344" s="81">
        <v>902</v>
      </c>
      <c r="C344" s="47" t="s">
        <v>339</v>
      </c>
      <c r="D344" s="47" t="s">
        <v>4</v>
      </c>
      <c r="E344" s="47" t="s">
        <v>480</v>
      </c>
      <c r="F344" s="47" t="s">
        <v>408</v>
      </c>
      <c r="G344" s="74"/>
      <c r="H344" s="112"/>
      <c r="I344" s="74"/>
      <c r="J344" s="112"/>
      <c r="K344" s="74"/>
      <c r="L344" s="112"/>
      <c r="M344" s="74"/>
      <c r="N344" s="113"/>
      <c r="O344" s="74"/>
      <c r="P344" s="113"/>
      <c r="Q344" s="74"/>
      <c r="R344" s="113"/>
      <c r="S344" s="74"/>
    </row>
    <row r="345" spans="1:19" ht="20.25" customHeight="1">
      <c r="A345" s="9" t="s">
        <v>355</v>
      </c>
      <c r="B345" s="47" t="s">
        <v>364</v>
      </c>
      <c r="C345" s="47" t="s">
        <v>325</v>
      </c>
      <c r="D345" s="47"/>
      <c r="E345" s="47"/>
      <c r="F345" s="47"/>
      <c r="G345" s="74">
        <f>G346</f>
        <v>289650</v>
      </c>
      <c r="H345" s="112"/>
      <c r="I345" s="74">
        <f>I346</f>
        <v>289650</v>
      </c>
      <c r="J345" s="112"/>
      <c r="K345" s="74">
        <f>K346</f>
        <v>289650</v>
      </c>
      <c r="L345" s="112"/>
      <c r="M345" s="74">
        <f>M346</f>
        <v>289650</v>
      </c>
      <c r="N345" s="113"/>
      <c r="O345" s="74">
        <f>O346</f>
        <v>289650</v>
      </c>
      <c r="P345" s="113"/>
      <c r="Q345" s="74">
        <f>Q346</f>
        <v>275857.33</v>
      </c>
      <c r="R345" s="113"/>
      <c r="S345" s="74">
        <f>S346</f>
        <v>275857.33</v>
      </c>
    </row>
    <row r="346" spans="1:19" ht="19.5" customHeight="1">
      <c r="A346" s="9" t="s">
        <v>356</v>
      </c>
      <c r="B346" s="47" t="s">
        <v>364</v>
      </c>
      <c r="C346" s="47" t="s">
        <v>339</v>
      </c>
      <c r="D346" s="47"/>
      <c r="E346" s="47"/>
      <c r="F346" s="47"/>
      <c r="G346" s="74">
        <f>G347</f>
        <v>289650</v>
      </c>
      <c r="H346" s="112"/>
      <c r="I346" s="74">
        <f>I347</f>
        <v>289650</v>
      </c>
      <c r="J346" s="112"/>
      <c r="K346" s="74">
        <f>K347</f>
        <v>289650</v>
      </c>
      <c r="L346" s="112"/>
      <c r="M346" s="74">
        <f>M347</f>
        <v>289650</v>
      </c>
      <c r="N346" s="113"/>
      <c r="O346" s="74">
        <f>O347</f>
        <v>289650</v>
      </c>
      <c r="P346" s="113"/>
      <c r="Q346" s="74">
        <f>Q347</f>
        <v>275857.33</v>
      </c>
      <c r="R346" s="113"/>
      <c r="S346" s="74">
        <f>S347</f>
        <v>275857.33</v>
      </c>
    </row>
    <row r="347" spans="1:19" ht="18" customHeight="1">
      <c r="A347" s="16" t="s">
        <v>58</v>
      </c>
      <c r="B347" s="47" t="s">
        <v>364</v>
      </c>
      <c r="C347" s="47" t="s">
        <v>339</v>
      </c>
      <c r="D347" s="47" t="s">
        <v>20</v>
      </c>
      <c r="E347" s="47" t="s">
        <v>545</v>
      </c>
      <c r="F347" s="47"/>
      <c r="G347" s="74">
        <f>G348</f>
        <v>289650</v>
      </c>
      <c r="H347" s="112"/>
      <c r="I347" s="74">
        <f>I348</f>
        <v>289650</v>
      </c>
      <c r="J347" s="112"/>
      <c r="K347" s="74">
        <f>K348</f>
        <v>289650</v>
      </c>
      <c r="L347" s="112"/>
      <c r="M347" s="74">
        <f>M348</f>
        <v>289650</v>
      </c>
      <c r="N347" s="113"/>
      <c r="O347" s="74">
        <f>O348</f>
        <v>289650</v>
      </c>
      <c r="P347" s="113"/>
      <c r="Q347" s="74">
        <f>Q348</f>
        <v>275857.33</v>
      </c>
      <c r="R347" s="113"/>
      <c r="S347" s="74">
        <f>S348</f>
        <v>275857.33</v>
      </c>
    </row>
    <row r="348" spans="1:19" ht="33.75" customHeight="1">
      <c r="A348" s="16" t="s">
        <v>481</v>
      </c>
      <c r="B348" s="47" t="s">
        <v>364</v>
      </c>
      <c r="C348" s="47" t="s">
        <v>339</v>
      </c>
      <c r="D348" s="47" t="s">
        <v>4</v>
      </c>
      <c r="E348" s="47" t="s">
        <v>480</v>
      </c>
      <c r="F348" s="47"/>
      <c r="G348" s="74">
        <f>G349</f>
        <v>289650</v>
      </c>
      <c r="H348" s="112"/>
      <c r="I348" s="74">
        <f>I349</f>
        <v>289650</v>
      </c>
      <c r="J348" s="112"/>
      <c r="K348" s="74">
        <f>K349</f>
        <v>289650</v>
      </c>
      <c r="L348" s="112"/>
      <c r="M348" s="74">
        <f>M349</f>
        <v>289650</v>
      </c>
      <c r="N348" s="113"/>
      <c r="O348" s="74">
        <f>O349</f>
        <v>289650</v>
      </c>
      <c r="P348" s="113"/>
      <c r="Q348" s="74">
        <f>Q349</f>
        <v>275857.33</v>
      </c>
      <c r="R348" s="113"/>
      <c r="S348" s="74">
        <f>S349</f>
        <v>275857.33</v>
      </c>
    </row>
    <row r="349" spans="1:19" ht="32.25" customHeight="1">
      <c r="A349" s="16" t="s">
        <v>247</v>
      </c>
      <c r="B349" s="47" t="s">
        <v>364</v>
      </c>
      <c r="C349" s="47" t="s">
        <v>339</v>
      </c>
      <c r="D349" s="47" t="s">
        <v>4</v>
      </c>
      <c r="E349" s="47" t="s">
        <v>480</v>
      </c>
      <c r="F349" s="47" t="s">
        <v>272</v>
      </c>
      <c r="G349" s="74">
        <v>289650</v>
      </c>
      <c r="H349" s="112"/>
      <c r="I349" s="74">
        <f>G349+H349</f>
        <v>289650</v>
      </c>
      <c r="J349" s="112"/>
      <c r="K349" s="74">
        <f>I349+J349</f>
        <v>289650</v>
      </c>
      <c r="L349" s="112"/>
      <c r="M349" s="74">
        <f>K349+L349</f>
        <v>289650</v>
      </c>
      <c r="N349" s="113"/>
      <c r="O349" s="74">
        <f>M349+N349</f>
        <v>289650</v>
      </c>
      <c r="P349" s="113">
        <v>-13792.67</v>
      </c>
      <c r="Q349" s="74">
        <f>O349+P349</f>
        <v>275857.33</v>
      </c>
      <c r="R349" s="113"/>
      <c r="S349" s="74">
        <f>Q349+R349</f>
        <v>275857.33</v>
      </c>
    </row>
    <row r="350" spans="1:20" s="1" customFormat="1" ht="34.5" customHeight="1">
      <c r="A350" s="8" t="s">
        <v>365</v>
      </c>
      <c r="B350" s="44" t="s">
        <v>335</v>
      </c>
      <c r="C350" s="45"/>
      <c r="D350" s="45"/>
      <c r="E350" s="45"/>
      <c r="F350" s="45"/>
      <c r="G350" s="62">
        <f>G351+G462</f>
        <v>601808690</v>
      </c>
      <c r="H350" s="113"/>
      <c r="I350" s="62">
        <f>I351+I462</f>
        <v>602149274.3399999</v>
      </c>
      <c r="J350" s="113"/>
      <c r="K350" s="73">
        <f>K351+K462</f>
        <v>603848305.14</v>
      </c>
      <c r="L350" s="113"/>
      <c r="M350" s="73">
        <f>M351+M462</f>
        <v>605793852.8399999</v>
      </c>
      <c r="N350" s="113"/>
      <c r="O350" s="73">
        <f>O351+O462</f>
        <v>600575644.79</v>
      </c>
      <c r="P350" s="117"/>
      <c r="Q350" s="73">
        <f>Q351+Q462</f>
        <v>601083586.29</v>
      </c>
      <c r="R350" s="117"/>
      <c r="S350" s="73">
        <f>S351+S462</f>
        <v>601479765.3599999</v>
      </c>
      <c r="T350" s="151"/>
    </row>
    <row r="351" spans="1:19" ht="18.75" customHeight="1">
      <c r="A351" s="9" t="s">
        <v>351</v>
      </c>
      <c r="B351" s="45" t="s">
        <v>335</v>
      </c>
      <c r="C351" s="45" t="s">
        <v>307</v>
      </c>
      <c r="D351" s="45"/>
      <c r="E351" s="45"/>
      <c r="F351" s="45"/>
      <c r="G351" s="56">
        <f>G352+G385+G432+G448</f>
        <v>601686560</v>
      </c>
      <c r="H351" s="115"/>
      <c r="I351" s="56">
        <f>I352+I385+I432+I448</f>
        <v>602027144.3399999</v>
      </c>
      <c r="J351" s="115"/>
      <c r="K351" s="76">
        <f>K352+K385+K432+K448</f>
        <v>603726175.14</v>
      </c>
      <c r="L351" s="115"/>
      <c r="M351" s="76">
        <f>M352+M385+M432+M448</f>
        <v>605658868.8399999</v>
      </c>
      <c r="N351" s="116"/>
      <c r="O351" s="76">
        <f>O352+O385+O432+O448</f>
        <v>600440660.79</v>
      </c>
      <c r="P351" s="113"/>
      <c r="Q351" s="76">
        <f>Q352+Q385+Q432+Q448</f>
        <v>600948602.29</v>
      </c>
      <c r="R351" s="113"/>
      <c r="S351" s="76">
        <f>S352+S385+S432+S448</f>
        <v>601346448.8399999</v>
      </c>
    </row>
    <row r="352" spans="1:19" ht="17.25" customHeight="1">
      <c r="A352" s="9" t="s">
        <v>336</v>
      </c>
      <c r="B352" s="45" t="s">
        <v>335</v>
      </c>
      <c r="C352" s="45" t="s">
        <v>337</v>
      </c>
      <c r="D352" s="45"/>
      <c r="E352" s="45"/>
      <c r="F352" s="45"/>
      <c r="G352" s="56">
        <f>G353</f>
        <v>176342996.55</v>
      </c>
      <c r="H352" s="115"/>
      <c r="I352" s="56">
        <f>I353</f>
        <v>176642330.89</v>
      </c>
      <c r="J352" s="116"/>
      <c r="K352" s="76">
        <f>K353</f>
        <v>173473030.26999998</v>
      </c>
      <c r="L352" s="115"/>
      <c r="M352" s="76">
        <f>M353</f>
        <v>171959051.26999998</v>
      </c>
      <c r="N352" s="116"/>
      <c r="O352" s="76">
        <f>O353</f>
        <v>185012139.77</v>
      </c>
      <c r="P352" s="113"/>
      <c r="Q352" s="76">
        <f>Q353</f>
        <v>184200561.78</v>
      </c>
      <c r="R352" s="113"/>
      <c r="S352" s="76">
        <f>S353</f>
        <v>185488249.64</v>
      </c>
    </row>
    <row r="353" spans="1:19" ht="78.75" customHeight="1">
      <c r="A353" s="43" t="s">
        <v>133</v>
      </c>
      <c r="B353" s="45" t="s">
        <v>335</v>
      </c>
      <c r="C353" s="45" t="s">
        <v>337</v>
      </c>
      <c r="D353" s="45" t="s">
        <v>391</v>
      </c>
      <c r="E353" s="45" t="s">
        <v>596</v>
      </c>
      <c r="F353" s="45"/>
      <c r="G353" s="56">
        <f>G354+G375</f>
        <v>176342996.55</v>
      </c>
      <c r="H353" s="116"/>
      <c r="I353" s="56">
        <f>I354+I375</f>
        <v>176642330.89</v>
      </c>
      <c r="J353" s="115"/>
      <c r="K353" s="76">
        <f>K354+K375</f>
        <v>173473030.26999998</v>
      </c>
      <c r="L353" s="115"/>
      <c r="M353" s="76">
        <f>M354+M375</f>
        <v>171959051.26999998</v>
      </c>
      <c r="N353" s="116"/>
      <c r="O353" s="76">
        <f>O354+O375</f>
        <v>185012139.77</v>
      </c>
      <c r="P353" s="113"/>
      <c r="Q353" s="76">
        <f>Q354+Q375</f>
        <v>184200561.78</v>
      </c>
      <c r="R353" s="113"/>
      <c r="S353" s="76">
        <f>S354+S375+S382</f>
        <v>185488249.64</v>
      </c>
    </row>
    <row r="354" spans="1:19" ht="49.5" customHeight="1">
      <c r="A354" s="9" t="s">
        <v>692</v>
      </c>
      <c r="B354" s="45" t="s">
        <v>335</v>
      </c>
      <c r="C354" s="45" t="s">
        <v>337</v>
      </c>
      <c r="D354" s="45" t="s">
        <v>693</v>
      </c>
      <c r="E354" s="45" t="s">
        <v>597</v>
      </c>
      <c r="F354" s="45"/>
      <c r="G354" s="56">
        <f>G355+G360+G363+G365+G369+G372</f>
        <v>145694295.55</v>
      </c>
      <c r="H354" s="112"/>
      <c r="I354" s="56">
        <f>I355+I360+I363+I365+I369+I372+I367</f>
        <v>145993629.89</v>
      </c>
      <c r="J354" s="112"/>
      <c r="K354" s="76">
        <f>K355+K360+K363+K365+K369+K372+K367</f>
        <v>145957260.26999998</v>
      </c>
      <c r="L354" s="112"/>
      <c r="M354" s="76">
        <f>M355+M360+M363+M365+M369+M372+M367</f>
        <v>144443281.26999998</v>
      </c>
      <c r="N354" s="113"/>
      <c r="O354" s="76">
        <f>O355+O360+O363+O365+O369+O372+O367</f>
        <v>157496369.77</v>
      </c>
      <c r="P354" s="113"/>
      <c r="Q354" s="76">
        <f>Q355+Q360+Q363+Q365+Q369+Q372+Q367</f>
        <v>156684791.78</v>
      </c>
      <c r="R354" s="113"/>
      <c r="S354" s="76">
        <f>S355+S360+S363+S365+S369+S372+S367</f>
        <v>158509409.64</v>
      </c>
    </row>
    <row r="355" spans="1:19" ht="81" customHeight="1">
      <c r="A355" s="9" t="s">
        <v>694</v>
      </c>
      <c r="B355" s="45" t="s">
        <v>335</v>
      </c>
      <c r="C355" s="45" t="s">
        <v>337</v>
      </c>
      <c r="D355" s="45" t="s">
        <v>695</v>
      </c>
      <c r="E355" s="45" t="s">
        <v>598</v>
      </c>
      <c r="F355" s="45"/>
      <c r="G355" s="56">
        <f>G356+G357+G358</f>
        <v>36612924.8</v>
      </c>
      <c r="H355" s="112"/>
      <c r="I355" s="56">
        <f>I356+I357+I358</f>
        <v>36540653.010000005</v>
      </c>
      <c r="J355" s="112"/>
      <c r="K355" s="76">
        <f>K356+K357+K358</f>
        <v>36507256.05</v>
      </c>
      <c r="L355" s="112"/>
      <c r="M355" s="76">
        <f>M356+M357+M358</f>
        <v>37963277.05</v>
      </c>
      <c r="N355" s="113"/>
      <c r="O355" s="76">
        <f>O356+O357+O358</f>
        <v>37748565.550000004</v>
      </c>
      <c r="P355" s="113"/>
      <c r="Q355" s="76">
        <f>Q356+Q357+Q358+Q359</f>
        <v>38859262.56</v>
      </c>
      <c r="R355" s="113"/>
      <c r="S355" s="76">
        <f>S356+S357+S358+S359</f>
        <v>40263880.42</v>
      </c>
    </row>
    <row r="356" spans="1:19" ht="30" customHeight="1">
      <c r="A356" s="99" t="s">
        <v>258</v>
      </c>
      <c r="B356" s="49" t="s">
        <v>335</v>
      </c>
      <c r="C356" s="49" t="s">
        <v>337</v>
      </c>
      <c r="D356" s="49"/>
      <c r="E356" s="49" t="s">
        <v>598</v>
      </c>
      <c r="F356" s="49" t="s">
        <v>257</v>
      </c>
      <c r="G356" s="76">
        <v>17321508</v>
      </c>
      <c r="H356" s="113">
        <v>-72271.79</v>
      </c>
      <c r="I356" s="76">
        <f>G356+H356</f>
        <v>17249236.21</v>
      </c>
      <c r="J356" s="112">
        <v>-104234</v>
      </c>
      <c r="K356" s="76">
        <f>I356+J356</f>
        <v>17145002.21</v>
      </c>
      <c r="L356" s="112"/>
      <c r="M356" s="76">
        <f>K356+L356</f>
        <v>17145002.21</v>
      </c>
      <c r="N356" s="113">
        <v>-1380</v>
      </c>
      <c r="O356" s="76">
        <f>M356+N356</f>
        <v>17143622.21</v>
      </c>
      <c r="P356" s="113">
        <v>1123970</v>
      </c>
      <c r="Q356" s="76">
        <f>O356+P356</f>
        <v>18267592.21</v>
      </c>
      <c r="R356" s="113">
        <v>773107</v>
      </c>
      <c r="S356" s="76">
        <f>Q356+R356</f>
        <v>19040699.21</v>
      </c>
    </row>
    <row r="357" spans="1:19" s="7" customFormat="1" ht="33" customHeight="1">
      <c r="A357" s="99" t="s">
        <v>268</v>
      </c>
      <c r="B357" s="49" t="s">
        <v>335</v>
      </c>
      <c r="C357" s="49" t="s">
        <v>337</v>
      </c>
      <c r="D357" s="49"/>
      <c r="E357" s="49" t="s">
        <v>598</v>
      </c>
      <c r="F357" s="49" t="s">
        <v>259</v>
      </c>
      <c r="G357" s="76">
        <v>19120416.8</v>
      </c>
      <c r="H357" s="113">
        <v>-290717</v>
      </c>
      <c r="I357" s="76">
        <f>G357+H357</f>
        <v>18829699.8</v>
      </c>
      <c r="J357" s="112">
        <v>-10079.96</v>
      </c>
      <c r="K357" s="76">
        <f>I357+J357</f>
        <v>18819619.84</v>
      </c>
      <c r="L357" s="141">
        <v>421771</v>
      </c>
      <c r="M357" s="76">
        <f>K357+L357</f>
        <v>19241390.84</v>
      </c>
      <c r="N357" s="145">
        <v>-219712.57</v>
      </c>
      <c r="O357" s="76">
        <f>M357+N357</f>
        <v>19021678.27</v>
      </c>
      <c r="P357" s="144">
        <v>-24272.99</v>
      </c>
      <c r="Q357" s="76">
        <f>O357+P357</f>
        <v>18997405.28</v>
      </c>
      <c r="R357" s="116">
        <v>644741.86</v>
      </c>
      <c r="S357" s="76">
        <f>Q357+R357</f>
        <v>19642147.14</v>
      </c>
    </row>
    <row r="358" spans="1:19" ht="15.75" customHeight="1">
      <c r="A358" s="147" t="s">
        <v>262</v>
      </c>
      <c r="B358" s="49" t="s">
        <v>335</v>
      </c>
      <c r="C358" s="49" t="s">
        <v>337</v>
      </c>
      <c r="D358" s="49"/>
      <c r="E358" s="49" t="s">
        <v>598</v>
      </c>
      <c r="F358" s="49" t="s">
        <v>261</v>
      </c>
      <c r="G358" s="76">
        <v>171000</v>
      </c>
      <c r="H358" s="113">
        <v>290717</v>
      </c>
      <c r="I358" s="76">
        <f>G358+H358</f>
        <v>461717</v>
      </c>
      <c r="J358" s="112">
        <v>80917</v>
      </c>
      <c r="K358" s="76">
        <f>I358+J358</f>
        <v>542634</v>
      </c>
      <c r="L358" s="141">
        <v>1034250</v>
      </c>
      <c r="M358" s="76">
        <f>K358+L358</f>
        <v>1576884</v>
      </c>
      <c r="N358" s="113">
        <v>6381.07</v>
      </c>
      <c r="O358" s="76">
        <f>M358+N358</f>
        <v>1583265.07</v>
      </c>
      <c r="P358" s="113"/>
      <c r="Q358" s="76">
        <f>O358+P358</f>
        <v>1583265.07</v>
      </c>
      <c r="R358" s="113">
        <v>-5231</v>
      </c>
      <c r="S358" s="76">
        <f>Q358+R358</f>
        <v>1578034.07</v>
      </c>
    </row>
    <row r="359" spans="1:19" ht="15.75" customHeight="1">
      <c r="A359" s="103" t="s">
        <v>407</v>
      </c>
      <c r="B359" s="49" t="s">
        <v>335</v>
      </c>
      <c r="C359" s="49" t="s">
        <v>337</v>
      </c>
      <c r="D359" s="49"/>
      <c r="E359" s="49" t="s">
        <v>598</v>
      </c>
      <c r="F359" s="49" t="s">
        <v>405</v>
      </c>
      <c r="G359" s="76"/>
      <c r="H359" s="136"/>
      <c r="I359" s="76"/>
      <c r="J359" s="114"/>
      <c r="K359" s="76"/>
      <c r="L359" s="153"/>
      <c r="M359" s="76"/>
      <c r="N359" s="136"/>
      <c r="O359" s="76"/>
      <c r="P359" s="136">
        <v>11000</v>
      </c>
      <c r="Q359" s="76">
        <f>O359+P359</f>
        <v>11000</v>
      </c>
      <c r="R359" s="136">
        <v>-8000</v>
      </c>
      <c r="S359" s="76">
        <f>Q359+R359</f>
        <v>3000</v>
      </c>
    </row>
    <row r="360" spans="1:19" ht="79.5" customHeight="1">
      <c r="A360" s="9" t="s">
        <v>696</v>
      </c>
      <c r="B360" s="45" t="s">
        <v>335</v>
      </c>
      <c r="C360" s="45" t="s">
        <v>337</v>
      </c>
      <c r="D360" s="45" t="s">
        <v>697</v>
      </c>
      <c r="E360" s="45" t="s">
        <v>599</v>
      </c>
      <c r="F360" s="45"/>
      <c r="G360" s="56">
        <f>G361+G362</f>
        <v>31189270.75</v>
      </c>
      <c r="H360" s="113"/>
      <c r="I360" s="56">
        <f>I361+I362</f>
        <v>31189270.75</v>
      </c>
      <c r="J360" s="112"/>
      <c r="K360" s="76">
        <f>K361+K362</f>
        <v>31303522.75</v>
      </c>
      <c r="L360" s="112"/>
      <c r="M360" s="76">
        <f>M361+M362</f>
        <v>30933522.75</v>
      </c>
      <c r="N360" s="113"/>
      <c r="O360" s="76">
        <f>O361+O362</f>
        <v>30933522.75</v>
      </c>
      <c r="P360" s="113"/>
      <c r="Q360" s="76">
        <f>Q361+Q362</f>
        <v>31310128.88</v>
      </c>
      <c r="R360" s="113"/>
      <c r="S360" s="76">
        <f>S361+S362</f>
        <v>31540128.88</v>
      </c>
    </row>
    <row r="361" spans="1:19" ht="18.75" customHeight="1">
      <c r="A361" s="99" t="s">
        <v>264</v>
      </c>
      <c r="B361" s="49" t="s">
        <v>335</v>
      </c>
      <c r="C361" s="49" t="s">
        <v>337</v>
      </c>
      <c r="D361" s="49"/>
      <c r="E361" s="49" t="s">
        <v>599</v>
      </c>
      <c r="F361" s="49" t="s">
        <v>263</v>
      </c>
      <c r="G361" s="76">
        <v>30649778.75</v>
      </c>
      <c r="H361" s="112"/>
      <c r="I361" s="76">
        <f>G361+H361</f>
        <v>30649778.75</v>
      </c>
      <c r="J361" s="112">
        <v>114252</v>
      </c>
      <c r="K361" s="76">
        <f>I361+J361</f>
        <v>30764030.75</v>
      </c>
      <c r="L361" s="112">
        <v>-370000</v>
      </c>
      <c r="M361" s="76">
        <f>K361+L361</f>
        <v>30394030.75</v>
      </c>
      <c r="N361" s="113"/>
      <c r="O361" s="76">
        <f>M361+N361</f>
        <v>30394030.75</v>
      </c>
      <c r="P361" s="113">
        <v>376606.13</v>
      </c>
      <c r="Q361" s="76">
        <f>O361+P361</f>
        <v>30770636.88</v>
      </c>
      <c r="R361" s="113">
        <v>230000</v>
      </c>
      <c r="S361" s="76">
        <f>Q361+R361</f>
        <v>31000636.88</v>
      </c>
    </row>
    <row r="362" spans="1:19" ht="21" customHeight="1">
      <c r="A362" s="97" t="s">
        <v>266</v>
      </c>
      <c r="B362" s="49" t="s">
        <v>335</v>
      </c>
      <c r="C362" s="49" t="s">
        <v>337</v>
      </c>
      <c r="D362" s="49"/>
      <c r="E362" s="49" t="s">
        <v>599</v>
      </c>
      <c r="F362" s="49" t="s">
        <v>265</v>
      </c>
      <c r="G362" s="76">
        <v>539492</v>
      </c>
      <c r="H362" s="113"/>
      <c r="I362" s="76">
        <f>G362+H362</f>
        <v>539492</v>
      </c>
      <c r="J362" s="112"/>
      <c r="K362" s="76">
        <f>I362+J362</f>
        <v>539492</v>
      </c>
      <c r="L362" s="112"/>
      <c r="M362" s="76">
        <f>K362+L362</f>
        <v>539492</v>
      </c>
      <c r="N362" s="113"/>
      <c r="O362" s="76">
        <f>M362+N362</f>
        <v>539492</v>
      </c>
      <c r="P362" s="113"/>
      <c r="Q362" s="76">
        <f>O362+P362</f>
        <v>539492</v>
      </c>
      <c r="R362" s="113"/>
      <c r="S362" s="76">
        <f>Q362+R362</f>
        <v>539492</v>
      </c>
    </row>
    <row r="363" spans="1:19" ht="62.25" customHeight="1">
      <c r="A363" s="9" t="s">
        <v>698</v>
      </c>
      <c r="B363" s="45" t="s">
        <v>335</v>
      </c>
      <c r="C363" s="45" t="s">
        <v>337</v>
      </c>
      <c r="D363" s="45" t="s">
        <v>699</v>
      </c>
      <c r="E363" s="45" t="s">
        <v>600</v>
      </c>
      <c r="F363" s="45"/>
      <c r="G363" s="56">
        <f>G364</f>
        <v>14350000</v>
      </c>
      <c r="H363" s="77"/>
      <c r="I363" s="56">
        <f>I364</f>
        <v>14350000</v>
      </c>
      <c r="J363" s="77"/>
      <c r="K363" s="76">
        <f>K364</f>
        <v>14232775.34</v>
      </c>
      <c r="L363" s="77"/>
      <c r="M363" s="76">
        <f>M364</f>
        <v>11632775.34</v>
      </c>
      <c r="N363" s="117"/>
      <c r="O363" s="76">
        <f>O364</f>
        <v>11632775.34</v>
      </c>
      <c r="P363" s="113"/>
      <c r="Q363" s="76">
        <f>Q364</f>
        <v>9840000.34</v>
      </c>
      <c r="R363" s="113"/>
      <c r="S363" s="76">
        <f>S364</f>
        <v>9840000.34</v>
      </c>
    </row>
    <row r="364" spans="1:19" ht="34.5" customHeight="1">
      <c r="A364" s="97" t="s">
        <v>268</v>
      </c>
      <c r="B364" s="49" t="s">
        <v>335</v>
      </c>
      <c r="C364" s="49" t="s">
        <v>337</v>
      </c>
      <c r="D364" s="49"/>
      <c r="E364" s="49" t="s">
        <v>600</v>
      </c>
      <c r="F364" s="49" t="s">
        <v>259</v>
      </c>
      <c r="G364" s="76">
        <v>14350000</v>
      </c>
      <c r="H364" s="117"/>
      <c r="I364" s="76">
        <f>G364+H364</f>
        <v>14350000</v>
      </c>
      <c r="J364" s="77">
        <v>-117224.66</v>
      </c>
      <c r="K364" s="76">
        <f>I364+J364</f>
        <v>14232775.34</v>
      </c>
      <c r="L364" s="77">
        <v>-2600000</v>
      </c>
      <c r="M364" s="76">
        <f>K364+L364</f>
        <v>11632775.34</v>
      </c>
      <c r="N364" s="117"/>
      <c r="O364" s="76">
        <f>M364+N364</f>
        <v>11632775.34</v>
      </c>
      <c r="P364" s="113">
        <v>-1792775</v>
      </c>
      <c r="Q364" s="76">
        <f>O364+P364</f>
        <v>9840000.34</v>
      </c>
      <c r="R364" s="113"/>
      <c r="S364" s="76">
        <f>Q364+R364</f>
        <v>9840000.34</v>
      </c>
    </row>
    <row r="365" spans="1:19" ht="51" customHeight="1">
      <c r="A365" s="37" t="s">
        <v>700</v>
      </c>
      <c r="B365" s="49" t="s">
        <v>335</v>
      </c>
      <c r="C365" s="49" t="s">
        <v>337</v>
      </c>
      <c r="D365" s="49" t="s">
        <v>701</v>
      </c>
      <c r="E365" s="49" t="s">
        <v>601</v>
      </c>
      <c r="F365" s="49"/>
      <c r="G365" s="56">
        <f>G366</f>
        <v>387100</v>
      </c>
      <c r="H365" s="77"/>
      <c r="I365" s="56">
        <f>I366</f>
        <v>387100</v>
      </c>
      <c r="J365" s="77"/>
      <c r="K365" s="76">
        <f>K366</f>
        <v>387100</v>
      </c>
      <c r="L365" s="77"/>
      <c r="M365" s="76">
        <f>M366</f>
        <v>387100</v>
      </c>
      <c r="N365" s="117"/>
      <c r="O365" s="76">
        <f>O366</f>
        <v>387100</v>
      </c>
      <c r="P365" s="113"/>
      <c r="Q365" s="76">
        <f>Q366</f>
        <v>252600</v>
      </c>
      <c r="R365" s="113"/>
      <c r="S365" s="76">
        <f>S366</f>
        <v>252600</v>
      </c>
    </row>
    <row r="366" spans="1:19" ht="33.75" customHeight="1">
      <c r="A366" s="97" t="s">
        <v>268</v>
      </c>
      <c r="B366" s="49" t="s">
        <v>335</v>
      </c>
      <c r="C366" s="49" t="s">
        <v>337</v>
      </c>
      <c r="D366" s="49"/>
      <c r="E366" s="49" t="s">
        <v>601</v>
      </c>
      <c r="F366" s="49" t="s">
        <v>259</v>
      </c>
      <c r="G366" s="76">
        <v>387100</v>
      </c>
      <c r="H366" s="117"/>
      <c r="I366" s="76">
        <f>G366+H366</f>
        <v>387100</v>
      </c>
      <c r="J366" s="77"/>
      <c r="K366" s="76">
        <f>I366+J366</f>
        <v>387100</v>
      </c>
      <c r="L366" s="77"/>
      <c r="M366" s="76">
        <f>K366+L366</f>
        <v>387100</v>
      </c>
      <c r="N366" s="117"/>
      <c r="O366" s="76">
        <f>M366+N366</f>
        <v>387100</v>
      </c>
      <c r="P366" s="113">
        <v>-134500</v>
      </c>
      <c r="Q366" s="76">
        <f>O366+P366</f>
        <v>252600</v>
      </c>
      <c r="R366" s="113"/>
      <c r="S366" s="76">
        <f>Q366+R366</f>
        <v>252600</v>
      </c>
    </row>
    <row r="367" spans="1:19" ht="45" customHeight="1">
      <c r="A367" s="103" t="s">
        <v>201</v>
      </c>
      <c r="B367" s="49" t="s">
        <v>335</v>
      </c>
      <c r="C367" s="49" t="s">
        <v>337</v>
      </c>
      <c r="D367" s="49"/>
      <c r="E367" s="49" t="s">
        <v>203</v>
      </c>
      <c r="F367" s="49"/>
      <c r="G367" s="76"/>
      <c r="H367" s="117"/>
      <c r="I367" s="76">
        <f>I368</f>
        <v>371606.13</v>
      </c>
      <c r="J367" s="77"/>
      <c r="K367" s="76">
        <f>K368</f>
        <v>371606.13</v>
      </c>
      <c r="L367" s="77"/>
      <c r="M367" s="76">
        <f>M368</f>
        <v>371606.13</v>
      </c>
      <c r="N367" s="117"/>
      <c r="O367" s="76">
        <f>O368</f>
        <v>371606.13</v>
      </c>
      <c r="P367" s="113"/>
      <c r="Q367" s="76">
        <f>Q368</f>
        <v>0</v>
      </c>
      <c r="R367" s="113"/>
      <c r="S367" s="76">
        <f>S368</f>
        <v>0</v>
      </c>
    </row>
    <row r="368" spans="1:19" ht="50.25" customHeight="1">
      <c r="A368" s="103" t="s">
        <v>202</v>
      </c>
      <c r="B368" s="49" t="s">
        <v>335</v>
      </c>
      <c r="C368" s="49" t="s">
        <v>337</v>
      </c>
      <c r="D368" s="49"/>
      <c r="E368" s="49" t="s">
        <v>203</v>
      </c>
      <c r="F368" s="49" t="s">
        <v>196</v>
      </c>
      <c r="G368" s="76"/>
      <c r="H368" s="117">
        <v>371606.13</v>
      </c>
      <c r="I368" s="76">
        <f>G368+H368</f>
        <v>371606.13</v>
      </c>
      <c r="J368" s="77"/>
      <c r="K368" s="76">
        <f>I368+J368</f>
        <v>371606.13</v>
      </c>
      <c r="L368" s="77"/>
      <c r="M368" s="76">
        <f>K368+L368</f>
        <v>371606.13</v>
      </c>
      <c r="N368" s="117"/>
      <c r="O368" s="76">
        <f>M368+N368</f>
        <v>371606.13</v>
      </c>
      <c r="P368" s="113">
        <v>-371606.13</v>
      </c>
      <c r="Q368" s="76">
        <f>O368+P368</f>
        <v>0</v>
      </c>
      <c r="R368" s="113"/>
      <c r="S368" s="76">
        <f>Q368+R368</f>
        <v>0</v>
      </c>
    </row>
    <row r="369" spans="1:19" s="1" customFormat="1" ht="192.75" customHeight="1">
      <c r="A369" s="82" t="s">
        <v>183</v>
      </c>
      <c r="B369" s="45" t="s">
        <v>335</v>
      </c>
      <c r="C369" s="45" t="s">
        <v>337</v>
      </c>
      <c r="D369" s="45" t="s">
        <v>147</v>
      </c>
      <c r="E369" s="45" t="s">
        <v>602</v>
      </c>
      <c r="F369" s="45"/>
      <c r="G369" s="56">
        <f>G370+G371</f>
        <v>62130240</v>
      </c>
      <c r="H369" s="77"/>
      <c r="I369" s="56">
        <f>I370+I371</f>
        <v>62130240</v>
      </c>
      <c r="J369" s="77"/>
      <c r="K369" s="76">
        <f>K370+K371</f>
        <v>62077000</v>
      </c>
      <c r="L369" s="77"/>
      <c r="M369" s="76">
        <f>M370+M371</f>
        <v>62077000</v>
      </c>
      <c r="N369" s="117"/>
      <c r="O369" s="76">
        <f>O370+O371</f>
        <v>75344800</v>
      </c>
      <c r="P369" s="117"/>
      <c r="Q369" s="76">
        <f>Q370+Q371</f>
        <v>75344800</v>
      </c>
      <c r="R369" s="117"/>
      <c r="S369" s="76">
        <f>S370+S371</f>
        <v>75344800</v>
      </c>
    </row>
    <row r="370" spans="1:19" s="1" customFormat="1" ht="29.25" customHeight="1">
      <c r="A370" s="99" t="s">
        <v>258</v>
      </c>
      <c r="B370" s="49" t="s">
        <v>335</v>
      </c>
      <c r="C370" s="49" t="s">
        <v>337</v>
      </c>
      <c r="D370" s="49"/>
      <c r="E370" s="100" t="s">
        <v>602</v>
      </c>
      <c r="F370" s="49" t="s">
        <v>257</v>
      </c>
      <c r="G370" s="76">
        <v>25805572</v>
      </c>
      <c r="H370" s="117"/>
      <c r="I370" s="76">
        <f>G370+H370</f>
        <v>25805572</v>
      </c>
      <c r="J370" s="77">
        <v>-53240</v>
      </c>
      <c r="K370" s="76">
        <f>I370+J370</f>
        <v>25752332</v>
      </c>
      <c r="L370" s="77"/>
      <c r="M370" s="76">
        <f>K370+L370</f>
        <v>25752332</v>
      </c>
      <c r="N370" s="117">
        <v>5118796</v>
      </c>
      <c r="O370" s="76">
        <f>M370+N370</f>
        <v>30871128</v>
      </c>
      <c r="P370" s="117"/>
      <c r="Q370" s="76">
        <f>O370+P370</f>
        <v>30871128</v>
      </c>
      <c r="R370" s="117"/>
      <c r="S370" s="76">
        <f>Q370+R370</f>
        <v>30871128</v>
      </c>
    </row>
    <row r="371" spans="1:19" s="1" customFormat="1" ht="23.25" customHeight="1">
      <c r="A371" s="97" t="s">
        <v>264</v>
      </c>
      <c r="B371" s="49" t="s">
        <v>335</v>
      </c>
      <c r="C371" s="49" t="s">
        <v>337</v>
      </c>
      <c r="D371" s="49"/>
      <c r="E371" s="100" t="s">
        <v>602</v>
      </c>
      <c r="F371" s="49" t="s">
        <v>263</v>
      </c>
      <c r="G371" s="76">
        <v>36324668</v>
      </c>
      <c r="H371" s="77"/>
      <c r="I371" s="76">
        <f>G371+H371</f>
        <v>36324668</v>
      </c>
      <c r="J371" s="77"/>
      <c r="K371" s="76">
        <f>I371+J371</f>
        <v>36324668</v>
      </c>
      <c r="L371" s="77"/>
      <c r="M371" s="76">
        <f>K371+L371</f>
        <v>36324668</v>
      </c>
      <c r="N371" s="117">
        <v>8149004</v>
      </c>
      <c r="O371" s="76">
        <f>M371+N371</f>
        <v>44473672</v>
      </c>
      <c r="P371" s="117"/>
      <c r="Q371" s="76">
        <f>O371+P371</f>
        <v>44473672</v>
      </c>
      <c r="R371" s="117"/>
      <c r="S371" s="76">
        <f>Q371+R371</f>
        <v>44473672</v>
      </c>
    </row>
    <row r="372" spans="1:19" s="1" customFormat="1" ht="141" customHeight="1">
      <c r="A372" s="9" t="s">
        <v>149</v>
      </c>
      <c r="B372" s="45" t="s">
        <v>335</v>
      </c>
      <c r="C372" s="45" t="s">
        <v>337</v>
      </c>
      <c r="D372" s="45" t="s">
        <v>148</v>
      </c>
      <c r="E372" s="132" t="s">
        <v>603</v>
      </c>
      <c r="F372" s="45"/>
      <c r="G372" s="76">
        <f>G373+G374</f>
        <v>1024760</v>
      </c>
      <c r="H372" s="77"/>
      <c r="I372" s="76">
        <f>I373+I374</f>
        <v>1024760</v>
      </c>
      <c r="J372" s="77"/>
      <c r="K372" s="76">
        <f>K373+K374</f>
        <v>1078000</v>
      </c>
      <c r="L372" s="77"/>
      <c r="M372" s="76">
        <f>M373+M374</f>
        <v>1078000</v>
      </c>
      <c r="N372" s="117"/>
      <c r="O372" s="76">
        <f>O373+O374</f>
        <v>1078000</v>
      </c>
      <c r="P372" s="117"/>
      <c r="Q372" s="76">
        <f>Q373+Q374</f>
        <v>1078000</v>
      </c>
      <c r="R372" s="117"/>
      <c r="S372" s="76">
        <f>S373+S374</f>
        <v>1268000</v>
      </c>
    </row>
    <row r="373" spans="1:19" s="1" customFormat="1" ht="60" customHeight="1">
      <c r="A373" s="99" t="s">
        <v>260</v>
      </c>
      <c r="B373" s="49" t="s">
        <v>335</v>
      </c>
      <c r="C373" s="49" t="s">
        <v>337</v>
      </c>
      <c r="D373" s="49"/>
      <c r="E373" s="49" t="s">
        <v>603</v>
      </c>
      <c r="F373" s="49" t="s">
        <v>259</v>
      </c>
      <c r="G373" s="76">
        <v>330339</v>
      </c>
      <c r="H373" s="117"/>
      <c r="I373" s="76">
        <f>G373+H373</f>
        <v>330339</v>
      </c>
      <c r="J373" s="77">
        <v>167661</v>
      </c>
      <c r="K373" s="76">
        <f>I373+J373</f>
        <v>498000</v>
      </c>
      <c r="L373" s="77"/>
      <c r="M373" s="76">
        <f>K373+L373</f>
        <v>498000</v>
      </c>
      <c r="N373" s="117"/>
      <c r="O373" s="76">
        <f>M373+N373</f>
        <v>498000</v>
      </c>
      <c r="P373" s="117"/>
      <c r="Q373" s="76">
        <f>O373+P373</f>
        <v>498000</v>
      </c>
      <c r="R373" s="117">
        <v>82000</v>
      </c>
      <c r="S373" s="76">
        <f>Q373+R373</f>
        <v>580000</v>
      </c>
    </row>
    <row r="374" spans="1:19" s="1" customFormat="1" ht="15.75" customHeight="1">
      <c r="A374" s="101" t="s">
        <v>264</v>
      </c>
      <c r="B374" s="49" t="s">
        <v>335</v>
      </c>
      <c r="C374" s="49" t="s">
        <v>337</v>
      </c>
      <c r="D374" s="49"/>
      <c r="E374" s="49" t="s">
        <v>603</v>
      </c>
      <c r="F374" s="49" t="s">
        <v>263</v>
      </c>
      <c r="G374" s="76">
        <v>694421</v>
      </c>
      <c r="H374" s="77"/>
      <c r="I374" s="76">
        <f>G374+H374</f>
        <v>694421</v>
      </c>
      <c r="J374" s="77">
        <v>-114421</v>
      </c>
      <c r="K374" s="76">
        <f>I374+J374</f>
        <v>580000</v>
      </c>
      <c r="L374" s="77"/>
      <c r="M374" s="76">
        <f>K374+L374</f>
        <v>580000</v>
      </c>
      <c r="N374" s="117"/>
      <c r="O374" s="76">
        <f>M374+N374</f>
        <v>580000</v>
      </c>
      <c r="P374" s="117"/>
      <c r="Q374" s="76">
        <f>O374+P374</f>
        <v>580000</v>
      </c>
      <c r="R374" s="117">
        <v>108000</v>
      </c>
      <c r="S374" s="76">
        <f>Q374+R374</f>
        <v>688000</v>
      </c>
    </row>
    <row r="375" spans="1:19" s="1" customFormat="1" ht="62.25" customHeight="1">
      <c r="A375" s="9" t="s">
        <v>192</v>
      </c>
      <c r="B375" s="45" t="s">
        <v>335</v>
      </c>
      <c r="C375" s="45" t="s">
        <v>337</v>
      </c>
      <c r="D375" s="45" t="s">
        <v>705</v>
      </c>
      <c r="E375" s="45" t="s">
        <v>604</v>
      </c>
      <c r="F375" s="45"/>
      <c r="G375" s="56">
        <f>G376+G379</f>
        <v>30648701</v>
      </c>
      <c r="H375" s="77"/>
      <c r="I375" s="56">
        <f>I376+I379</f>
        <v>30648701</v>
      </c>
      <c r="J375" s="77"/>
      <c r="K375" s="76">
        <f>K376+K379</f>
        <v>27515770</v>
      </c>
      <c r="L375" s="77"/>
      <c r="M375" s="76">
        <f>M376+M379</f>
        <v>27515770</v>
      </c>
      <c r="N375" s="117"/>
      <c r="O375" s="76">
        <f>O376+O379</f>
        <v>27515770</v>
      </c>
      <c r="P375" s="117"/>
      <c r="Q375" s="76">
        <f>Q376+Q379</f>
        <v>27515770</v>
      </c>
      <c r="R375" s="117"/>
      <c r="S375" s="76">
        <f>S376+S379</f>
        <v>26733540</v>
      </c>
    </row>
    <row r="376" spans="1:19" s="1" customFormat="1" ht="210" customHeight="1">
      <c r="A376" s="9" t="s">
        <v>162</v>
      </c>
      <c r="B376" s="45" t="s">
        <v>335</v>
      </c>
      <c r="C376" s="45" t="s">
        <v>337</v>
      </c>
      <c r="D376" s="45" t="s">
        <v>150</v>
      </c>
      <c r="E376" s="45" t="s">
        <v>605</v>
      </c>
      <c r="F376" s="45"/>
      <c r="G376" s="56">
        <f>G377+G378</f>
        <v>30314150</v>
      </c>
      <c r="H376" s="77"/>
      <c r="I376" s="56">
        <f>I377+I378</f>
        <v>30314150</v>
      </c>
      <c r="J376" s="77"/>
      <c r="K376" s="76">
        <f>K377+K378</f>
        <v>27079270</v>
      </c>
      <c r="L376" s="77"/>
      <c r="M376" s="76">
        <f>M377+M378</f>
        <v>27079270</v>
      </c>
      <c r="N376" s="117"/>
      <c r="O376" s="76">
        <f>O377+O378</f>
        <v>27079270</v>
      </c>
      <c r="P376" s="117"/>
      <c r="Q376" s="76">
        <f>Q377+Q378</f>
        <v>27079270</v>
      </c>
      <c r="R376" s="117"/>
      <c r="S376" s="76">
        <f>S377+S378</f>
        <v>26076040</v>
      </c>
    </row>
    <row r="377" spans="1:19" s="1" customFormat="1" ht="36" customHeight="1">
      <c r="A377" s="99" t="s">
        <v>258</v>
      </c>
      <c r="B377" s="49" t="s">
        <v>335</v>
      </c>
      <c r="C377" s="49" t="s">
        <v>337</v>
      </c>
      <c r="D377" s="49"/>
      <c r="E377" s="49" t="s">
        <v>605</v>
      </c>
      <c r="F377" s="49" t="s">
        <v>257</v>
      </c>
      <c r="G377" s="76">
        <v>28822108</v>
      </c>
      <c r="H377" s="117"/>
      <c r="I377" s="76">
        <f>G377+H377</f>
        <v>28822108</v>
      </c>
      <c r="J377" s="77">
        <v>-3299908</v>
      </c>
      <c r="K377" s="76">
        <f>I377+J377</f>
        <v>25522200</v>
      </c>
      <c r="L377" s="77"/>
      <c r="M377" s="76">
        <f>K377+L377</f>
        <v>25522200</v>
      </c>
      <c r="N377" s="117"/>
      <c r="O377" s="76">
        <f>M377+N377</f>
        <v>25522200</v>
      </c>
      <c r="P377" s="117"/>
      <c r="Q377" s="76">
        <f>O377+P377</f>
        <v>25522200</v>
      </c>
      <c r="R377" s="117">
        <v>-1003230</v>
      </c>
      <c r="S377" s="76">
        <f>Q377+R377</f>
        <v>24518970</v>
      </c>
    </row>
    <row r="378" spans="1:19" s="1" customFormat="1" ht="18" customHeight="1">
      <c r="A378" s="97" t="s">
        <v>266</v>
      </c>
      <c r="B378" s="49" t="s">
        <v>335</v>
      </c>
      <c r="C378" s="49" t="s">
        <v>337</v>
      </c>
      <c r="D378" s="49"/>
      <c r="E378" s="49" t="s">
        <v>605</v>
      </c>
      <c r="F378" s="49" t="s">
        <v>265</v>
      </c>
      <c r="G378" s="76">
        <v>1492042</v>
      </c>
      <c r="H378" s="117"/>
      <c r="I378" s="76">
        <f>G378+H378</f>
        <v>1492042</v>
      </c>
      <c r="J378" s="77">
        <v>65028</v>
      </c>
      <c r="K378" s="76">
        <f>I378+J378</f>
        <v>1557070</v>
      </c>
      <c r="L378" s="77"/>
      <c r="M378" s="76">
        <f>K378+L378</f>
        <v>1557070</v>
      </c>
      <c r="N378" s="117"/>
      <c r="O378" s="76">
        <f>M378+N378</f>
        <v>1557070</v>
      </c>
      <c r="P378" s="117"/>
      <c r="Q378" s="76">
        <f>O378+P378</f>
        <v>1557070</v>
      </c>
      <c r="R378" s="117"/>
      <c r="S378" s="76">
        <f>Q378+R378</f>
        <v>1557070</v>
      </c>
    </row>
    <row r="379" spans="1:19" s="1" customFormat="1" ht="222" customHeight="1">
      <c r="A379" s="9" t="s">
        <v>190</v>
      </c>
      <c r="B379" s="45" t="s">
        <v>335</v>
      </c>
      <c r="C379" s="45" t="s">
        <v>337</v>
      </c>
      <c r="D379" s="45" t="s">
        <v>191</v>
      </c>
      <c r="E379" s="45" t="s">
        <v>606</v>
      </c>
      <c r="F379" s="45"/>
      <c r="G379" s="56">
        <f>G380+G381</f>
        <v>334551</v>
      </c>
      <c r="H379" s="112"/>
      <c r="I379" s="56">
        <f>I380+I381</f>
        <v>334551</v>
      </c>
      <c r="J379" s="112"/>
      <c r="K379" s="76">
        <f>K380+K381</f>
        <v>436500</v>
      </c>
      <c r="L379" s="112"/>
      <c r="M379" s="76">
        <f>M380+M381</f>
        <v>436500</v>
      </c>
      <c r="N379" s="113"/>
      <c r="O379" s="76">
        <f>O380+O381</f>
        <v>436500</v>
      </c>
      <c r="P379" s="117"/>
      <c r="Q379" s="76">
        <f>Q380+Q381</f>
        <v>436500</v>
      </c>
      <c r="R379" s="117"/>
      <c r="S379" s="76">
        <f>S380+S381</f>
        <v>657500</v>
      </c>
    </row>
    <row r="380" spans="1:19" s="1" customFormat="1" ht="32.25" customHeight="1">
      <c r="A380" s="99" t="s">
        <v>269</v>
      </c>
      <c r="B380" s="49" t="s">
        <v>335</v>
      </c>
      <c r="C380" s="49" t="s">
        <v>337</v>
      </c>
      <c r="D380" s="49"/>
      <c r="E380" s="49" t="s">
        <v>606</v>
      </c>
      <c r="F380" s="49" t="s">
        <v>259</v>
      </c>
      <c r="G380" s="76">
        <v>315861</v>
      </c>
      <c r="H380" s="112"/>
      <c r="I380" s="76">
        <f>G380+H380</f>
        <v>315861</v>
      </c>
      <c r="J380" s="112">
        <v>98939</v>
      </c>
      <c r="K380" s="76">
        <f>I380+J380</f>
        <v>414800</v>
      </c>
      <c r="L380" s="112"/>
      <c r="M380" s="76">
        <f>K380+L380</f>
        <v>414800</v>
      </c>
      <c r="N380" s="113"/>
      <c r="O380" s="76">
        <f>M380+N380</f>
        <v>414800</v>
      </c>
      <c r="P380" s="117"/>
      <c r="Q380" s="76">
        <f>O380+P380</f>
        <v>414800</v>
      </c>
      <c r="R380" s="117">
        <v>170000</v>
      </c>
      <c r="S380" s="76">
        <f>Q380+R380</f>
        <v>584800</v>
      </c>
    </row>
    <row r="381" spans="1:19" s="1" customFormat="1" ht="21.75" customHeight="1">
      <c r="A381" s="103" t="s">
        <v>266</v>
      </c>
      <c r="B381" s="49" t="s">
        <v>335</v>
      </c>
      <c r="C381" s="49" t="s">
        <v>337</v>
      </c>
      <c r="D381" s="49"/>
      <c r="E381" s="49" t="s">
        <v>606</v>
      </c>
      <c r="F381" s="49" t="s">
        <v>265</v>
      </c>
      <c r="G381" s="76">
        <v>18690</v>
      </c>
      <c r="H381" s="117"/>
      <c r="I381" s="76">
        <f>G381+H381</f>
        <v>18690</v>
      </c>
      <c r="J381" s="77">
        <v>3010</v>
      </c>
      <c r="K381" s="76">
        <f>I381+J381</f>
        <v>21700</v>
      </c>
      <c r="L381" s="77"/>
      <c r="M381" s="76">
        <f>K381+L381</f>
        <v>21700</v>
      </c>
      <c r="N381" s="117"/>
      <c r="O381" s="76">
        <f>M381+N381</f>
        <v>21700</v>
      </c>
      <c r="P381" s="117"/>
      <c r="Q381" s="76">
        <f>O381+P381</f>
        <v>21700</v>
      </c>
      <c r="R381" s="117">
        <v>51000</v>
      </c>
      <c r="S381" s="76">
        <f>Q381+R381</f>
        <v>72700</v>
      </c>
    </row>
    <row r="382" spans="1:19" s="1" customFormat="1" ht="84" customHeight="1">
      <c r="A382" s="9" t="s">
        <v>729</v>
      </c>
      <c r="B382" s="49" t="s">
        <v>335</v>
      </c>
      <c r="C382" s="49" t="s">
        <v>337</v>
      </c>
      <c r="D382" s="49"/>
      <c r="E382" s="49" t="s">
        <v>607</v>
      </c>
      <c r="F382" s="49"/>
      <c r="G382" s="76"/>
      <c r="H382" s="117"/>
      <c r="I382" s="76"/>
      <c r="J382" s="77"/>
      <c r="K382" s="76"/>
      <c r="L382" s="77"/>
      <c r="M382" s="76"/>
      <c r="N382" s="117"/>
      <c r="O382" s="76"/>
      <c r="P382" s="117"/>
      <c r="Q382" s="76"/>
      <c r="R382" s="117"/>
      <c r="S382" s="76">
        <f>S383</f>
        <v>245300</v>
      </c>
    </row>
    <row r="383" spans="1:19" s="1" customFormat="1" ht="69" customHeight="1">
      <c r="A383" s="34" t="s">
        <v>82</v>
      </c>
      <c r="B383" s="49" t="s">
        <v>335</v>
      </c>
      <c r="C383" s="49" t="s">
        <v>337</v>
      </c>
      <c r="D383" s="49"/>
      <c r="E383" s="49" t="s">
        <v>81</v>
      </c>
      <c r="F383" s="49"/>
      <c r="G383" s="76"/>
      <c r="H383" s="117"/>
      <c r="I383" s="76"/>
      <c r="J383" s="77"/>
      <c r="K383" s="76"/>
      <c r="L383" s="77"/>
      <c r="M383" s="76"/>
      <c r="N383" s="117"/>
      <c r="O383" s="76"/>
      <c r="P383" s="117"/>
      <c r="Q383" s="76"/>
      <c r="R383" s="117"/>
      <c r="S383" s="76">
        <f>S384</f>
        <v>245300</v>
      </c>
    </row>
    <row r="384" spans="1:19" s="1" customFormat="1" ht="28.5" customHeight="1">
      <c r="A384" s="99" t="s">
        <v>264</v>
      </c>
      <c r="B384" s="49" t="s">
        <v>335</v>
      </c>
      <c r="C384" s="49" t="s">
        <v>337</v>
      </c>
      <c r="D384" s="49"/>
      <c r="E384" s="49" t="s">
        <v>81</v>
      </c>
      <c r="F384" s="49" t="s">
        <v>263</v>
      </c>
      <c r="G384" s="76"/>
      <c r="H384" s="117"/>
      <c r="I384" s="76"/>
      <c r="J384" s="77"/>
      <c r="K384" s="76"/>
      <c r="L384" s="77"/>
      <c r="M384" s="76"/>
      <c r="N384" s="117"/>
      <c r="O384" s="76"/>
      <c r="P384" s="117"/>
      <c r="Q384" s="76"/>
      <c r="R384" s="117">
        <v>245300</v>
      </c>
      <c r="S384" s="76">
        <f>Q384+R384</f>
        <v>245300</v>
      </c>
    </row>
    <row r="385" spans="1:19" ht="18" customHeight="1">
      <c r="A385" s="9" t="s">
        <v>352</v>
      </c>
      <c r="B385" s="45" t="s">
        <v>335</v>
      </c>
      <c r="C385" s="45" t="s">
        <v>308</v>
      </c>
      <c r="D385" s="45"/>
      <c r="E385" s="45"/>
      <c r="F385" s="45"/>
      <c r="G385" s="56">
        <f>G386</f>
        <v>402161837.45</v>
      </c>
      <c r="H385" s="77"/>
      <c r="I385" s="56">
        <f>I386</f>
        <v>402194837.45</v>
      </c>
      <c r="J385" s="117"/>
      <c r="K385" s="76">
        <f>K386</f>
        <v>405061757.46999997</v>
      </c>
      <c r="L385" s="77"/>
      <c r="M385" s="76">
        <f>M386</f>
        <v>408814741.16999996</v>
      </c>
      <c r="N385" s="117"/>
      <c r="O385" s="76">
        <f>O386</f>
        <v>387544370.48999995</v>
      </c>
      <c r="P385" s="113"/>
      <c r="Q385" s="76">
        <f>Q386</f>
        <v>389105278.97999996</v>
      </c>
      <c r="R385" s="113"/>
      <c r="S385" s="76">
        <f>S386</f>
        <v>389036237.66999996</v>
      </c>
    </row>
    <row r="386" spans="1:19" ht="46.5" customHeight="1">
      <c r="A386" s="9" t="s">
        <v>109</v>
      </c>
      <c r="B386" s="45" t="s">
        <v>335</v>
      </c>
      <c r="C386" s="45" t="s">
        <v>308</v>
      </c>
      <c r="D386" s="45" t="s">
        <v>391</v>
      </c>
      <c r="E386" s="45" t="s">
        <v>596</v>
      </c>
      <c r="F386" s="45"/>
      <c r="G386" s="56">
        <f>G387+G411+G417</f>
        <v>402161837.45</v>
      </c>
      <c r="H386" s="117"/>
      <c r="I386" s="56">
        <f>I387+I411+I417</f>
        <v>402194837.45</v>
      </c>
      <c r="J386" s="77"/>
      <c r="K386" s="76">
        <f>K387+K411+K417</f>
        <v>405061757.46999997</v>
      </c>
      <c r="L386" s="77"/>
      <c r="M386" s="76">
        <f>M387+M411+M417</f>
        <v>408814741.16999996</v>
      </c>
      <c r="N386" s="117"/>
      <c r="O386" s="76">
        <f>O387+O411+O417</f>
        <v>387544370.48999995</v>
      </c>
      <c r="P386" s="113"/>
      <c r="Q386" s="76">
        <f>Q387+Q411+Q417</f>
        <v>389105278.97999996</v>
      </c>
      <c r="R386" s="113"/>
      <c r="S386" s="76">
        <f>S387+S411+S417</f>
        <v>389036237.66999996</v>
      </c>
    </row>
    <row r="387" spans="1:19" s="1" customFormat="1" ht="49.5" customHeight="1">
      <c r="A387" s="9" t="s">
        <v>704</v>
      </c>
      <c r="B387" s="45" t="s">
        <v>335</v>
      </c>
      <c r="C387" s="45" t="s">
        <v>308</v>
      </c>
      <c r="D387" s="45" t="s">
        <v>705</v>
      </c>
      <c r="E387" s="45" t="s">
        <v>604</v>
      </c>
      <c r="F387" s="45"/>
      <c r="G387" s="56">
        <f>G388+G391+G394+G399+G402+G407+G409</f>
        <v>382154885.76</v>
      </c>
      <c r="H387" s="77"/>
      <c r="I387" s="56">
        <f>I388+I391+I394+I399+I402+I407+I409+I397</f>
        <v>382187885.76</v>
      </c>
      <c r="J387" s="77"/>
      <c r="K387" s="76">
        <f>K388+K391+K394+K399+K402+K407+K409+K397</f>
        <v>384607268.38</v>
      </c>
      <c r="L387" s="77"/>
      <c r="M387" s="76">
        <f>M388+M391+M394+M399+M402+M407+M409+M397</f>
        <v>386263517.76</v>
      </c>
      <c r="N387" s="117"/>
      <c r="O387" s="76">
        <f>O388+O391+O394+O399+O402+O407+O409+O397</f>
        <v>365563147.08</v>
      </c>
      <c r="P387" s="117"/>
      <c r="Q387" s="76">
        <f>Q388+Q391+Q394+Q399+Q402+Q407+Q409+Q397</f>
        <v>368244183.53</v>
      </c>
      <c r="R387" s="117"/>
      <c r="S387" s="76">
        <f>S388+S391+S394+S399+S402+S407+S409+S397</f>
        <v>368033534.21</v>
      </c>
    </row>
    <row r="388" spans="1:19" s="1" customFormat="1" ht="207" customHeight="1">
      <c r="A388" s="9" t="s">
        <v>162</v>
      </c>
      <c r="B388" s="45" t="s">
        <v>335</v>
      </c>
      <c r="C388" s="45" t="s">
        <v>308</v>
      </c>
      <c r="D388" s="45" t="s">
        <v>150</v>
      </c>
      <c r="E388" s="45" t="s">
        <v>605</v>
      </c>
      <c r="F388" s="45"/>
      <c r="G388" s="56">
        <f>G389+G390</f>
        <v>258063262</v>
      </c>
      <c r="H388" s="77"/>
      <c r="I388" s="56">
        <f>I389+I390</f>
        <v>258063262</v>
      </c>
      <c r="J388" s="77"/>
      <c r="K388" s="76">
        <f>K389+K390</f>
        <v>260561730</v>
      </c>
      <c r="L388" s="77"/>
      <c r="M388" s="76">
        <f>M389+M390</f>
        <v>260561730</v>
      </c>
      <c r="N388" s="117"/>
      <c r="O388" s="76">
        <f>O389+O390</f>
        <v>240547330</v>
      </c>
      <c r="P388" s="117"/>
      <c r="Q388" s="76">
        <f>Q389+Q390</f>
        <v>240547330</v>
      </c>
      <c r="R388" s="117"/>
      <c r="S388" s="76">
        <f>S389+S390</f>
        <v>241550560</v>
      </c>
    </row>
    <row r="389" spans="1:19" s="1" customFormat="1" ht="35.25" customHeight="1">
      <c r="A389" s="99" t="s">
        <v>258</v>
      </c>
      <c r="B389" s="49" t="s">
        <v>335</v>
      </c>
      <c r="C389" s="49" t="s">
        <v>308</v>
      </c>
      <c r="D389" s="49"/>
      <c r="E389" s="49" t="s">
        <v>605</v>
      </c>
      <c r="F389" s="49" t="s">
        <v>257</v>
      </c>
      <c r="G389" s="76">
        <v>146980683</v>
      </c>
      <c r="H389" s="117"/>
      <c r="I389" s="76">
        <f>G389+H389</f>
        <v>146980683</v>
      </c>
      <c r="J389" s="77">
        <v>25341723</v>
      </c>
      <c r="K389" s="76">
        <f>I389+J389</f>
        <v>172322406</v>
      </c>
      <c r="L389" s="77"/>
      <c r="M389" s="76">
        <f>K389+L389</f>
        <v>172322406</v>
      </c>
      <c r="N389" s="117">
        <v>-25967449.85</v>
      </c>
      <c r="O389" s="76">
        <f>M389+N389</f>
        <v>146354956.15</v>
      </c>
      <c r="P389" s="117">
        <v>-434700</v>
      </c>
      <c r="Q389" s="76">
        <f>O389+P389</f>
        <v>145920256.15</v>
      </c>
      <c r="R389" s="117">
        <v>69789</v>
      </c>
      <c r="S389" s="76">
        <f>Q389+R389</f>
        <v>145990045.15</v>
      </c>
    </row>
    <row r="390" spans="1:19" s="1" customFormat="1" ht="19.5" customHeight="1">
      <c r="A390" s="97" t="s">
        <v>266</v>
      </c>
      <c r="B390" s="102">
        <v>906</v>
      </c>
      <c r="C390" s="49" t="s">
        <v>308</v>
      </c>
      <c r="D390" s="49"/>
      <c r="E390" s="49" t="s">
        <v>605</v>
      </c>
      <c r="F390" s="49" t="s">
        <v>265</v>
      </c>
      <c r="G390" s="76">
        <v>111082579</v>
      </c>
      <c r="H390" s="117"/>
      <c r="I390" s="76">
        <f>G390+H390</f>
        <v>111082579</v>
      </c>
      <c r="J390" s="77">
        <v>-22843255</v>
      </c>
      <c r="K390" s="76">
        <f>I390+J390</f>
        <v>88239324</v>
      </c>
      <c r="L390" s="77"/>
      <c r="M390" s="76">
        <f>K390+L390</f>
        <v>88239324</v>
      </c>
      <c r="N390" s="117">
        <v>5953049.85</v>
      </c>
      <c r="O390" s="76">
        <f>M390+N390</f>
        <v>94192373.85</v>
      </c>
      <c r="P390" s="117">
        <v>434700</v>
      </c>
      <c r="Q390" s="76">
        <f>O390+P390</f>
        <v>94627073.85</v>
      </c>
      <c r="R390" s="117">
        <v>933441</v>
      </c>
      <c r="S390" s="76">
        <f>Q390+R390</f>
        <v>95560514.85</v>
      </c>
    </row>
    <row r="391" spans="1:19" s="1" customFormat="1" ht="224.25" customHeight="1">
      <c r="A391" s="9" t="s">
        <v>190</v>
      </c>
      <c r="B391" s="45" t="s">
        <v>335</v>
      </c>
      <c r="C391" s="45" t="s">
        <v>308</v>
      </c>
      <c r="D391" s="45" t="s">
        <v>191</v>
      </c>
      <c r="E391" s="45" t="s">
        <v>606</v>
      </c>
      <c r="F391" s="45"/>
      <c r="G391" s="56">
        <f>G392+G393</f>
        <v>4622037</v>
      </c>
      <c r="H391" s="77"/>
      <c r="I391" s="56">
        <f>I392+I393</f>
        <v>4622037</v>
      </c>
      <c r="J391" s="77"/>
      <c r="K391" s="76">
        <f>K392+K393</f>
        <v>5256500</v>
      </c>
      <c r="L391" s="77"/>
      <c r="M391" s="76">
        <f>M392+M393</f>
        <v>5256500</v>
      </c>
      <c r="N391" s="117"/>
      <c r="O391" s="76">
        <f>O392+O393</f>
        <v>5256500</v>
      </c>
      <c r="P391" s="117"/>
      <c r="Q391" s="76">
        <f>Q392+Q393</f>
        <v>5256500</v>
      </c>
      <c r="R391" s="117"/>
      <c r="S391" s="76">
        <f>S392+S393</f>
        <v>5256500</v>
      </c>
    </row>
    <row r="392" spans="1:19" s="1" customFormat="1" ht="39.75" customHeight="1">
      <c r="A392" s="99" t="s">
        <v>268</v>
      </c>
      <c r="B392" s="49" t="s">
        <v>335</v>
      </c>
      <c r="C392" s="49" t="s">
        <v>308</v>
      </c>
      <c r="D392" s="49"/>
      <c r="E392" s="49" t="s">
        <v>606</v>
      </c>
      <c r="F392" s="49" t="s">
        <v>259</v>
      </c>
      <c r="G392" s="76">
        <v>2272704</v>
      </c>
      <c r="H392" s="117"/>
      <c r="I392" s="76">
        <f>G392+H392</f>
        <v>2272704</v>
      </c>
      <c r="J392" s="77">
        <v>634463</v>
      </c>
      <c r="K392" s="76">
        <f>I392+J392</f>
        <v>2907167</v>
      </c>
      <c r="L392" s="77"/>
      <c r="M392" s="76">
        <f>K392+L392</f>
        <v>2907167</v>
      </c>
      <c r="N392" s="117"/>
      <c r="O392" s="76">
        <f>M392+N392</f>
        <v>2907167</v>
      </c>
      <c r="P392" s="117">
        <v>-14542.88</v>
      </c>
      <c r="Q392" s="76">
        <f>O392+P392</f>
        <v>2892624.12</v>
      </c>
      <c r="R392" s="117"/>
      <c r="S392" s="76">
        <f>Q392+R392</f>
        <v>2892624.12</v>
      </c>
    </row>
    <row r="393" spans="1:19" s="1" customFormat="1" ht="21.75" customHeight="1">
      <c r="A393" s="97" t="s">
        <v>266</v>
      </c>
      <c r="B393" s="49" t="s">
        <v>335</v>
      </c>
      <c r="C393" s="49" t="s">
        <v>308</v>
      </c>
      <c r="D393" s="49"/>
      <c r="E393" s="49" t="s">
        <v>606</v>
      </c>
      <c r="F393" s="49" t="s">
        <v>265</v>
      </c>
      <c r="G393" s="76">
        <v>2349333</v>
      </c>
      <c r="H393" s="77"/>
      <c r="I393" s="76">
        <f>G393+H393</f>
        <v>2349333</v>
      </c>
      <c r="J393" s="77"/>
      <c r="K393" s="76">
        <f>I393+J393</f>
        <v>2349333</v>
      </c>
      <c r="L393" s="77"/>
      <c r="M393" s="76">
        <f>K393+L393</f>
        <v>2349333</v>
      </c>
      <c r="N393" s="117"/>
      <c r="O393" s="76">
        <f>M393+N393</f>
        <v>2349333</v>
      </c>
      <c r="P393" s="117">
        <v>14542.88</v>
      </c>
      <c r="Q393" s="76">
        <f>O393+P393</f>
        <v>2363875.88</v>
      </c>
      <c r="R393" s="117"/>
      <c r="S393" s="76">
        <f>Q393+R393</f>
        <v>2363875.88</v>
      </c>
    </row>
    <row r="394" spans="1:19" s="1" customFormat="1" ht="62.25" customHeight="1">
      <c r="A394" s="28" t="s">
        <v>708</v>
      </c>
      <c r="B394" s="45" t="s">
        <v>335</v>
      </c>
      <c r="C394" s="45" t="s">
        <v>308</v>
      </c>
      <c r="D394" s="45" t="s">
        <v>707</v>
      </c>
      <c r="E394" s="45" t="s">
        <v>608</v>
      </c>
      <c r="F394" s="45"/>
      <c r="G394" s="56">
        <f>G395+G396</f>
        <v>13702000</v>
      </c>
      <c r="H394" s="117"/>
      <c r="I394" s="56">
        <f>I395+I396</f>
        <v>13702000</v>
      </c>
      <c r="J394" s="77"/>
      <c r="K394" s="76">
        <f>K395+K396</f>
        <v>13702000</v>
      </c>
      <c r="L394" s="77"/>
      <c r="M394" s="76">
        <f>M395+M396</f>
        <v>13702000</v>
      </c>
      <c r="N394" s="117"/>
      <c r="O394" s="76">
        <f>O395+O396</f>
        <v>13702000</v>
      </c>
      <c r="P394" s="117"/>
      <c r="Q394" s="76">
        <f>Q395+Q396</f>
        <v>13702000</v>
      </c>
      <c r="R394" s="117"/>
      <c r="S394" s="76">
        <f>S395+S396</f>
        <v>13702000</v>
      </c>
    </row>
    <row r="395" spans="1:19" s="1" customFormat="1" ht="36.75" customHeight="1">
      <c r="A395" s="103" t="s">
        <v>269</v>
      </c>
      <c r="B395" s="49" t="s">
        <v>335</v>
      </c>
      <c r="C395" s="49" t="s">
        <v>308</v>
      </c>
      <c r="D395" s="49"/>
      <c r="E395" s="49" t="s">
        <v>608</v>
      </c>
      <c r="F395" s="49" t="s">
        <v>259</v>
      </c>
      <c r="G395" s="76">
        <v>6958440</v>
      </c>
      <c r="H395" s="77">
        <v>250000</v>
      </c>
      <c r="I395" s="76">
        <f>G395+H395</f>
        <v>7208440</v>
      </c>
      <c r="J395" s="77">
        <v>150000</v>
      </c>
      <c r="K395" s="76">
        <f>I395+J395</f>
        <v>7358440</v>
      </c>
      <c r="L395" s="77"/>
      <c r="M395" s="76">
        <f>K395+L395</f>
        <v>7358440</v>
      </c>
      <c r="N395" s="117"/>
      <c r="O395" s="76">
        <f>M395+N395</f>
        <v>7358440</v>
      </c>
      <c r="P395" s="117">
        <v>-185020.88</v>
      </c>
      <c r="Q395" s="76">
        <f>O395+P395</f>
        <v>7173419.12</v>
      </c>
      <c r="R395" s="117"/>
      <c r="S395" s="76">
        <f>Q395+R395</f>
        <v>7173419.12</v>
      </c>
    </row>
    <row r="396" spans="1:19" s="1" customFormat="1" ht="24.75" customHeight="1">
      <c r="A396" s="97" t="s">
        <v>266</v>
      </c>
      <c r="B396" s="49" t="s">
        <v>335</v>
      </c>
      <c r="C396" s="49" t="s">
        <v>308</v>
      </c>
      <c r="D396" s="49"/>
      <c r="E396" s="49" t="s">
        <v>608</v>
      </c>
      <c r="F396" s="49" t="s">
        <v>265</v>
      </c>
      <c r="G396" s="76">
        <v>6743560</v>
      </c>
      <c r="H396" s="77">
        <v>-250000</v>
      </c>
      <c r="I396" s="76">
        <f>G396+H396</f>
        <v>6493560</v>
      </c>
      <c r="J396" s="77">
        <v>-150000</v>
      </c>
      <c r="K396" s="76">
        <f>I396+J396</f>
        <v>6343560</v>
      </c>
      <c r="L396" s="77"/>
      <c r="M396" s="76">
        <f>K396+L396</f>
        <v>6343560</v>
      </c>
      <c r="N396" s="117"/>
      <c r="O396" s="76">
        <f>M396+N396</f>
        <v>6343560</v>
      </c>
      <c r="P396" s="117">
        <v>185020.88</v>
      </c>
      <c r="Q396" s="76">
        <f>O396+P396</f>
        <v>6528580.88</v>
      </c>
      <c r="R396" s="117"/>
      <c r="S396" s="76">
        <f>Q396+R396</f>
        <v>6528580.88</v>
      </c>
    </row>
    <row r="397" spans="1:19" s="1" customFormat="1" ht="85.5" customHeight="1">
      <c r="A397" s="103" t="s">
        <v>198</v>
      </c>
      <c r="B397" s="49" t="s">
        <v>335</v>
      </c>
      <c r="C397" s="49" t="s">
        <v>308</v>
      </c>
      <c r="D397" s="49"/>
      <c r="E397" s="49" t="s">
        <v>197</v>
      </c>
      <c r="F397" s="49"/>
      <c r="G397" s="76"/>
      <c r="H397" s="77"/>
      <c r="I397" s="76">
        <f>I398</f>
        <v>33000</v>
      </c>
      <c r="J397" s="77"/>
      <c r="K397" s="76">
        <f>K398</f>
        <v>33000</v>
      </c>
      <c r="L397" s="77"/>
      <c r="M397" s="76">
        <f>M398</f>
        <v>33000</v>
      </c>
      <c r="N397" s="117"/>
      <c r="O397" s="76">
        <f>O398</f>
        <v>33000</v>
      </c>
      <c r="P397" s="117"/>
      <c r="Q397" s="76">
        <f>Q398</f>
        <v>24000</v>
      </c>
      <c r="R397" s="117"/>
      <c r="S397" s="76">
        <f>S398</f>
        <v>24000</v>
      </c>
    </row>
    <row r="398" spans="1:19" s="1" customFormat="1" ht="25.5" customHeight="1">
      <c r="A398" s="97" t="s">
        <v>266</v>
      </c>
      <c r="B398" s="49" t="s">
        <v>335</v>
      </c>
      <c r="C398" s="49" t="s">
        <v>308</v>
      </c>
      <c r="D398" s="49"/>
      <c r="E398" s="49" t="s">
        <v>197</v>
      </c>
      <c r="F398" s="49" t="s">
        <v>265</v>
      </c>
      <c r="G398" s="76"/>
      <c r="H398" s="77">
        <v>33000</v>
      </c>
      <c r="I398" s="76">
        <f>G398+H398</f>
        <v>33000</v>
      </c>
      <c r="J398" s="77"/>
      <c r="K398" s="76">
        <f>I398+J398</f>
        <v>33000</v>
      </c>
      <c r="L398" s="77"/>
      <c r="M398" s="76">
        <f>K398+L398</f>
        <v>33000</v>
      </c>
      <c r="N398" s="117"/>
      <c r="O398" s="76">
        <f>M398+N398</f>
        <v>33000</v>
      </c>
      <c r="P398" s="117">
        <v>-9000</v>
      </c>
      <c r="Q398" s="76">
        <f>O398+P398</f>
        <v>24000</v>
      </c>
      <c r="R398" s="117"/>
      <c r="S398" s="76">
        <f>Q398+R398</f>
        <v>24000</v>
      </c>
    </row>
    <row r="399" spans="1:19" s="1" customFormat="1" ht="46.5">
      <c r="A399" s="18" t="s">
        <v>706</v>
      </c>
      <c r="B399" s="45" t="s">
        <v>335</v>
      </c>
      <c r="C399" s="45" t="s">
        <v>308</v>
      </c>
      <c r="D399" s="45" t="s">
        <v>709</v>
      </c>
      <c r="E399" s="45" t="s">
        <v>609</v>
      </c>
      <c r="F399" s="45"/>
      <c r="G399" s="56">
        <f>G400+G401</f>
        <v>600000</v>
      </c>
      <c r="H399" s="113"/>
      <c r="I399" s="56">
        <f>I400+I401</f>
        <v>600000</v>
      </c>
      <c r="J399" s="112"/>
      <c r="K399" s="76">
        <f>K400+K401</f>
        <v>600000</v>
      </c>
      <c r="L399" s="112"/>
      <c r="M399" s="76">
        <f>M400+M401</f>
        <v>600000</v>
      </c>
      <c r="N399" s="113"/>
      <c r="O399" s="76">
        <f>O400+O401</f>
        <v>600000</v>
      </c>
      <c r="P399" s="117"/>
      <c r="Q399" s="76">
        <f>Q400+Q401</f>
        <v>600000</v>
      </c>
      <c r="R399" s="117"/>
      <c r="S399" s="76">
        <f>S400+S401</f>
        <v>600000</v>
      </c>
    </row>
    <row r="400" spans="1:19" s="1" customFormat="1" ht="30.75">
      <c r="A400" s="103" t="s">
        <v>269</v>
      </c>
      <c r="B400" s="49" t="s">
        <v>335</v>
      </c>
      <c r="C400" s="49" t="s">
        <v>308</v>
      </c>
      <c r="D400" s="49"/>
      <c r="E400" s="49" t="s">
        <v>609</v>
      </c>
      <c r="F400" s="49" t="s">
        <v>259</v>
      </c>
      <c r="G400" s="76">
        <v>308130</v>
      </c>
      <c r="H400" s="115"/>
      <c r="I400" s="76">
        <f>G400+H400</f>
        <v>308130</v>
      </c>
      <c r="J400" s="115">
        <v>9000</v>
      </c>
      <c r="K400" s="76">
        <f>I400+J400</f>
        <v>317130</v>
      </c>
      <c r="L400" s="115"/>
      <c r="M400" s="76">
        <f>K400+L400</f>
        <v>317130</v>
      </c>
      <c r="N400" s="116"/>
      <c r="O400" s="76">
        <f>M400+N400</f>
        <v>317130</v>
      </c>
      <c r="P400" s="117"/>
      <c r="Q400" s="76">
        <f>O400+P400</f>
        <v>317130</v>
      </c>
      <c r="R400" s="117"/>
      <c r="S400" s="76">
        <f>Q400+R400</f>
        <v>317130</v>
      </c>
    </row>
    <row r="401" spans="1:19" s="1" customFormat="1" ht="19.5" customHeight="1">
      <c r="A401" s="97" t="s">
        <v>266</v>
      </c>
      <c r="B401" s="49" t="s">
        <v>335</v>
      </c>
      <c r="C401" s="49" t="s">
        <v>308</v>
      </c>
      <c r="D401" s="49"/>
      <c r="E401" s="49" t="s">
        <v>609</v>
      </c>
      <c r="F401" s="49" t="s">
        <v>265</v>
      </c>
      <c r="G401" s="76">
        <v>291870</v>
      </c>
      <c r="H401" s="116"/>
      <c r="I401" s="76">
        <f>G401+H401</f>
        <v>291870</v>
      </c>
      <c r="J401" s="115">
        <v>-9000</v>
      </c>
      <c r="K401" s="76">
        <f>I401+J401</f>
        <v>282870</v>
      </c>
      <c r="L401" s="115"/>
      <c r="M401" s="76">
        <f>K401+L401</f>
        <v>282870</v>
      </c>
      <c r="N401" s="116"/>
      <c r="O401" s="76">
        <f>M401+N401</f>
        <v>282870</v>
      </c>
      <c r="P401" s="117"/>
      <c r="Q401" s="76">
        <f>O401+P401</f>
        <v>282870</v>
      </c>
      <c r="R401" s="117"/>
      <c r="S401" s="76">
        <f>Q401+R401</f>
        <v>282870</v>
      </c>
    </row>
    <row r="402" spans="1:19" ht="65.25" customHeight="1">
      <c r="A402" s="9" t="s">
        <v>710</v>
      </c>
      <c r="B402" s="45" t="s">
        <v>335</v>
      </c>
      <c r="C402" s="45" t="s">
        <v>308</v>
      </c>
      <c r="D402" s="45" t="s">
        <v>711</v>
      </c>
      <c r="E402" s="45" t="s">
        <v>610</v>
      </c>
      <c r="F402" s="45"/>
      <c r="G402" s="56">
        <f>G403+G404+G405</f>
        <v>60306043.760000005</v>
      </c>
      <c r="H402" s="112"/>
      <c r="I402" s="56">
        <f>I403+I404+I405</f>
        <v>62581822.78</v>
      </c>
      <c r="J402" s="112"/>
      <c r="K402" s="76">
        <f>K403+K404+K405</f>
        <v>63716101.6</v>
      </c>
      <c r="L402" s="112"/>
      <c r="M402" s="76">
        <f>M403+M404+M405</f>
        <v>65052350.980000004</v>
      </c>
      <c r="N402" s="113"/>
      <c r="O402" s="76">
        <f>O403+O404+O405</f>
        <v>64615802.58</v>
      </c>
      <c r="P402" s="113"/>
      <c r="Q402" s="76">
        <f>Q403+Q404+Q405+Q406</f>
        <v>67237751.58</v>
      </c>
      <c r="R402" s="113"/>
      <c r="S402" s="76">
        <f>S403+S404+S405+S406</f>
        <v>65523872.260000005</v>
      </c>
    </row>
    <row r="403" spans="1:19" ht="36" customHeight="1">
      <c r="A403" s="99" t="s">
        <v>258</v>
      </c>
      <c r="B403" s="49" t="s">
        <v>335</v>
      </c>
      <c r="C403" s="49" t="s">
        <v>308</v>
      </c>
      <c r="D403" s="49"/>
      <c r="E403" s="49" t="s">
        <v>610</v>
      </c>
      <c r="F403" s="49" t="s">
        <v>257</v>
      </c>
      <c r="G403" s="76">
        <v>28675262</v>
      </c>
      <c r="H403" s="113">
        <v>1011099.98</v>
      </c>
      <c r="I403" s="76">
        <f>G403+H403</f>
        <v>29686361.98</v>
      </c>
      <c r="J403" s="112">
        <v>1101165.19</v>
      </c>
      <c r="K403" s="76">
        <f>I403+J403</f>
        <v>30787527.17</v>
      </c>
      <c r="L403" s="112"/>
      <c r="M403" s="76">
        <f>K403+L403</f>
        <v>30787527.17</v>
      </c>
      <c r="N403" s="113">
        <v>239842.89</v>
      </c>
      <c r="O403" s="76">
        <f>M403+N403</f>
        <v>31027370.060000002</v>
      </c>
      <c r="P403" s="113">
        <v>2135805</v>
      </c>
      <c r="Q403" s="76">
        <f>O403+P403</f>
        <v>33163175.060000002</v>
      </c>
      <c r="R403" s="113">
        <v>870747</v>
      </c>
      <c r="S403" s="76">
        <f>Q403+R403</f>
        <v>34033922.06</v>
      </c>
    </row>
    <row r="404" spans="1:19" s="7" customFormat="1" ht="35.25" customHeight="1">
      <c r="A404" s="99" t="s">
        <v>269</v>
      </c>
      <c r="B404" s="49" t="s">
        <v>335</v>
      </c>
      <c r="C404" s="49" t="s">
        <v>308</v>
      </c>
      <c r="D404" s="49"/>
      <c r="E404" s="49" t="s">
        <v>610</v>
      </c>
      <c r="F404" s="49" t="s">
        <v>259</v>
      </c>
      <c r="G404" s="76">
        <v>30740581.76</v>
      </c>
      <c r="H404" s="113">
        <v>1257701.04</v>
      </c>
      <c r="I404" s="76">
        <f>G404+H404</f>
        <v>31998282.8</v>
      </c>
      <c r="J404" s="112">
        <v>-112788.37</v>
      </c>
      <c r="K404" s="76">
        <f>I404+J404</f>
        <v>31885494.43</v>
      </c>
      <c r="L404" s="139">
        <v>651924.38</v>
      </c>
      <c r="M404" s="76">
        <f>K404+L404</f>
        <v>32537418.81</v>
      </c>
      <c r="N404" s="145">
        <v>-676391.29</v>
      </c>
      <c r="O404" s="76">
        <f>M404+N404</f>
        <v>31861027.52</v>
      </c>
      <c r="P404" s="116">
        <v>459300</v>
      </c>
      <c r="Q404" s="76">
        <f>O404+P404</f>
        <v>32320327.52</v>
      </c>
      <c r="R404" s="116">
        <v>-2553043.34</v>
      </c>
      <c r="S404" s="76">
        <f>Q404+R404</f>
        <v>29767284.18</v>
      </c>
    </row>
    <row r="405" spans="1:19" ht="27" customHeight="1">
      <c r="A405" s="103" t="s">
        <v>262</v>
      </c>
      <c r="B405" s="49" t="s">
        <v>335</v>
      </c>
      <c r="C405" s="49" t="s">
        <v>308</v>
      </c>
      <c r="D405" s="49"/>
      <c r="E405" s="49" t="s">
        <v>610</v>
      </c>
      <c r="F405" s="49" t="s">
        <v>261</v>
      </c>
      <c r="G405" s="76">
        <v>890200</v>
      </c>
      <c r="H405" s="113">
        <v>6978</v>
      </c>
      <c r="I405" s="76">
        <f>G405+H405</f>
        <v>897178</v>
      </c>
      <c r="J405" s="112">
        <v>145902</v>
      </c>
      <c r="K405" s="76">
        <f>I405+J405</f>
        <v>1043080</v>
      </c>
      <c r="L405" s="141">
        <v>684325</v>
      </c>
      <c r="M405" s="76">
        <f>K405+L405</f>
        <v>1727405</v>
      </c>
      <c r="N405" s="113"/>
      <c r="O405" s="76">
        <f>M405+N405</f>
        <v>1727405</v>
      </c>
      <c r="P405" s="113">
        <v>1844</v>
      </c>
      <c r="Q405" s="76">
        <f>O405+P405</f>
        <v>1729249</v>
      </c>
      <c r="R405" s="113">
        <v>-6582.98</v>
      </c>
      <c r="S405" s="76">
        <f>Q405+R405</f>
        <v>1722666.02</v>
      </c>
    </row>
    <row r="406" spans="1:19" ht="27" customHeight="1">
      <c r="A406" s="103" t="s">
        <v>407</v>
      </c>
      <c r="B406" s="49" t="s">
        <v>335</v>
      </c>
      <c r="C406" s="49" t="s">
        <v>308</v>
      </c>
      <c r="D406" s="49"/>
      <c r="E406" s="49" t="s">
        <v>610</v>
      </c>
      <c r="F406" s="49" t="s">
        <v>405</v>
      </c>
      <c r="G406" s="76"/>
      <c r="H406" s="113"/>
      <c r="I406" s="76"/>
      <c r="J406" s="112"/>
      <c r="K406" s="76"/>
      <c r="L406" s="141"/>
      <c r="M406" s="76"/>
      <c r="N406" s="113"/>
      <c r="O406" s="76"/>
      <c r="P406" s="113">
        <v>25000</v>
      </c>
      <c r="Q406" s="76">
        <f>O406+P406</f>
        <v>25000</v>
      </c>
      <c r="R406" s="113">
        <v>-25000</v>
      </c>
      <c r="S406" s="76">
        <f>Q406+R406</f>
        <v>0</v>
      </c>
    </row>
    <row r="407" spans="1:19" ht="50.25" customHeight="1">
      <c r="A407" s="9" t="s">
        <v>712</v>
      </c>
      <c r="B407" s="45" t="s">
        <v>335</v>
      </c>
      <c r="C407" s="45" t="s">
        <v>308</v>
      </c>
      <c r="D407" s="45" t="s">
        <v>713</v>
      </c>
      <c r="E407" s="45" t="s">
        <v>611</v>
      </c>
      <c r="F407" s="45"/>
      <c r="G407" s="56">
        <f>G408</f>
        <v>42857543</v>
      </c>
      <c r="H407" s="112"/>
      <c r="I407" s="56">
        <f>I408</f>
        <v>40581763.98</v>
      </c>
      <c r="J407" s="112"/>
      <c r="K407" s="76">
        <f>K408</f>
        <v>38580036.779999994</v>
      </c>
      <c r="L407" s="112"/>
      <c r="M407" s="76">
        <f>M408</f>
        <v>38900036.779999994</v>
      </c>
      <c r="N407" s="113"/>
      <c r="O407" s="76">
        <f>O408</f>
        <v>38650614.49999999</v>
      </c>
      <c r="P407" s="113"/>
      <c r="Q407" s="76">
        <f>Q408</f>
        <v>39068201.949999996</v>
      </c>
      <c r="R407" s="113"/>
      <c r="S407" s="76">
        <f>S408</f>
        <v>39568201.949999996</v>
      </c>
    </row>
    <row r="408" spans="1:19" ht="28.5" customHeight="1">
      <c r="A408" s="97" t="s">
        <v>266</v>
      </c>
      <c r="B408" s="49" t="s">
        <v>335</v>
      </c>
      <c r="C408" s="49" t="s">
        <v>308</v>
      </c>
      <c r="D408" s="49"/>
      <c r="E408" s="49" t="s">
        <v>611</v>
      </c>
      <c r="F408" s="49" t="s">
        <v>265</v>
      </c>
      <c r="G408" s="76">
        <v>42857543</v>
      </c>
      <c r="H408" s="112">
        <v>-2275779.02</v>
      </c>
      <c r="I408" s="76">
        <f>G408+H408</f>
        <v>40581763.98</v>
      </c>
      <c r="J408" s="112">
        <v>-2001727.2</v>
      </c>
      <c r="K408" s="76">
        <f>I408+J408</f>
        <v>38580036.779999994</v>
      </c>
      <c r="L408" s="112">
        <v>320000</v>
      </c>
      <c r="M408" s="76">
        <f>K408+L408</f>
        <v>38900036.779999994</v>
      </c>
      <c r="N408" s="113">
        <v>-249422.28</v>
      </c>
      <c r="O408" s="76">
        <f>M408+N408</f>
        <v>38650614.49999999</v>
      </c>
      <c r="P408" s="144">
        <v>417587.45</v>
      </c>
      <c r="Q408" s="76">
        <f>O408+P408</f>
        <v>39068201.949999996</v>
      </c>
      <c r="R408" s="113">
        <v>500000</v>
      </c>
      <c r="S408" s="76">
        <f>Q408+R408</f>
        <v>39568201.949999996</v>
      </c>
    </row>
    <row r="409" spans="1:19" ht="54" customHeight="1">
      <c r="A409" s="37" t="s">
        <v>714</v>
      </c>
      <c r="B409" s="49" t="s">
        <v>335</v>
      </c>
      <c r="C409" s="49" t="s">
        <v>308</v>
      </c>
      <c r="D409" s="49" t="s">
        <v>715</v>
      </c>
      <c r="E409" s="49" t="s">
        <v>612</v>
      </c>
      <c r="F409" s="49"/>
      <c r="G409" s="56">
        <f>G410</f>
        <v>2004000</v>
      </c>
      <c r="H409" s="115"/>
      <c r="I409" s="56">
        <f>I410</f>
        <v>2004000</v>
      </c>
      <c r="J409" s="115"/>
      <c r="K409" s="76">
        <f>K410</f>
        <v>2157900</v>
      </c>
      <c r="L409" s="115"/>
      <c r="M409" s="76">
        <f>M410</f>
        <v>2157900</v>
      </c>
      <c r="N409" s="116"/>
      <c r="O409" s="76">
        <f>O410</f>
        <v>2157900</v>
      </c>
      <c r="P409" s="113"/>
      <c r="Q409" s="76">
        <f>Q410</f>
        <v>1808400</v>
      </c>
      <c r="R409" s="113"/>
      <c r="S409" s="76">
        <f>S410</f>
        <v>1808400</v>
      </c>
    </row>
    <row r="410" spans="1:19" ht="39.75" customHeight="1">
      <c r="A410" s="97" t="s">
        <v>269</v>
      </c>
      <c r="B410" s="49" t="s">
        <v>335</v>
      </c>
      <c r="C410" s="49" t="s">
        <v>308</v>
      </c>
      <c r="D410" s="49"/>
      <c r="E410" s="49" t="s">
        <v>612</v>
      </c>
      <c r="F410" s="49" t="s">
        <v>259</v>
      </c>
      <c r="G410" s="76">
        <v>2004000</v>
      </c>
      <c r="H410" s="115"/>
      <c r="I410" s="76">
        <f>G410+H410</f>
        <v>2004000</v>
      </c>
      <c r="J410" s="115">
        <v>153900</v>
      </c>
      <c r="K410" s="76">
        <f>I410+J410</f>
        <v>2157900</v>
      </c>
      <c r="L410" s="115"/>
      <c r="M410" s="76">
        <f>K410+L410</f>
        <v>2157900</v>
      </c>
      <c r="N410" s="116"/>
      <c r="O410" s="76">
        <f>M410+N410</f>
        <v>2157900</v>
      </c>
      <c r="P410" s="113">
        <v>-349500</v>
      </c>
      <c r="Q410" s="76">
        <f>O410+P410</f>
        <v>1808400</v>
      </c>
      <c r="R410" s="113"/>
      <c r="S410" s="76">
        <f>Q410+R410</f>
        <v>1808400</v>
      </c>
    </row>
    <row r="411" spans="1:19" ht="64.5" customHeight="1">
      <c r="A411" s="9" t="s">
        <v>716</v>
      </c>
      <c r="B411" s="45" t="s">
        <v>335</v>
      </c>
      <c r="C411" s="45" t="s">
        <v>308</v>
      </c>
      <c r="D411" s="45" t="s">
        <v>717</v>
      </c>
      <c r="E411" s="45" t="s">
        <v>613</v>
      </c>
      <c r="F411" s="45"/>
      <c r="G411" s="56">
        <f>G412</f>
        <v>16656951.69</v>
      </c>
      <c r="H411" s="112"/>
      <c r="I411" s="56">
        <f>I412</f>
        <v>16656951.69</v>
      </c>
      <c r="J411" s="112"/>
      <c r="K411" s="76">
        <f>K412</f>
        <v>16601671.09</v>
      </c>
      <c r="L411" s="112"/>
      <c r="M411" s="76">
        <f>M412</f>
        <v>16587171.09</v>
      </c>
      <c r="N411" s="113"/>
      <c r="O411" s="76">
        <f>O412</f>
        <v>16397171.09</v>
      </c>
      <c r="P411" s="113"/>
      <c r="Q411" s="76">
        <f>Q412</f>
        <v>15419171.09</v>
      </c>
      <c r="R411" s="113"/>
      <c r="S411" s="76">
        <f>S412</f>
        <v>15418779.09</v>
      </c>
    </row>
    <row r="412" spans="1:19" ht="67.5" customHeight="1">
      <c r="A412" s="37" t="s">
        <v>718</v>
      </c>
      <c r="B412" s="49" t="s">
        <v>335</v>
      </c>
      <c r="C412" s="49" t="s">
        <v>308</v>
      </c>
      <c r="D412" s="49" t="s">
        <v>719</v>
      </c>
      <c r="E412" s="49" t="s">
        <v>614</v>
      </c>
      <c r="F412" s="49"/>
      <c r="G412" s="56">
        <f>G413+G414</f>
        <v>16656951.69</v>
      </c>
      <c r="H412" s="112"/>
      <c r="I412" s="56">
        <f>I413+I414+I415</f>
        <v>16656951.69</v>
      </c>
      <c r="J412" s="112"/>
      <c r="K412" s="76">
        <f>K413+K414+K415+K416</f>
        <v>16601671.09</v>
      </c>
      <c r="L412" s="112"/>
      <c r="M412" s="76">
        <f>M413+M414+M415+M416</f>
        <v>16587171.09</v>
      </c>
      <c r="N412" s="113"/>
      <c r="O412" s="76">
        <f>O413+O414+O415+O416</f>
        <v>16397171.09</v>
      </c>
      <c r="P412" s="113"/>
      <c r="Q412" s="76">
        <f>Q413+Q414+Q415+Q416</f>
        <v>15419171.09</v>
      </c>
      <c r="R412" s="113"/>
      <c r="S412" s="76">
        <f>S413+S414+S415+S416</f>
        <v>15418779.09</v>
      </c>
    </row>
    <row r="413" spans="1:19" ht="35.25" customHeight="1">
      <c r="A413" s="99" t="s">
        <v>258</v>
      </c>
      <c r="B413" s="49" t="s">
        <v>335</v>
      </c>
      <c r="C413" s="49" t="s">
        <v>308</v>
      </c>
      <c r="D413" s="49"/>
      <c r="E413" s="49" t="s">
        <v>614</v>
      </c>
      <c r="F413" s="49" t="s">
        <v>257</v>
      </c>
      <c r="G413" s="76">
        <v>15512444</v>
      </c>
      <c r="H413" s="112">
        <v>-1700</v>
      </c>
      <c r="I413" s="76">
        <f>G413+H413</f>
        <v>15510744</v>
      </c>
      <c r="J413" s="112">
        <v>-139290</v>
      </c>
      <c r="K413" s="76">
        <f>I413+J413</f>
        <v>15371454</v>
      </c>
      <c r="L413" s="112"/>
      <c r="M413" s="76">
        <f>K413+L413</f>
        <v>15371454</v>
      </c>
      <c r="N413" s="113"/>
      <c r="O413" s="76">
        <f>M413+N413</f>
        <v>15371454</v>
      </c>
      <c r="P413" s="113">
        <v>-983000</v>
      </c>
      <c r="Q413" s="76">
        <f>O413+P413</f>
        <v>14388454</v>
      </c>
      <c r="R413" s="113"/>
      <c r="S413" s="76">
        <f>Q413+R413</f>
        <v>14388454</v>
      </c>
    </row>
    <row r="414" spans="1:19" s="7" customFormat="1" ht="39.75" customHeight="1">
      <c r="A414" s="103" t="s">
        <v>268</v>
      </c>
      <c r="B414" s="49" t="s">
        <v>335</v>
      </c>
      <c r="C414" s="49" t="s">
        <v>308</v>
      </c>
      <c r="D414" s="49"/>
      <c r="E414" s="49" t="s">
        <v>614</v>
      </c>
      <c r="F414" s="49" t="s">
        <v>259</v>
      </c>
      <c r="G414" s="76">
        <v>1144507.69</v>
      </c>
      <c r="H414" s="112"/>
      <c r="I414" s="76">
        <f>G414+H414</f>
        <v>1144507.69</v>
      </c>
      <c r="J414" s="112">
        <v>34009.4</v>
      </c>
      <c r="K414" s="76">
        <f>I414+J414</f>
        <v>1178517.0899999999</v>
      </c>
      <c r="L414" s="112">
        <v>-14500</v>
      </c>
      <c r="M414" s="76">
        <f>K414+L414</f>
        <v>1164017.0899999999</v>
      </c>
      <c r="N414" s="113">
        <v>-190000</v>
      </c>
      <c r="O414" s="76">
        <f>M414+N414</f>
        <v>974017.0899999999</v>
      </c>
      <c r="P414" s="116"/>
      <c r="Q414" s="76">
        <f>O414+P414</f>
        <v>974017.0899999999</v>
      </c>
      <c r="R414" s="116"/>
      <c r="S414" s="76">
        <f>Q414+R414</f>
        <v>974017.0899999999</v>
      </c>
    </row>
    <row r="415" spans="1:19" s="7" customFormat="1" ht="24.75" customHeight="1">
      <c r="A415" s="103" t="s">
        <v>262</v>
      </c>
      <c r="B415" s="49" t="s">
        <v>335</v>
      </c>
      <c r="C415" s="49" t="s">
        <v>308</v>
      </c>
      <c r="D415" s="49"/>
      <c r="E415" s="49" t="s">
        <v>614</v>
      </c>
      <c r="F415" s="49" t="s">
        <v>261</v>
      </c>
      <c r="G415" s="76"/>
      <c r="H415" s="112">
        <v>1700</v>
      </c>
      <c r="I415" s="76">
        <f>G415+H415</f>
        <v>1700</v>
      </c>
      <c r="J415" s="112"/>
      <c r="K415" s="76">
        <f>I415+J415</f>
        <v>1700</v>
      </c>
      <c r="L415" s="112"/>
      <c r="M415" s="76">
        <f>K415+L415</f>
        <v>1700</v>
      </c>
      <c r="N415" s="113"/>
      <c r="O415" s="76">
        <f>M415+N415</f>
        <v>1700</v>
      </c>
      <c r="P415" s="116"/>
      <c r="Q415" s="76">
        <f>O415+P415</f>
        <v>1700</v>
      </c>
      <c r="R415" s="116">
        <v>-392</v>
      </c>
      <c r="S415" s="76">
        <f>Q415+R415</f>
        <v>1308</v>
      </c>
    </row>
    <row r="416" spans="1:19" s="7" customFormat="1" ht="24" customHeight="1">
      <c r="A416" s="103" t="s">
        <v>214</v>
      </c>
      <c r="B416" s="49" t="s">
        <v>335</v>
      </c>
      <c r="C416" s="49" t="s">
        <v>308</v>
      </c>
      <c r="D416" s="49"/>
      <c r="E416" s="49" t="s">
        <v>614</v>
      </c>
      <c r="F416" s="49" t="s">
        <v>405</v>
      </c>
      <c r="G416" s="76"/>
      <c r="H416" s="112"/>
      <c r="I416" s="76"/>
      <c r="J416" s="112">
        <v>50000</v>
      </c>
      <c r="K416" s="76">
        <f>I416+J416</f>
        <v>50000</v>
      </c>
      <c r="L416" s="112"/>
      <c r="M416" s="76">
        <f>K416+L416</f>
        <v>50000</v>
      </c>
      <c r="N416" s="113"/>
      <c r="O416" s="76">
        <f>M416+N416</f>
        <v>50000</v>
      </c>
      <c r="P416" s="116">
        <v>5000</v>
      </c>
      <c r="Q416" s="76">
        <f>O416+P416</f>
        <v>55000</v>
      </c>
      <c r="R416" s="116"/>
      <c r="S416" s="76">
        <f>Q416+R416</f>
        <v>55000</v>
      </c>
    </row>
    <row r="417" spans="1:19" ht="85.5" customHeight="1">
      <c r="A417" s="9" t="s">
        <v>729</v>
      </c>
      <c r="B417" s="45" t="s">
        <v>335</v>
      </c>
      <c r="C417" s="45" t="s">
        <v>308</v>
      </c>
      <c r="D417" s="45" t="s">
        <v>730</v>
      </c>
      <c r="E417" s="45" t="s">
        <v>607</v>
      </c>
      <c r="F417" s="45"/>
      <c r="G417" s="56">
        <f>G418+G421+G423</f>
        <v>3350000</v>
      </c>
      <c r="H417" s="112"/>
      <c r="I417" s="56">
        <f>I418+I421+I423</f>
        <v>3350000</v>
      </c>
      <c r="J417" s="112"/>
      <c r="K417" s="76">
        <f>K418+K421+K423+K429</f>
        <v>3852818</v>
      </c>
      <c r="L417" s="112"/>
      <c r="M417" s="76">
        <f>M418+M421+M423+M429+M425+M427</f>
        <v>5964052.32</v>
      </c>
      <c r="N417" s="113"/>
      <c r="O417" s="76">
        <f>O418+O421+O423+O429+O425+O427</f>
        <v>5584052.32</v>
      </c>
      <c r="P417" s="113"/>
      <c r="Q417" s="76">
        <f>Q418+Q421+Q423+Q429+Q425+Q427</f>
        <v>5441924.359999999</v>
      </c>
      <c r="R417" s="113"/>
      <c r="S417" s="76">
        <f>S418+S421+S423+S429+S425+S427</f>
        <v>5583924.369999999</v>
      </c>
    </row>
    <row r="418" spans="1:19" ht="101.25" customHeight="1">
      <c r="A418" s="28" t="s">
        <v>731</v>
      </c>
      <c r="B418" s="45" t="s">
        <v>335</v>
      </c>
      <c r="C418" s="45" t="s">
        <v>308</v>
      </c>
      <c r="D418" s="45" t="s">
        <v>732</v>
      </c>
      <c r="E418" s="45" t="s">
        <v>615</v>
      </c>
      <c r="F418" s="45"/>
      <c r="G418" s="56">
        <f>G419</f>
        <v>3000000</v>
      </c>
      <c r="H418" s="112"/>
      <c r="I418" s="56">
        <f>I419</f>
        <v>3000000</v>
      </c>
      <c r="J418" s="112"/>
      <c r="K418" s="76">
        <f>K419</f>
        <v>3000000</v>
      </c>
      <c r="L418" s="112"/>
      <c r="M418" s="76">
        <f>M419</f>
        <v>3000000</v>
      </c>
      <c r="N418" s="113"/>
      <c r="O418" s="76">
        <f>O419</f>
        <v>2620000</v>
      </c>
      <c r="P418" s="113"/>
      <c r="Q418" s="76">
        <f>Q419+Q420</f>
        <v>2226483.04</v>
      </c>
      <c r="R418" s="113"/>
      <c r="S418" s="76">
        <f>S419+S420</f>
        <v>2368483.05</v>
      </c>
    </row>
    <row r="419" spans="1:19" ht="36.75" customHeight="1">
      <c r="A419" s="99" t="s">
        <v>269</v>
      </c>
      <c r="B419" s="49" t="s">
        <v>335</v>
      </c>
      <c r="C419" s="49" t="s">
        <v>308</v>
      </c>
      <c r="D419" s="49"/>
      <c r="E419" s="49" t="s">
        <v>615</v>
      </c>
      <c r="F419" s="49" t="s">
        <v>259</v>
      </c>
      <c r="G419" s="76">
        <v>3000000</v>
      </c>
      <c r="H419" s="113"/>
      <c r="I419" s="76">
        <f>G419+H419</f>
        <v>3000000</v>
      </c>
      <c r="J419" s="112"/>
      <c r="K419" s="76">
        <f>I419+J419</f>
        <v>3000000</v>
      </c>
      <c r="L419" s="112"/>
      <c r="M419" s="76">
        <f>K419+L419</f>
        <v>3000000</v>
      </c>
      <c r="N419" s="113">
        <v>-380000</v>
      </c>
      <c r="O419" s="76">
        <f>M419+N419</f>
        <v>2620000</v>
      </c>
      <c r="P419" s="113">
        <v>-1513516.96</v>
      </c>
      <c r="Q419" s="76">
        <f>O419+P419</f>
        <v>1106483.04</v>
      </c>
      <c r="R419" s="113"/>
      <c r="S419" s="76">
        <f>Q419+R419</f>
        <v>1106483.04</v>
      </c>
    </row>
    <row r="420" spans="1:19" ht="36.75" customHeight="1">
      <c r="A420" s="99" t="s">
        <v>266</v>
      </c>
      <c r="B420" s="49" t="s">
        <v>335</v>
      </c>
      <c r="C420" s="49" t="s">
        <v>308</v>
      </c>
      <c r="D420" s="49"/>
      <c r="E420" s="49" t="s">
        <v>615</v>
      </c>
      <c r="F420" s="49" t="s">
        <v>265</v>
      </c>
      <c r="G420" s="76"/>
      <c r="H420" s="113"/>
      <c r="I420" s="76"/>
      <c r="J420" s="112"/>
      <c r="K420" s="76"/>
      <c r="L420" s="112"/>
      <c r="M420" s="76"/>
      <c r="N420" s="113"/>
      <c r="O420" s="76"/>
      <c r="P420" s="113">
        <v>1120000</v>
      </c>
      <c r="Q420" s="76">
        <f>O420+P420</f>
        <v>1120000</v>
      </c>
      <c r="R420" s="113">
        <v>142000.01</v>
      </c>
      <c r="S420" s="76">
        <f>Q420+R420</f>
        <v>1262000.01</v>
      </c>
    </row>
    <row r="421" spans="1:19" ht="132.75" customHeight="1">
      <c r="A421" s="37" t="s">
        <v>186</v>
      </c>
      <c r="B421" s="49" t="s">
        <v>335</v>
      </c>
      <c r="C421" s="49" t="s">
        <v>308</v>
      </c>
      <c r="D421" s="49" t="s">
        <v>163</v>
      </c>
      <c r="E421" s="49" t="s">
        <v>616</v>
      </c>
      <c r="F421" s="49"/>
      <c r="G421" s="66">
        <f>G422</f>
        <v>200000</v>
      </c>
      <c r="H421" s="112"/>
      <c r="I421" s="66">
        <f>I422</f>
        <v>200000</v>
      </c>
      <c r="J421" s="112"/>
      <c r="K421" s="104">
        <f>K422</f>
        <v>0</v>
      </c>
      <c r="L421" s="112"/>
      <c r="M421" s="104">
        <f>M422</f>
        <v>0</v>
      </c>
      <c r="N421" s="113"/>
      <c r="O421" s="104">
        <f>O422</f>
        <v>0</v>
      </c>
      <c r="P421" s="113"/>
      <c r="Q421" s="104">
        <f>Q422</f>
        <v>0</v>
      </c>
      <c r="R421" s="113"/>
      <c r="S421" s="104">
        <f>S422</f>
        <v>0</v>
      </c>
    </row>
    <row r="422" spans="1:19" ht="36.75" customHeight="1">
      <c r="A422" s="99" t="s">
        <v>269</v>
      </c>
      <c r="B422" s="49" t="s">
        <v>335</v>
      </c>
      <c r="C422" s="49" t="s">
        <v>308</v>
      </c>
      <c r="D422" s="49"/>
      <c r="E422" s="49" t="s">
        <v>616</v>
      </c>
      <c r="F422" s="49" t="s">
        <v>259</v>
      </c>
      <c r="G422" s="104">
        <v>200000</v>
      </c>
      <c r="H422" s="112"/>
      <c r="I422" s="104">
        <f>G422+H422</f>
        <v>200000</v>
      </c>
      <c r="J422" s="112">
        <v>-200000</v>
      </c>
      <c r="K422" s="104">
        <f>I422+J422</f>
        <v>0</v>
      </c>
      <c r="L422" s="112"/>
      <c r="M422" s="104">
        <f>K422+L422</f>
        <v>0</v>
      </c>
      <c r="N422" s="113"/>
      <c r="O422" s="104">
        <f>M422+N422</f>
        <v>0</v>
      </c>
      <c r="P422" s="113"/>
      <c r="Q422" s="104">
        <f>O422+P422</f>
        <v>0</v>
      </c>
      <c r="R422" s="113"/>
      <c r="S422" s="104">
        <f>Q422+R422</f>
        <v>0</v>
      </c>
    </row>
    <row r="423" spans="1:19" ht="68.25" customHeight="1">
      <c r="A423" s="37" t="s">
        <v>128</v>
      </c>
      <c r="B423" s="49" t="s">
        <v>335</v>
      </c>
      <c r="C423" s="49" t="s">
        <v>308</v>
      </c>
      <c r="D423" s="49" t="s">
        <v>129</v>
      </c>
      <c r="E423" s="49" t="s">
        <v>617</v>
      </c>
      <c r="F423" s="49"/>
      <c r="G423" s="76">
        <f>G424</f>
        <v>150000</v>
      </c>
      <c r="H423" s="112"/>
      <c r="I423" s="76">
        <f>I424</f>
        <v>150000</v>
      </c>
      <c r="J423" s="112"/>
      <c r="K423" s="76">
        <f>K424</f>
        <v>150000</v>
      </c>
      <c r="L423" s="112"/>
      <c r="M423" s="76">
        <f>M424</f>
        <v>329797.32</v>
      </c>
      <c r="N423" s="113"/>
      <c r="O423" s="76">
        <f>O424</f>
        <v>329797.32</v>
      </c>
      <c r="P423" s="113"/>
      <c r="Q423" s="76">
        <f>Q424</f>
        <v>329797.32</v>
      </c>
      <c r="R423" s="113"/>
      <c r="S423" s="76">
        <f>S424</f>
        <v>329797.32</v>
      </c>
    </row>
    <row r="424" spans="1:19" ht="37.5" customHeight="1">
      <c r="A424" s="99" t="s">
        <v>268</v>
      </c>
      <c r="B424" s="49" t="s">
        <v>335</v>
      </c>
      <c r="C424" s="49" t="s">
        <v>308</v>
      </c>
      <c r="D424" s="49"/>
      <c r="E424" s="49" t="s">
        <v>617</v>
      </c>
      <c r="F424" s="49" t="s">
        <v>259</v>
      </c>
      <c r="G424" s="76">
        <v>150000</v>
      </c>
      <c r="H424" s="113"/>
      <c r="I424" s="76">
        <v>150000</v>
      </c>
      <c r="J424" s="112"/>
      <c r="K424" s="76">
        <v>150000</v>
      </c>
      <c r="L424" s="112">
        <v>179797.32</v>
      </c>
      <c r="M424" s="76">
        <f>K424+L424</f>
        <v>329797.32</v>
      </c>
      <c r="N424" s="113"/>
      <c r="O424" s="76">
        <f>M424+N424</f>
        <v>329797.32</v>
      </c>
      <c r="P424" s="113"/>
      <c r="Q424" s="76">
        <f>O424+P424</f>
        <v>329797.32</v>
      </c>
      <c r="R424" s="113"/>
      <c r="S424" s="76">
        <f>Q424+R424</f>
        <v>329797.32</v>
      </c>
    </row>
    <row r="425" spans="1:19" ht="73.5" customHeight="1">
      <c r="A425" s="99" t="s">
        <v>154</v>
      </c>
      <c r="B425" s="49" t="s">
        <v>335</v>
      </c>
      <c r="C425" s="49" t="s">
        <v>308</v>
      </c>
      <c r="D425" s="49"/>
      <c r="E425" s="49" t="s">
        <v>155</v>
      </c>
      <c r="F425" s="49"/>
      <c r="G425" s="76"/>
      <c r="H425" s="113"/>
      <c r="I425" s="76"/>
      <c r="J425" s="112"/>
      <c r="K425" s="76"/>
      <c r="L425" s="112"/>
      <c r="M425" s="76">
        <f>M426</f>
        <v>1098104</v>
      </c>
      <c r="N425" s="113"/>
      <c r="O425" s="76">
        <f>O426</f>
        <v>1098104</v>
      </c>
      <c r="P425" s="113"/>
      <c r="Q425" s="76">
        <f>Q426</f>
        <v>1098104</v>
      </c>
      <c r="R425" s="113"/>
      <c r="S425" s="76">
        <f>S426</f>
        <v>1098104</v>
      </c>
    </row>
    <row r="426" spans="1:20" ht="37.5" customHeight="1">
      <c r="A426" s="99" t="s">
        <v>269</v>
      </c>
      <c r="B426" s="49" t="s">
        <v>335</v>
      </c>
      <c r="C426" s="49" t="s">
        <v>308</v>
      </c>
      <c r="D426" s="49"/>
      <c r="E426" s="49" t="s">
        <v>155</v>
      </c>
      <c r="F426" s="49" t="s">
        <v>259</v>
      </c>
      <c r="G426" s="76"/>
      <c r="H426" s="113"/>
      <c r="I426" s="76"/>
      <c r="J426" s="112"/>
      <c r="K426" s="76"/>
      <c r="L426" s="112">
        <v>1098104</v>
      </c>
      <c r="M426" s="76">
        <f>K426+L426</f>
        <v>1098104</v>
      </c>
      <c r="N426" s="113"/>
      <c r="O426" s="76">
        <f>M426+N426</f>
        <v>1098104</v>
      </c>
      <c r="P426" s="113"/>
      <c r="Q426" s="76">
        <f>O426+P426</f>
        <v>1098104</v>
      </c>
      <c r="R426" s="113"/>
      <c r="S426" s="76">
        <f>Q426+R426</f>
        <v>1098104</v>
      </c>
      <c r="T426" s="137"/>
    </row>
    <row r="427" spans="1:19" ht="82.5" customHeight="1">
      <c r="A427" s="99" t="s">
        <v>156</v>
      </c>
      <c r="B427" s="49" t="s">
        <v>335</v>
      </c>
      <c r="C427" s="49" t="s">
        <v>308</v>
      </c>
      <c r="D427" s="49"/>
      <c r="E427" s="49" t="s">
        <v>157</v>
      </c>
      <c r="F427" s="49"/>
      <c r="G427" s="76"/>
      <c r="H427" s="113"/>
      <c r="I427" s="76"/>
      <c r="J427" s="112"/>
      <c r="K427" s="76"/>
      <c r="L427" s="112"/>
      <c r="M427" s="76">
        <f>M428</f>
        <v>833333</v>
      </c>
      <c r="N427" s="113"/>
      <c r="O427" s="76">
        <f>O428</f>
        <v>833333</v>
      </c>
      <c r="P427" s="113"/>
      <c r="Q427" s="76">
        <f>Q428</f>
        <v>833333</v>
      </c>
      <c r="R427" s="113"/>
      <c r="S427" s="76">
        <f>S428</f>
        <v>833333</v>
      </c>
    </row>
    <row r="428" spans="1:19" ht="37.5" customHeight="1">
      <c r="A428" s="99" t="s">
        <v>269</v>
      </c>
      <c r="B428" s="49" t="s">
        <v>335</v>
      </c>
      <c r="C428" s="49" t="s">
        <v>308</v>
      </c>
      <c r="D428" s="49"/>
      <c r="E428" s="49" t="s">
        <v>157</v>
      </c>
      <c r="F428" s="49" t="s">
        <v>259</v>
      </c>
      <c r="G428" s="76"/>
      <c r="H428" s="113"/>
      <c r="I428" s="76"/>
      <c r="J428" s="112"/>
      <c r="K428" s="76"/>
      <c r="L428" s="112">
        <v>833333</v>
      </c>
      <c r="M428" s="76">
        <f>K428+L428</f>
        <v>833333</v>
      </c>
      <c r="N428" s="113"/>
      <c r="O428" s="76">
        <f>M428+N428</f>
        <v>833333</v>
      </c>
      <c r="P428" s="113"/>
      <c r="Q428" s="76">
        <f>O428+P428</f>
        <v>833333</v>
      </c>
      <c r="R428" s="113"/>
      <c r="S428" s="76">
        <f>Q428+R428</f>
        <v>833333</v>
      </c>
    </row>
    <row r="429" spans="1:19" ht="102" customHeight="1">
      <c r="A429" s="99" t="s">
        <v>173</v>
      </c>
      <c r="B429" s="49" t="s">
        <v>335</v>
      </c>
      <c r="C429" s="49" t="s">
        <v>308</v>
      </c>
      <c r="D429" s="49"/>
      <c r="E429" s="49" t="s">
        <v>172</v>
      </c>
      <c r="F429" s="49"/>
      <c r="G429" s="76"/>
      <c r="H429" s="136"/>
      <c r="I429" s="76"/>
      <c r="J429" s="114"/>
      <c r="K429" s="76">
        <f>K430</f>
        <v>702818</v>
      </c>
      <c r="L429" s="112"/>
      <c r="M429" s="76">
        <f>M430</f>
        <v>702818</v>
      </c>
      <c r="N429" s="113"/>
      <c r="O429" s="76">
        <f>O430</f>
        <v>702818</v>
      </c>
      <c r="P429" s="113"/>
      <c r="Q429" s="76">
        <f>Q430+Q431</f>
        <v>954207</v>
      </c>
      <c r="R429" s="113"/>
      <c r="S429" s="76">
        <f>S430+S431</f>
        <v>954207</v>
      </c>
    </row>
    <row r="430" spans="1:19" ht="37.5" customHeight="1">
      <c r="A430" s="99" t="s">
        <v>268</v>
      </c>
      <c r="B430" s="49" t="s">
        <v>335</v>
      </c>
      <c r="C430" s="49" t="s">
        <v>308</v>
      </c>
      <c r="D430" s="49"/>
      <c r="E430" s="49" t="s">
        <v>172</v>
      </c>
      <c r="F430" s="49" t="s">
        <v>259</v>
      </c>
      <c r="G430" s="76"/>
      <c r="H430" s="136"/>
      <c r="I430" s="76"/>
      <c r="J430" s="114">
        <v>702818</v>
      </c>
      <c r="K430" s="76">
        <f>I430+J430</f>
        <v>702818</v>
      </c>
      <c r="L430" s="112"/>
      <c r="M430" s="76">
        <f>K430+L430</f>
        <v>702818</v>
      </c>
      <c r="N430" s="113"/>
      <c r="O430" s="76">
        <f>M430+N430</f>
        <v>702818</v>
      </c>
      <c r="P430" s="113">
        <v>-228610.99</v>
      </c>
      <c r="Q430" s="76">
        <f>O430+P430</f>
        <v>474207.01</v>
      </c>
      <c r="R430" s="113"/>
      <c r="S430" s="76">
        <f>Q430+R430</f>
        <v>474207.01</v>
      </c>
    </row>
    <row r="431" spans="1:19" ht="37.5" customHeight="1">
      <c r="A431" s="99" t="s">
        <v>266</v>
      </c>
      <c r="B431" s="49" t="s">
        <v>335</v>
      </c>
      <c r="C431" s="49" t="s">
        <v>308</v>
      </c>
      <c r="D431" s="49"/>
      <c r="E431" s="49" t="s">
        <v>172</v>
      </c>
      <c r="F431" s="49" t="s">
        <v>265</v>
      </c>
      <c r="G431" s="76"/>
      <c r="H431" s="136"/>
      <c r="I431" s="76"/>
      <c r="J431" s="114"/>
      <c r="K431" s="76"/>
      <c r="L431" s="112"/>
      <c r="M431" s="76"/>
      <c r="N431" s="113"/>
      <c r="O431" s="76"/>
      <c r="P431" s="113">
        <v>479999.99</v>
      </c>
      <c r="Q431" s="76">
        <f>O431+P431</f>
        <v>479999.99</v>
      </c>
      <c r="R431" s="113"/>
      <c r="S431" s="76">
        <f>Q431+R431</f>
        <v>479999.99</v>
      </c>
    </row>
    <row r="432" spans="1:19" ht="30.75">
      <c r="A432" s="9" t="s">
        <v>353</v>
      </c>
      <c r="B432" s="45" t="s">
        <v>335</v>
      </c>
      <c r="C432" s="45" t="s">
        <v>309</v>
      </c>
      <c r="D432" s="45"/>
      <c r="E432" s="45"/>
      <c r="F432" s="45"/>
      <c r="G432" s="56">
        <f>G433</f>
        <v>12495308</v>
      </c>
      <c r="H432" s="112"/>
      <c r="I432" s="56">
        <f>I433</f>
        <v>12495308</v>
      </c>
      <c r="J432" s="112"/>
      <c r="K432" s="76">
        <f>K433</f>
        <v>14496719.4</v>
      </c>
      <c r="L432" s="112"/>
      <c r="M432" s="76">
        <f>M433</f>
        <v>14496719.4</v>
      </c>
      <c r="N432" s="113"/>
      <c r="O432" s="76">
        <f>O433</f>
        <v>17496719.4</v>
      </c>
      <c r="P432" s="113"/>
      <c r="Q432" s="76">
        <f>Q433</f>
        <v>17496719.4</v>
      </c>
      <c r="R432" s="113"/>
      <c r="S432" s="76">
        <f>S433</f>
        <v>17496719.4</v>
      </c>
    </row>
    <row r="433" spans="1:19" ht="53.25" customHeight="1">
      <c r="A433" s="9" t="s">
        <v>109</v>
      </c>
      <c r="B433" s="45" t="s">
        <v>335</v>
      </c>
      <c r="C433" s="45" t="s">
        <v>309</v>
      </c>
      <c r="D433" s="45" t="s">
        <v>391</v>
      </c>
      <c r="E433" s="45" t="s">
        <v>596</v>
      </c>
      <c r="F433" s="45"/>
      <c r="G433" s="56">
        <f>G434</f>
        <v>12495308</v>
      </c>
      <c r="H433" s="113"/>
      <c r="I433" s="56">
        <f>I434</f>
        <v>12495308</v>
      </c>
      <c r="J433" s="112"/>
      <c r="K433" s="76">
        <f>K434+K443</f>
        <v>14496719.4</v>
      </c>
      <c r="L433" s="112"/>
      <c r="M433" s="76">
        <f>M434+M443</f>
        <v>14496719.4</v>
      </c>
      <c r="N433" s="113"/>
      <c r="O433" s="76">
        <f>O434+O443</f>
        <v>17496719.4</v>
      </c>
      <c r="P433" s="113"/>
      <c r="Q433" s="76">
        <f>Q434+Q443</f>
        <v>17496719.4</v>
      </c>
      <c r="R433" s="113"/>
      <c r="S433" s="76">
        <f>S434+S443</f>
        <v>17496719.4</v>
      </c>
    </row>
    <row r="434" spans="1:19" ht="69" customHeight="1">
      <c r="A434" s="9" t="s">
        <v>720</v>
      </c>
      <c r="B434" s="45" t="s">
        <v>335</v>
      </c>
      <c r="C434" s="45" t="s">
        <v>309</v>
      </c>
      <c r="D434" s="45" t="s">
        <v>721</v>
      </c>
      <c r="E434" s="45" t="s">
        <v>618</v>
      </c>
      <c r="F434" s="45"/>
      <c r="G434" s="56">
        <f>G435+G437+G440</f>
        <v>12495308</v>
      </c>
      <c r="H434" s="77"/>
      <c r="I434" s="56">
        <f>I435+I437+I440</f>
        <v>12495308</v>
      </c>
      <c r="J434" s="77"/>
      <c r="K434" s="76">
        <f>K435+K437+K440</f>
        <v>12862532.66</v>
      </c>
      <c r="L434" s="77"/>
      <c r="M434" s="76">
        <f>M435+M437+M440</f>
        <v>12862532.66</v>
      </c>
      <c r="N434" s="117"/>
      <c r="O434" s="76">
        <f>O435+O437+O440</f>
        <v>12862532.66</v>
      </c>
      <c r="P434" s="113"/>
      <c r="Q434" s="76">
        <f>Q435+Q437+Q440</f>
        <v>12862532.66</v>
      </c>
      <c r="R434" s="113"/>
      <c r="S434" s="76">
        <f>S435+S437+S440</f>
        <v>12862532.66</v>
      </c>
    </row>
    <row r="435" spans="1:19" ht="48" customHeight="1">
      <c r="A435" s="105" t="s">
        <v>722</v>
      </c>
      <c r="B435" s="106" t="s">
        <v>335</v>
      </c>
      <c r="C435" s="106" t="s">
        <v>309</v>
      </c>
      <c r="D435" s="106" t="s">
        <v>723</v>
      </c>
      <c r="E435" s="106" t="s">
        <v>619</v>
      </c>
      <c r="F435" s="106"/>
      <c r="G435" s="56">
        <f>G436</f>
        <v>1759408</v>
      </c>
      <c r="H435" s="117"/>
      <c r="I435" s="56">
        <f>I436</f>
        <v>1759408</v>
      </c>
      <c r="J435" s="77"/>
      <c r="K435" s="76">
        <f>K436</f>
        <v>2009408</v>
      </c>
      <c r="L435" s="77"/>
      <c r="M435" s="76">
        <f>M436</f>
        <v>2009408</v>
      </c>
      <c r="N435" s="117"/>
      <c r="O435" s="76">
        <f>O436</f>
        <v>2009408</v>
      </c>
      <c r="P435" s="113"/>
      <c r="Q435" s="76">
        <f>Q436</f>
        <v>2009408</v>
      </c>
      <c r="R435" s="113"/>
      <c r="S435" s="76">
        <f>S436</f>
        <v>2009408</v>
      </c>
    </row>
    <row r="436" spans="1:19" ht="20.25" customHeight="1">
      <c r="A436" s="97" t="s">
        <v>266</v>
      </c>
      <c r="B436" s="106" t="s">
        <v>335</v>
      </c>
      <c r="C436" s="106" t="s">
        <v>309</v>
      </c>
      <c r="D436" s="106"/>
      <c r="E436" s="106" t="s">
        <v>619</v>
      </c>
      <c r="F436" s="106" t="s">
        <v>265</v>
      </c>
      <c r="G436" s="76">
        <v>1759408</v>
      </c>
      <c r="H436" s="77"/>
      <c r="I436" s="76">
        <f>G436+H436</f>
        <v>1759408</v>
      </c>
      <c r="J436" s="77">
        <v>250000</v>
      </c>
      <c r="K436" s="76">
        <f>I436+J436</f>
        <v>2009408</v>
      </c>
      <c r="L436" s="77"/>
      <c r="M436" s="76">
        <f>K436+L436</f>
        <v>2009408</v>
      </c>
      <c r="N436" s="117"/>
      <c r="O436" s="76">
        <f>M436+N436</f>
        <v>2009408</v>
      </c>
      <c r="P436" s="113"/>
      <c r="Q436" s="76">
        <f>O436+P436</f>
        <v>2009408</v>
      </c>
      <c r="R436" s="113"/>
      <c r="S436" s="76">
        <f>Q436+R436</f>
        <v>2009408</v>
      </c>
    </row>
    <row r="437" spans="1:19" ht="31.5" customHeight="1">
      <c r="A437" s="107" t="s">
        <v>724</v>
      </c>
      <c r="B437" s="106" t="s">
        <v>335</v>
      </c>
      <c r="C437" s="106" t="s">
        <v>309</v>
      </c>
      <c r="D437" s="106" t="s">
        <v>725</v>
      </c>
      <c r="E437" s="106" t="s">
        <v>620</v>
      </c>
      <c r="F437" s="106"/>
      <c r="G437" s="56">
        <f>G438+G439</f>
        <v>8255900</v>
      </c>
      <c r="H437" s="117"/>
      <c r="I437" s="56">
        <f>I438+I439</f>
        <v>8255900</v>
      </c>
      <c r="J437" s="77"/>
      <c r="K437" s="76">
        <f>K438+K439</f>
        <v>8255900</v>
      </c>
      <c r="L437" s="77"/>
      <c r="M437" s="76">
        <f>M438+M439</f>
        <v>8255900</v>
      </c>
      <c r="N437" s="117"/>
      <c r="O437" s="76">
        <f>O438+O439</f>
        <v>8255900</v>
      </c>
      <c r="P437" s="113"/>
      <c r="Q437" s="76">
        <f>Q438+Q439</f>
        <v>8255900</v>
      </c>
      <c r="R437" s="113"/>
      <c r="S437" s="76">
        <f>S438+S439</f>
        <v>8255900</v>
      </c>
    </row>
    <row r="438" spans="1:19" ht="37.5" customHeight="1">
      <c r="A438" s="99" t="s">
        <v>268</v>
      </c>
      <c r="B438" s="106" t="s">
        <v>335</v>
      </c>
      <c r="C438" s="106" t="s">
        <v>309</v>
      </c>
      <c r="D438" s="106"/>
      <c r="E438" s="106" t="s">
        <v>620</v>
      </c>
      <c r="F438" s="106" t="s">
        <v>259</v>
      </c>
      <c r="G438" s="76">
        <v>2372150</v>
      </c>
      <c r="H438" s="77"/>
      <c r="I438" s="76">
        <f>G438+H438</f>
        <v>2372150</v>
      </c>
      <c r="J438" s="77"/>
      <c r="K438" s="76">
        <f>I438+J438</f>
        <v>2372150</v>
      </c>
      <c r="L438" s="77"/>
      <c r="M438" s="76">
        <f>K438+L438</f>
        <v>2372150</v>
      </c>
      <c r="N438" s="117"/>
      <c r="O438" s="76">
        <f>M438+N438</f>
        <v>2372150</v>
      </c>
      <c r="P438" s="113"/>
      <c r="Q438" s="76">
        <f>O438+P438</f>
        <v>2372150</v>
      </c>
      <c r="R438" s="113"/>
      <c r="S438" s="76">
        <f>Q438+R438</f>
        <v>2372150</v>
      </c>
    </row>
    <row r="439" spans="1:19" s="1" customFormat="1" ht="26.25" customHeight="1">
      <c r="A439" s="97" t="s">
        <v>266</v>
      </c>
      <c r="B439" s="106" t="s">
        <v>335</v>
      </c>
      <c r="C439" s="49" t="s">
        <v>309</v>
      </c>
      <c r="D439" s="49"/>
      <c r="E439" s="106" t="s">
        <v>620</v>
      </c>
      <c r="F439" s="49" t="s">
        <v>265</v>
      </c>
      <c r="G439" s="76">
        <v>5883750</v>
      </c>
      <c r="H439" s="77"/>
      <c r="I439" s="76">
        <f>G439+H439</f>
        <v>5883750</v>
      </c>
      <c r="J439" s="77"/>
      <c r="K439" s="76">
        <f>I439+J439</f>
        <v>5883750</v>
      </c>
      <c r="L439" s="77"/>
      <c r="M439" s="76">
        <f>K439+L439</f>
        <v>5883750</v>
      </c>
      <c r="N439" s="117"/>
      <c r="O439" s="76">
        <f>M439+N439</f>
        <v>5883750</v>
      </c>
      <c r="P439" s="117"/>
      <c r="Q439" s="76">
        <f>O439+P439</f>
        <v>5883750</v>
      </c>
      <c r="R439" s="117"/>
      <c r="S439" s="76">
        <f>Q439+R439</f>
        <v>5883750</v>
      </c>
    </row>
    <row r="440" spans="1:19" s="1" customFormat="1" ht="48.75" customHeight="1">
      <c r="A440" s="108" t="s">
        <v>726</v>
      </c>
      <c r="B440" s="106" t="s">
        <v>335</v>
      </c>
      <c r="C440" s="106" t="s">
        <v>309</v>
      </c>
      <c r="D440" s="49" t="s">
        <v>728</v>
      </c>
      <c r="E440" s="49" t="s">
        <v>621</v>
      </c>
      <c r="F440" s="49"/>
      <c r="G440" s="56">
        <f>G441+G442</f>
        <v>2480000</v>
      </c>
      <c r="H440" s="112"/>
      <c r="I440" s="56">
        <f>I441+I442</f>
        <v>2480000</v>
      </c>
      <c r="J440" s="112"/>
      <c r="K440" s="76">
        <f>K441+K442</f>
        <v>2597224.66</v>
      </c>
      <c r="L440" s="112"/>
      <c r="M440" s="76">
        <f>M441+M442</f>
        <v>2597224.66</v>
      </c>
      <c r="N440" s="113"/>
      <c r="O440" s="76">
        <f>O441+O442</f>
        <v>2597224.66</v>
      </c>
      <c r="P440" s="117"/>
      <c r="Q440" s="76">
        <f>Q441+Q442</f>
        <v>2597224.66</v>
      </c>
      <c r="R440" s="117"/>
      <c r="S440" s="76">
        <f>S441+S442</f>
        <v>2597224.66</v>
      </c>
    </row>
    <row r="441" spans="1:19" s="1" customFormat="1" ht="30" customHeight="1">
      <c r="A441" s="99" t="s">
        <v>269</v>
      </c>
      <c r="B441" s="106" t="s">
        <v>335</v>
      </c>
      <c r="C441" s="106" t="s">
        <v>309</v>
      </c>
      <c r="D441" s="49"/>
      <c r="E441" s="49" t="s">
        <v>621</v>
      </c>
      <c r="F441" s="49" t="s">
        <v>259</v>
      </c>
      <c r="G441" s="76">
        <v>1250018</v>
      </c>
      <c r="H441" s="112"/>
      <c r="I441" s="76">
        <f>G441+H441</f>
        <v>1250018</v>
      </c>
      <c r="J441" s="112">
        <v>274341.66</v>
      </c>
      <c r="K441" s="76">
        <f>I441+J441</f>
        <v>1524359.66</v>
      </c>
      <c r="L441" s="112"/>
      <c r="M441" s="76">
        <f>K441+L441</f>
        <v>1524359.66</v>
      </c>
      <c r="N441" s="113"/>
      <c r="O441" s="76">
        <f>M441+N441</f>
        <v>1524359.66</v>
      </c>
      <c r="P441" s="117"/>
      <c r="Q441" s="76">
        <f>O441+P441</f>
        <v>1524359.66</v>
      </c>
      <c r="R441" s="117"/>
      <c r="S441" s="76">
        <f>Q441+R441</f>
        <v>1524359.66</v>
      </c>
    </row>
    <row r="442" spans="1:19" s="1" customFormat="1" ht="18" customHeight="1">
      <c r="A442" s="97" t="s">
        <v>266</v>
      </c>
      <c r="B442" s="106" t="s">
        <v>335</v>
      </c>
      <c r="C442" s="49" t="s">
        <v>309</v>
      </c>
      <c r="D442" s="49"/>
      <c r="E442" s="49" t="s">
        <v>621</v>
      </c>
      <c r="F442" s="49" t="s">
        <v>265</v>
      </c>
      <c r="G442" s="76">
        <v>1229982</v>
      </c>
      <c r="H442" s="113"/>
      <c r="I442" s="76">
        <f>G442+H442</f>
        <v>1229982</v>
      </c>
      <c r="J442" s="112">
        <v>-157117</v>
      </c>
      <c r="K442" s="76">
        <f>I442+J442</f>
        <v>1072865</v>
      </c>
      <c r="L442" s="112"/>
      <c r="M442" s="76">
        <f>K442+L442</f>
        <v>1072865</v>
      </c>
      <c r="N442" s="113"/>
      <c r="O442" s="76">
        <f>M442+N442</f>
        <v>1072865</v>
      </c>
      <c r="P442" s="117"/>
      <c r="Q442" s="76">
        <f>O442+P442</f>
        <v>1072865</v>
      </c>
      <c r="R442" s="117"/>
      <c r="S442" s="76">
        <f>Q442+R442</f>
        <v>1072865</v>
      </c>
    </row>
    <row r="443" spans="1:19" s="1" customFormat="1" ht="84.75" customHeight="1">
      <c r="A443" s="9" t="s">
        <v>215</v>
      </c>
      <c r="B443" s="106" t="s">
        <v>335</v>
      </c>
      <c r="C443" s="49" t="s">
        <v>309</v>
      </c>
      <c r="D443" s="49"/>
      <c r="E443" s="45" t="s">
        <v>607</v>
      </c>
      <c r="F443" s="49"/>
      <c r="G443" s="76"/>
      <c r="H443" s="113"/>
      <c r="I443" s="76"/>
      <c r="J443" s="112"/>
      <c r="K443" s="76">
        <f>K444+K446</f>
        <v>1634186.74</v>
      </c>
      <c r="L443" s="112"/>
      <c r="M443" s="76">
        <f>M444+M446</f>
        <v>1634186.74</v>
      </c>
      <c r="N443" s="113"/>
      <c r="O443" s="76">
        <f>O444+O446</f>
        <v>4634186.74</v>
      </c>
      <c r="P443" s="117"/>
      <c r="Q443" s="76">
        <f>Q444+Q446</f>
        <v>4634186.74</v>
      </c>
      <c r="R443" s="117"/>
      <c r="S443" s="76">
        <f>S444+S446</f>
        <v>4634186.74</v>
      </c>
    </row>
    <row r="444" spans="1:19" s="1" customFormat="1" ht="66" customHeight="1">
      <c r="A444" s="9" t="s">
        <v>217</v>
      </c>
      <c r="B444" s="106" t="s">
        <v>335</v>
      </c>
      <c r="C444" s="49" t="s">
        <v>309</v>
      </c>
      <c r="D444" s="49"/>
      <c r="E444" s="45" t="s">
        <v>216</v>
      </c>
      <c r="F444" s="49"/>
      <c r="G444" s="76"/>
      <c r="H444" s="113"/>
      <c r="I444" s="76"/>
      <c r="J444" s="112"/>
      <c r="K444" s="76">
        <f>K445</f>
        <v>817286.74</v>
      </c>
      <c r="L444" s="112"/>
      <c r="M444" s="76">
        <f>M445</f>
        <v>817286.74</v>
      </c>
      <c r="N444" s="113"/>
      <c r="O444" s="76">
        <f>O445</f>
        <v>3817286.74</v>
      </c>
      <c r="P444" s="117"/>
      <c r="Q444" s="76">
        <f>Q445</f>
        <v>3817286.74</v>
      </c>
      <c r="R444" s="117"/>
      <c r="S444" s="76">
        <f>S445</f>
        <v>3817286.74</v>
      </c>
    </row>
    <row r="445" spans="1:19" s="1" customFormat="1" ht="20.25" customHeight="1">
      <c r="A445" s="103" t="s">
        <v>266</v>
      </c>
      <c r="B445" s="106" t="s">
        <v>335</v>
      </c>
      <c r="C445" s="49" t="s">
        <v>309</v>
      </c>
      <c r="D445" s="49"/>
      <c r="E445" s="45" t="s">
        <v>216</v>
      </c>
      <c r="F445" s="49" t="s">
        <v>265</v>
      </c>
      <c r="G445" s="76"/>
      <c r="H445" s="113"/>
      <c r="I445" s="76"/>
      <c r="J445" s="112">
        <v>817286.74</v>
      </c>
      <c r="K445" s="76">
        <f>I445+J445</f>
        <v>817286.74</v>
      </c>
      <c r="L445" s="112"/>
      <c r="M445" s="76">
        <f>K445+L445</f>
        <v>817286.74</v>
      </c>
      <c r="N445" s="113">
        <v>3000000</v>
      </c>
      <c r="O445" s="76">
        <f>M445+N445</f>
        <v>3817286.74</v>
      </c>
      <c r="P445" s="117"/>
      <c r="Q445" s="76">
        <f>O445+P445</f>
        <v>3817286.74</v>
      </c>
      <c r="R445" s="117"/>
      <c r="S445" s="76">
        <f>Q445+R445</f>
        <v>3817286.74</v>
      </c>
    </row>
    <row r="446" spans="1:19" s="1" customFormat="1" ht="97.5" customHeight="1">
      <c r="A446" s="103" t="s">
        <v>218</v>
      </c>
      <c r="B446" s="106" t="s">
        <v>335</v>
      </c>
      <c r="C446" s="49" t="s">
        <v>309</v>
      </c>
      <c r="D446" s="49"/>
      <c r="E446" s="45" t="s">
        <v>219</v>
      </c>
      <c r="F446" s="49"/>
      <c r="G446" s="76"/>
      <c r="H446" s="113"/>
      <c r="I446" s="76"/>
      <c r="J446" s="112"/>
      <c r="K446" s="76">
        <f>K447</f>
        <v>816900</v>
      </c>
      <c r="L446" s="112"/>
      <c r="M446" s="76">
        <f>M447</f>
        <v>816900</v>
      </c>
      <c r="N446" s="113"/>
      <c r="O446" s="76">
        <f>O447</f>
        <v>816900</v>
      </c>
      <c r="P446" s="117"/>
      <c r="Q446" s="76">
        <f>Q447</f>
        <v>816900</v>
      </c>
      <c r="R446" s="117"/>
      <c r="S446" s="76">
        <f>S447</f>
        <v>816900</v>
      </c>
    </row>
    <row r="447" spans="1:19" s="1" customFormat="1" ht="20.25" customHeight="1">
      <c r="A447" s="103" t="s">
        <v>266</v>
      </c>
      <c r="B447" s="106" t="s">
        <v>335</v>
      </c>
      <c r="C447" s="49" t="s">
        <v>309</v>
      </c>
      <c r="D447" s="49"/>
      <c r="E447" s="45" t="s">
        <v>219</v>
      </c>
      <c r="F447" s="49" t="s">
        <v>265</v>
      </c>
      <c r="G447" s="76"/>
      <c r="H447" s="113"/>
      <c r="I447" s="76"/>
      <c r="J447" s="112">
        <v>816900</v>
      </c>
      <c r="K447" s="76">
        <f>I447+J447</f>
        <v>816900</v>
      </c>
      <c r="L447" s="112"/>
      <c r="M447" s="76">
        <f>K447+L447</f>
        <v>816900</v>
      </c>
      <c r="N447" s="113"/>
      <c r="O447" s="76">
        <f>M447+N447</f>
        <v>816900</v>
      </c>
      <c r="P447" s="117"/>
      <c r="Q447" s="76">
        <f>O447+P447</f>
        <v>816900</v>
      </c>
      <c r="R447" s="117"/>
      <c r="S447" s="76">
        <f>Q447+R447</f>
        <v>816900</v>
      </c>
    </row>
    <row r="448" spans="1:19" ht="29.25" customHeight="1">
      <c r="A448" s="9" t="s">
        <v>354</v>
      </c>
      <c r="B448" s="45" t="s">
        <v>335</v>
      </c>
      <c r="C448" s="45" t="s">
        <v>310</v>
      </c>
      <c r="D448" s="45"/>
      <c r="E448" s="45"/>
      <c r="F448" s="45"/>
      <c r="G448" s="56">
        <f>G449</f>
        <v>10686418</v>
      </c>
      <c r="H448" s="115"/>
      <c r="I448" s="56">
        <f>I449</f>
        <v>10694668</v>
      </c>
      <c r="J448" s="116"/>
      <c r="K448" s="76">
        <f>K449</f>
        <v>10694668</v>
      </c>
      <c r="L448" s="115"/>
      <c r="M448" s="76">
        <f>M449</f>
        <v>10388357</v>
      </c>
      <c r="N448" s="116"/>
      <c r="O448" s="76">
        <f>O449</f>
        <v>10387431.129999999</v>
      </c>
      <c r="P448" s="113"/>
      <c r="Q448" s="76">
        <f>Q449</f>
        <v>10146042.129999999</v>
      </c>
      <c r="R448" s="113"/>
      <c r="S448" s="76">
        <f>S449</f>
        <v>9325242.129999999</v>
      </c>
    </row>
    <row r="449" spans="1:19" ht="46.5" customHeight="1">
      <c r="A449" s="9" t="s">
        <v>109</v>
      </c>
      <c r="B449" s="49" t="s">
        <v>335</v>
      </c>
      <c r="C449" s="49" t="s">
        <v>310</v>
      </c>
      <c r="D449" s="49" t="s">
        <v>391</v>
      </c>
      <c r="E449" s="49" t="s">
        <v>596</v>
      </c>
      <c r="F449" s="49"/>
      <c r="G449" s="56">
        <f>G450</f>
        <v>10686418</v>
      </c>
      <c r="H449" s="115"/>
      <c r="I449" s="56">
        <f>I450</f>
        <v>10694668</v>
      </c>
      <c r="J449" s="115"/>
      <c r="K449" s="76">
        <f>K450</f>
        <v>10694668</v>
      </c>
      <c r="L449" s="115"/>
      <c r="M449" s="76">
        <f>M450</f>
        <v>10388357</v>
      </c>
      <c r="N449" s="116"/>
      <c r="O449" s="76">
        <f>O450</f>
        <v>10387431.129999999</v>
      </c>
      <c r="P449" s="113"/>
      <c r="Q449" s="76">
        <f>Q450</f>
        <v>10146042.129999999</v>
      </c>
      <c r="R449" s="113"/>
      <c r="S449" s="76">
        <f>S450</f>
        <v>9325242.129999999</v>
      </c>
    </row>
    <row r="450" spans="1:19" ht="93">
      <c r="A450" s="9" t="s">
        <v>733</v>
      </c>
      <c r="B450" s="49" t="s">
        <v>335</v>
      </c>
      <c r="C450" s="49" t="s">
        <v>310</v>
      </c>
      <c r="D450" s="49" t="s">
        <v>734</v>
      </c>
      <c r="E450" s="49" t="s">
        <v>622</v>
      </c>
      <c r="F450" s="49"/>
      <c r="G450" s="56">
        <f>G451+G454+G460</f>
        <v>10686418</v>
      </c>
      <c r="H450" s="116"/>
      <c r="I450" s="56">
        <f>I451+I454+I460+I458</f>
        <v>10694668</v>
      </c>
      <c r="J450" s="115"/>
      <c r="K450" s="76">
        <f>K451+K454+K460+K458</f>
        <v>10694668</v>
      </c>
      <c r="L450" s="115"/>
      <c r="M450" s="76">
        <f>M451+M454+M460+M458</f>
        <v>10388357</v>
      </c>
      <c r="N450" s="116"/>
      <c r="O450" s="76">
        <f>O451+O454+O460+O458</f>
        <v>10387431.129999999</v>
      </c>
      <c r="P450" s="113"/>
      <c r="Q450" s="76">
        <f>Q451+Q454+Q460+Q458</f>
        <v>10146042.129999999</v>
      </c>
      <c r="R450" s="113"/>
      <c r="S450" s="76">
        <f>S451+S454+S460+S458</f>
        <v>9325242.129999999</v>
      </c>
    </row>
    <row r="451" spans="1:19" ht="68.25" customHeight="1">
      <c r="A451" s="37" t="s">
        <v>1</v>
      </c>
      <c r="B451" s="49">
        <v>906</v>
      </c>
      <c r="C451" s="49" t="s">
        <v>310</v>
      </c>
      <c r="D451" s="49" t="s">
        <v>2</v>
      </c>
      <c r="E451" s="49" t="s">
        <v>623</v>
      </c>
      <c r="F451" s="49"/>
      <c r="G451" s="67">
        <f>G452+G453</f>
        <v>8164048</v>
      </c>
      <c r="H451" s="112"/>
      <c r="I451" s="67">
        <f>I452+I453</f>
        <v>7980248</v>
      </c>
      <c r="J451" s="112"/>
      <c r="K451" s="109">
        <f>K452+K453</f>
        <v>7976998</v>
      </c>
      <c r="L451" s="112"/>
      <c r="M451" s="109">
        <f>M452+M453</f>
        <v>7676155</v>
      </c>
      <c r="N451" s="113"/>
      <c r="O451" s="109">
        <f>O452+O453</f>
        <v>7675229.13</v>
      </c>
      <c r="P451" s="113"/>
      <c r="Q451" s="109">
        <f>Q452+Q453</f>
        <v>7685229.13</v>
      </c>
      <c r="R451" s="113"/>
      <c r="S451" s="109">
        <f>S452+S453</f>
        <v>7159229.13</v>
      </c>
    </row>
    <row r="452" spans="1:19" ht="35.25" customHeight="1">
      <c r="A452" s="97" t="s">
        <v>258</v>
      </c>
      <c r="B452" s="49" t="s">
        <v>335</v>
      </c>
      <c r="C452" s="49" t="s">
        <v>310</v>
      </c>
      <c r="D452" s="49"/>
      <c r="E452" s="49" t="s">
        <v>623</v>
      </c>
      <c r="F452" s="49" t="s">
        <v>257</v>
      </c>
      <c r="G452" s="109">
        <v>6841577</v>
      </c>
      <c r="H452" s="112">
        <v>-195300</v>
      </c>
      <c r="I452" s="109">
        <f>G452+H452</f>
        <v>6646277</v>
      </c>
      <c r="J452" s="112">
        <v>-165000</v>
      </c>
      <c r="K452" s="109">
        <f>I452+J452</f>
        <v>6481277</v>
      </c>
      <c r="L452" s="112">
        <v>-283700</v>
      </c>
      <c r="M452" s="109">
        <f>K452+L452</f>
        <v>6197577</v>
      </c>
      <c r="N452" s="113"/>
      <c r="O452" s="109">
        <f>M452+N452</f>
        <v>6197577</v>
      </c>
      <c r="P452" s="113"/>
      <c r="Q452" s="109">
        <f>O452+P452</f>
        <v>6197577</v>
      </c>
      <c r="R452" s="113">
        <v>-343000</v>
      </c>
      <c r="S452" s="109">
        <f>Q452+R452</f>
        <v>5854577</v>
      </c>
    </row>
    <row r="453" spans="1:19" s="7" customFormat="1" ht="30.75">
      <c r="A453" s="99" t="s">
        <v>268</v>
      </c>
      <c r="B453" s="49" t="s">
        <v>335</v>
      </c>
      <c r="C453" s="49" t="s">
        <v>310</v>
      </c>
      <c r="D453" s="49"/>
      <c r="E453" s="49" t="s">
        <v>623</v>
      </c>
      <c r="F453" s="49" t="s">
        <v>259</v>
      </c>
      <c r="G453" s="76">
        <v>1322471</v>
      </c>
      <c r="H453" s="115">
        <v>11500</v>
      </c>
      <c r="I453" s="109">
        <f>G453+H453</f>
        <v>1333971</v>
      </c>
      <c r="J453" s="115">
        <v>161750</v>
      </c>
      <c r="K453" s="109">
        <f>I453+J453</f>
        <v>1495721</v>
      </c>
      <c r="L453" s="140">
        <v>-17143</v>
      </c>
      <c r="M453" s="109">
        <f>K453+L453</f>
        <v>1478578</v>
      </c>
      <c r="N453" s="116">
        <v>-925.87</v>
      </c>
      <c r="O453" s="109">
        <f>M453+N453</f>
        <v>1477652.13</v>
      </c>
      <c r="P453" s="116">
        <v>10000</v>
      </c>
      <c r="Q453" s="109">
        <f>O453+P453</f>
        <v>1487652.13</v>
      </c>
      <c r="R453" s="116">
        <v>-183000</v>
      </c>
      <c r="S453" s="109">
        <f>Q453+R453</f>
        <v>1304652.13</v>
      </c>
    </row>
    <row r="454" spans="1:19" ht="46.5">
      <c r="A454" s="37" t="s">
        <v>3</v>
      </c>
      <c r="B454" s="49">
        <v>906</v>
      </c>
      <c r="C454" s="49" t="s">
        <v>310</v>
      </c>
      <c r="D454" s="49" t="s">
        <v>111</v>
      </c>
      <c r="E454" s="49" t="s">
        <v>624</v>
      </c>
      <c r="F454" s="49"/>
      <c r="G454" s="67">
        <f>G455+G456</f>
        <v>2222370</v>
      </c>
      <c r="H454" s="112"/>
      <c r="I454" s="67">
        <f>I455+I456</f>
        <v>2221370</v>
      </c>
      <c r="J454" s="112"/>
      <c r="K454" s="109">
        <f>K455+K456</f>
        <v>2221370</v>
      </c>
      <c r="L454" s="112"/>
      <c r="M454" s="109">
        <f>M455+M456</f>
        <v>2221370</v>
      </c>
      <c r="N454" s="113"/>
      <c r="O454" s="109">
        <f>O455+O456</f>
        <v>2221370</v>
      </c>
      <c r="P454" s="113"/>
      <c r="Q454" s="109">
        <f>Q455+Q456</f>
        <v>1969981</v>
      </c>
      <c r="R454" s="113"/>
      <c r="S454" s="109">
        <f>S455+S456+S457</f>
        <v>1637981</v>
      </c>
    </row>
    <row r="455" spans="1:19" ht="36" customHeight="1">
      <c r="A455" s="97" t="s">
        <v>270</v>
      </c>
      <c r="B455" s="49" t="s">
        <v>335</v>
      </c>
      <c r="C455" s="49" t="s">
        <v>310</v>
      </c>
      <c r="D455" s="49"/>
      <c r="E455" s="49" t="s">
        <v>624</v>
      </c>
      <c r="F455" s="49" t="s">
        <v>267</v>
      </c>
      <c r="G455" s="109">
        <v>2142870</v>
      </c>
      <c r="H455" s="112">
        <v>-1000</v>
      </c>
      <c r="I455" s="109">
        <f>G455+H455</f>
        <v>2141870</v>
      </c>
      <c r="J455" s="112"/>
      <c r="K455" s="109">
        <f>I455+J455</f>
        <v>2141870</v>
      </c>
      <c r="L455" s="112"/>
      <c r="M455" s="109">
        <f>K455+L455</f>
        <v>2141870</v>
      </c>
      <c r="N455" s="113"/>
      <c r="O455" s="109">
        <f>M455+N455</f>
        <v>2141870</v>
      </c>
      <c r="P455" s="113">
        <v>-251389</v>
      </c>
      <c r="Q455" s="109">
        <f>O455+P455</f>
        <v>1890481</v>
      </c>
      <c r="R455" s="113">
        <v>-325000</v>
      </c>
      <c r="S455" s="109">
        <f>Q455+R455</f>
        <v>1565481</v>
      </c>
    </row>
    <row r="456" spans="1:19" s="7" customFormat="1" ht="30.75">
      <c r="A456" s="99" t="s">
        <v>269</v>
      </c>
      <c r="B456" s="49" t="s">
        <v>335</v>
      </c>
      <c r="C456" s="49" t="s">
        <v>310</v>
      </c>
      <c r="D456" s="49"/>
      <c r="E456" s="49" t="s">
        <v>624</v>
      </c>
      <c r="F456" s="49" t="s">
        <v>259</v>
      </c>
      <c r="G456" s="76">
        <v>79500</v>
      </c>
      <c r="H456" s="112"/>
      <c r="I456" s="109">
        <f>G456+H456</f>
        <v>79500</v>
      </c>
      <c r="J456" s="114"/>
      <c r="K456" s="109">
        <f>I456+J456</f>
        <v>79500</v>
      </c>
      <c r="L456" s="112"/>
      <c r="M456" s="109">
        <f>K456+L456</f>
        <v>79500</v>
      </c>
      <c r="N456" s="113"/>
      <c r="O456" s="109">
        <f>M456+N456</f>
        <v>79500</v>
      </c>
      <c r="P456" s="116"/>
      <c r="Q456" s="109">
        <f>O456+P456</f>
        <v>79500</v>
      </c>
      <c r="R456" s="116">
        <v>-8000</v>
      </c>
      <c r="S456" s="109">
        <f>Q456+R456</f>
        <v>71500</v>
      </c>
    </row>
    <row r="457" spans="1:19" s="7" customFormat="1" ht="32.25" customHeight="1">
      <c r="A457" s="103" t="s">
        <v>262</v>
      </c>
      <c r="B457" s="49"/>
      <c r="C457" s="49"/>
      <c r="D457" s="49"/>
      <c r="E457" s="49"/>
      <c r="F457" s="49" t="s">
        <v>261</v>
      </c>
      <c r="G457" s="76"/>
      <c r="H457" s="112"/>
      <c r="I457" s="109"/>
      <c r="J457" s="114"/>
      <c r="K457" s="109"/>
      <c r="L457" s="112"/>
      <c r="M457" s="109"/>
      <c r="N457" s="113"/>
      <c r="O457" s="109"/>
      <c r="P457" s="116"/>
      <c r="Q457" s="109"/>
      <c r="R457" s="116">
        <v>1000</v>
      </c>
      <c r="S457" s="109">
        <f>Q457+R457</f>
        <v>1000</v>
      </c>
    </row>
    <row r="458" spans="1:19" s="7" customFormat="1" ht="46.5">
      <c r="A458" s="37" t="s">
        <v>200</v>
      </c>
      <c r="B458" s="49" t="s">
        <v>335</v>
      </c>
      <c r="C458" s="49" t="s">
        <v>310</v>
      </c>
      <c r="D458" s="49"/>
      <c r="E458" s="49" t="s">
        <v>199</v>
      </c>
      <c r="F458" s="49"/>
      <c r="G458" s="76"/>
      <c r="H458" s="112"/>
      <c r="I458" s="109">
        <f>I459</f>
        <v>196300</v>
      </c>
      <c r="J458" s="112"/>
      <c r="K458" s="109">
        <f>K459</f>
        <v>196300</v>
      </c>
      <c r="L458" s="112"/>
      <c r="M458" s="109">
        <f>M459</f>
        <v>190832</v>
      </c>
      <c r="N458" s="113"/>
      <c r="O458" s="109">
        <f>O459</f>
        <v>190832</v>
      </c>
      <c r="P458" s="116"/>
      <c r="Q458" s="109">
        <f>Q459</f>
        <v>190832</v>
      </c>
      <c r="R458" s="116"/>
      <c r="S458" s="109">
        <f>S459</f>
        <v>278032</v>
      </c>
    </row>
    <row r="459" spans="1:19" s="7" customFormat="1" ht="30.75">
      <c r="A459" s="97" t="s">
        <v>270</v>
      </c>
      <c r="B459" s="49" t="s">
        <v>335</v>
      </c>
      <c r="C459" s="49" t="s">
        <v>310</v>
      </c>
      <c r="D459" s="49"/>
      <c r="E459" s="49" t="s">
        <v>199</v>
      </c>
      <c r="F459" s="49" t="s">
        <v>267</v>
      </c>
      <c r="G459" s="76"/>
      <c r="H459" s="112">
        <v>196300</v>
      </c>
      <c r="I459" s="109">
        <f>G459+H459</f>
        <v>196300</v>
      </c>
      <c r="J459" s="112"/>
      <c r="K459" s="109">
        <f>I459+J459</f>
        <v>196300</v>
      </c>
      <c r="L459" s="112">
        <v>-5468</v>
      </c>
      <c r="M459" s="109">
        <f>K459+L459</f>
        <v>190832</v>
      </c>
      <c r="N459" s="113"/>
      <c r="O459" s="109">
        <f>M459+N459</f>
        <v>190832</v>
      </c>
      <c r="P459" s="116"/>
      <c r="Q459" s="109">
        <f>O459+P459</f>
        <v>190832</v>
      </c>
      <c r="R459" s="116">
        <v>87200</v>
      </c>
      <c r="S459" s="109">
        <f>Q459+R459</f>
        <v>278032</v>
      </c>
    </row>
    <row r="460" spans="1:19" ht="33.75" customHeight="1">
      <c r="A460" s="110" t="s">
        <v>5</v>
      </c>
      <c r="B460" s="49" t="s">
        <v>335</v>
      </c>
      <c r="C460" s="49" t="s">
        <v>310</v>
      </c>
      <c r="D460" s="49" t="s">
        <v>6</v>
      </c>
      <c r="E460" s="49" t="s">
        <v>625</v>
      </c>
      <c r="F460" s="49"/>
      <c r="G460" s="67">
        <f>G461</f>
        <v>300000</v>
      </c>
      <c r="H460" s="112"/>
      <c r="I460" s="67">
        <f>I461</f>
        <v>296750</v>
      </c>
      <c r="J460" s="112"/>
      <c r="K460" s="109">
        <f>K461</f>
        <v>300000</v>
      </c>
      <c r="L460" s="112"/>
      <c r="M460" s="109">
        <f>M461</f>
        <v>300000</v>
      </c>
      <c r="N460" s="113"/>
      <c r="O460" s="109">
        <f>O461</f>
        <v>300000</v>
      </c>
      <c r="P460" s="113"/>
      <c r="Q460" s="109">
        <f>Q461</f>
        <v>300000</v>
      </c>
      <c r="R460" s="113"/>
      <c r="S460" s="109">
        <f>S461</f>
        <v>250000</v>
      </c>
    </row>
    <row r="461" spans="1:19" ht="15">
      <c r="A461" s="37" t="s">
        <v>407</v>
      </c>
      <c r="B461" s="106" t="s">
        <v>335</v>
      </c>
      <c r="C461" s="106" t="s">
        <v>310</v>
      </c>
      <c r="D461" s="106" t="s">
        <v>6</v>
      </c>
      <c r="E461" s="49" t="s">
        <v>625</v>
      </c>
      <c r="F461" s="106" t="s">
        <v>405</v>
      </c>
      <c r="G461" s="76">
        <v>300000</v>
      </c>
      <c r="H461" s="112">
        <v>-3250</v>
      </c>
      <c r="I461" s="76">
        <f>G461+H461</f>
        <v>296750</v>
      </c>
      <c r="J461" s="112">
        <v>3250</v>
      </c>
      <c r="K461" s="76">
        <f>I461+J461</f>
        <v>300000</v>
      </c>
      <c r="L461" s="112"/>
      <c r="M461" s="76">
        <f>K461+L461</f>
        <v>300000</v>
      </c>
      <c r="N461" s="113"/>
      <c r="O461" s="76">
        <f>M461+N461</f>
        <v>300000</v>
      </c>
      <c r="P461" s="113"/>
      <c r="Q461" s="76">
        <f>O461+P461</f>
        <v>300000</v>
      </c>
      <c r="R461" s="113">
        <v>-50000</v>
      </c>
      <c r="S461" s="76">
        <f>Q461+R461</f>
        <v>250000</v>
      </c>
    </row>
    <row r="462" spans="1:19" ht="15">
      <c r="A462" s="9" t="s">
        <v>355</v>
      </c>
      <c r="B462" s="47" t="s">
        <v>335</v>
      </c>
      <c r="C462" s="47" t="s">
        <v>325</v>
      </c>
      <c r="D462" s="47"/>
      <c r="E462" s="47"/>
      <c r="F462" s="47"/>
      <c r="G462" s="64">
        <f>G463</f>
        <v>122130</v>
      </c>
      <c r="H462" s="112"/>
      <c r="I462" s="64">
        <f>I463</f>
        <v>122130</v>
      </c>
      <c r="J462" s="112"/>
      <c r="K462" s="93">
        <f>K463</f>
        <v>122130</v>
      </c>
      <c r="L462" s="112"/>
      <c r="M462" s="93">
        <f>M463</f>
        <v>134984</v>
      </c>
      <c r="N462" s="113"/>
      <c r="O462" s="93">
        <f>O463</f>
        <v>134984</v>
      </c>
      <c r="P462" s="113"/>
      <c r="Q462" s="93">
        <f>Q463</f>
        <v>134984</v>
      </c>
      <c r="R462" s="113"/>
      <c r="S462" s="93">
        <f>S463</f>
        <v>133316.52</v>
      </c>
    </row>
    <row r="463" spans="1:19" ht="15">
      <c r="A463" s="9" t="s">
        <v>356</v>
      </c>
      <c r="B463" s="47" t="s">
        <v>335</v>
      </c>
      <c r="C463" s="47" t="s">
        <v>339</v>
      </c>
      <c r="D463" s="47"/>
      <c r="E463" s="47"/>
      <c r="F463" s="47"/>
      <c r="G463" s="64">
        <f>G464</f>
        <v>122130</v>
      </c>
      <c r="H463" s="112"/>
      <c r="I463" s="64">
        <f>I464</f>
        <v>122130</v>
      </c>
      <c r="J463" s="112"/>
      <c r="K463" s="93">
        <f>K464</f>
        <v>122130</v>
      </c>
      <c r="L463" s="112"/>
      <c r="M463" s="93">
        <f>M464</f>
        <v>134984</v>
      </c>
      <c r="N463" s="113"/>
      <c r="O463" s="93">
        <f>O464</f>
        <v>134984</v>
      </c>
      <c r="P463" s="113"/>
      <c r="Q463" s="93">
        <f>Q464</f>
        <v>134984</v>
      </c>
      <c r="R463" s="113"/>
      <c r="S463" s="93">
        <f>S464</f>
        <v>133316.52</v>
      </c>
    </row>
    <row r="464" spans="1:19" ht="15">
      <c r="A464" s="16" t="s">
        <v>58</v>
      </c>
      <c r="B464" s="47" t="s">
        <v>335</v>
      </c>
      <c r="C464" s="47" t="s">
        <v>339</v>
      </c>
      <c r="D464" s="47" t="s">
        <v>20</v>
      </c>
      <c r="E464" s="47" t="s">
        <v>545</v>
      </c>
      <c r="F464" s="47"/>
      <c r="G464" s="60">
        <f>G465</f>
        <v>122130</v>
      </c>
      <c r="H464" s="112"/>
      <c r="I464" s="60">
        <f>I465</f>
        <v>122130</v>
      </c>
      <c r="J464" s="112"/>
      <c r="K464" s="74">
        <f>K465</f>
        <v>122130</v>
      </c>
      <c r="L464" s="112"/>
      <c r="M464" s="74">
        <f>M465</f>
        <v>134984</v>
      </c>
      <c r="N464" s="113"/>
      <c r="O464" s="74">
        <f>O465</f>
        <v>134984</v>
      </c>
      <c r="P464" s="113"/>
      <c r="Q464" s="74">
        <f>Q465</f>
        <v>134984</v>
      </c>
      <c r="R464" s="113"/>
      <c r="S464" s="74">
        <f>S465</f>
        <v>133316.52</v>
      </c>
    </row>
    <row r="465" spans="1:19" ht="31.5" customHeight="1">
      <c r="A465" s="16" t="s">
        <v>481</v>
      </c>
      <c r="B465" s="47" t="s">
        <v>335</v>
      </c>
      <c r="C465" s="47" t="s">
        <v>339</v>
      </c>
      <c r="D465" s="47" t="s">
        <v>4</v>
      </c>
      <c r="E465" s="47" t="s">
        <v>480</v>
      </c>
      <c r="F465" s="47"/>
      <c r="G465" s="60">
        <f>G466</f>
        <v>122130</v>
      </c>
      <c r="H465" s="113"/>
      <c r="I465" s="60">
        <f>I466</f>
        <v>122130</v>
      </c>
      <c r="J465" s="112"/>
      <c r="K465" s="74">
        <f>K466</f>
        <v>122130</v>
      </c>
      <c r="L465" s="112"/>
      <c r="M465" s="74">
        <f>M466</f>
        <v>134984</v>
      </c>
      <c r="N465" s="113"/>
      <c r="O465" s="74">
        <f>O466</f>
        <v>134984</v>
      </c>
      <c r="P465" s="113"/>
      <c r="Q465" s="74">
        <f>Q466</f>
        <v>134984</v>
      </c>
      <c r="R465" s="113"/>
      <c r="S465" s="74">
        <f>S466</f>
        <v>133316.52</v>
      </c>
    </row>
    <row r="466" spans="1:19" ht="31.5" customHeight="1">
      <c r="A466" s="111" t="s">
        <v>247</v>
      </c>
      <c r="B466" s="106" t="s">
        <v>335</v>
      </c>
      <c r="C466" s="106" t="s">
        <v>339</v>
      </c>
      <c r="D466" s="106" t="s">
        <v>4</v>
      </c>
      <c r="E466" s="106" t="s">
        <v>480</v>
      </c>
      <c r="F466" s="106" t="s">
        <v>272</v>
      </c>
      <c r="G466" s="76">
        <v>122130</v>
      </c>
      <c r="H466" s="112"/>
      <c r="I466" s="76">
        <f>G466+H466</f>
        <v>122130</v>
      </c>
      <c r="J466" s="112"/>
      <c r="K466" s="76">
        <f>I466+J466</f>
        <v>122130</v>
      </c>
      <c r="L466" s="112">
        <v>12854</v>
      </c>
      <c r="M466" s="76">
        <f>K466+L466</f>
        <v>134984</v>
      </c>
      <c r="N466" s="113"/>
      <c r="O466" s="76">
        <f>M466+N466</f>
        <v>134984</v>
      </c>
      <c r="P466" s="113"/>
      <c r="Q466" s="76">
        <f>O466+P466</f>
        <v>134984</v>
      </c>
      <c r="R466" s="113">
        <v>-1667.48</v>
      </c>
      <c r="S466" s="76">
        <f>Q466+R466</f>
        <v>133316.52</v>
      </c>
    </row>
    <row r="467" spans="1:20" ht="49.5" customHeight="1">
      <c r="A467" s="8" t="s">
        <v>385</v>
      </c>
      <c r="B467" s="44">
        <v>908</v>
      </c>
      <c r="C467" s="45"/>
      <c r="D467" s="45"/>
      <c r="E467" s="45"/>
      <c r="F467" s="45"/>
      <c r="G467" s="72">
        <f>G468+G474</f>
        <v>108182280</v>
      </c>
      <c r="H467" s="113"/>
      <c r="I467" s="72">
        <f>I468+I474</f>
        <v>108182280</v>
      </c>
      <c r="J467" s="112"/>
      <c r="K467" s="128">
        <f>K468+K474</f>
        <v>113822457</v>
      </c>
      <c r="L467" s="113"/>
      <c r="M467" s="128">
        <f>M468+M474</f>
        <v>113850457</v>
      </c>
      <c r="N467" s="113"/>
      <c r="O467" s="128">
        <f>O468+O474</f>
        <v>114539857</v>
      </c>
      <c r="P467" s="113"/>
      <c r="Q467" s="128">
        <f>Q468+Q474</f>
        <v>117016937</v>
      </c>
      <c r="R467" s="113"/>
      <c r="S467" s="128">
        <f>S468+S474</f>
        <v>117117976</v>
      </c>
      <c r="T467" s="142"/>
    </row>
    <row r="468" spans="1:19" ht="62.25" customHeight="1">
      <c r="A468" s="11" t="s">
        <v>88</v>
      </c>
      <c r="B468" s="45" t="s">
        <v>324</v>
      </c>
      <c r="C468" s="45" t="s">
        <v>308</v>
      </c>
      <c r="D468" s="45" t="s">
        <v>71</v>
      </c>
      <c r="E468" s="45" t="s">
        <v>569</v>
      </c>
      <c r="F468" s="45"/>
      <c r="G468" s="56">
        <f>G469</f>
        <v>5040000</v>
      </c>
      <c r="H468" s="112"/>
      <c r="I468" s="56">
        <f>I469</f>
        <v>5040000</v>
      </c>
      <c r="J468" s="112"/>
      <c r="K468" s="76">
        <f>K469</f>
        <v>6105100</v>
      </c>
      <c r="L468" s="112"/>
      <c r="M468" s="76">
        <f>M469</f>
        <v>6105100</v>
      </c>
      <c r="N468" s="113"/>
      <c r="O468" s="76">
        <f>O469</f>
        <v>8175463</v>
      </c>
      <c r="P468" s="113"/>
      <c r="Q468" s="76">
        <f>Q469</f>
        <v>8175463</v>
      </c>
      <c r="R468" s="113"/>
      <c r="S468" s="76">
        <f>S469</f>
        <v>8175463</v>
      </c>
    </row>
    <row r="469" spans="1:19" ht="55.5" customHeight="1">
      <c r="A469" s="34" t="s">
        <v>89</v>
      </c>
      <c r="B469" s="49" t="s">
        <v>324</v>
      </c>
      <c r="C469" s="49" t="s">
        <v>308</v>
      </c>
      <c r="D469" s="49" t="s">
        <v>100</v>
      </c>
      <c r="E469" s="49" t="s">
        <v>626</v>
      </c>
      <c r="F469" s="49"/>
      <c r="G469" s="56">
        <f>G470</f>
        <v>5040000</v>
      </c>
      <c r="H469" s="112"/>
      <c r="I469" s="56">
        <f>I470</f>
        <v>5040000</v>
      </c>
      <c r="J469" s="112"/>
      <c r="K469" s="76">
        <f>K470+K472</f>
        <v>6105100</v>
      </c>
      <c r="L469" s="112"/>
      <c r="M469" s="76">
        <f>M470+M472</f>
        <v>6105100</v>
      </c>
      <c r="N469" s="113"/>
      <c r="O469" s="76">
        <f>O470+O472</f>
        <v>8175463</v>
      </c>
      <c r="P469" s="113"/>
      <c r="Q469" s="76">
        <f>Q470+Q472</f>
        <v>8175463</v>
      </c>
      <c r="R469" s="113"/>
      <c r="S469" s="76">
        <f>S470+S472</f>
        <v>8175463</v>
      </c>
    </row>
    <row r="470" spans="1:19" ht="63" customHeight="1">
      <c r="A470" s="34" t="s">
        <v>170</v>
      </c>
      <c r="B470" s="49" t="s">
        <v>324</v>
      </c>
      <c r="C470" s="49" t="s">
        <v>308</v>
      </c>
      <c r="D470" s="49" t="s">
        <v>90</v>
      </c>
      <c r="E470" s="49" t="s">
        <v>627</v>
      </c>
      <c r="F470" s="49"/>
      <c r="G470" s="56">
        <f>G471</f>
        <v>5040000</v>
      </c>
      <c r="H470" s="112"/>
      <c r="I470" s="56">
        <f>I471</f>
        <v>5040000</v>
      </c>
      <c r="J470" s="112"/>
      <c r="K470" s="76">
        <f>K471</f>
        <v>5040000</v>
      </c>
      <c r="L470" s="112"/>
      <c r="M470" s="76">
        <f>M471</f>
        <v>5040000</v>
      </c>
      <c r="N470" s="113"/>
      <c r="O470" s="76">
        <f>O471</f>
        <v>7020663</v>
      </c>
      <c r="P470" s="113"/>
      <c r="Q470" s="76">
        <f>Q471</f>
        <v>7020663</v>
      </c>
      <c r="R470" s="113"/>
      <c r="S470" s="76">
        <f>S471</f>
        <v>7020663</v>
      </c>
    </row>
    <row r="471" spans="1:19" ht="17.25" customHeight="1">
      <c r="A471" s="103" t="s">
        <v>264</v>
      </c>
      <c r="B471" s="49" t="s">
        <v>324</v>
      </c>
      <c r="C471" s="49" t="s">
        <v>308</v>
      </c>
      <c r="D471" s="49"/>
      <c r="E471" s="49" t="s">
        <v>627</v>
      </c>
      <c r="F471" s="49" t="s">
        <v>263</v>
      </c>
      <c r="G471" s="76">
        <v>5040000</v>
      </c>
      <c r="H471" s="112"/>
      <c r="I471" s="76">
        <f>G471+H471</f>
        <v>5040000</v>
      </c>
      <c r="J471" s="112"/>
      <c r="K471" s="76">
        <f>I471+J471</f>
        <v>5040000</v>
      </c>
      <c r="L471" s="112"/>
      <c r="M471" s="76">
        <f>K471+L471</f>
        <v>5040000</v>
      </c>
      <c r="N471" s="113">
        <v>1980663</v>
      </c>
      <c r="O471" s="76">
        <f>M471+N471</f>
        <v>7020663</v>
      </c>
      <c r="P471" s="113"/>
      <c r="Q471" s="76">
        <f>O471+P471</f>
        <v>7020663</v>
      </c>
      <c r="R471" s="113"/>
      <c r="S471" s="76">
        <f>Q471+R471</f>
        <v>7020663</v>
      </c>
    </row>
    <row r="472" spans="1:19" ht="85.5" customHeight="1">
      <c r="A472" s="103" t="s">
        <v>220</v>
      </c>
      <c r="B472" s="49" t="s">
        <v>324</v>
      </c>
      <c r="C472" s="49" t="s">
        <v>308</v>
      </c>
      <c r="D472" s="49"/>
      <c r="E472" s="49" t="s">
        <v>221</v>
      </c>
      <c r="F472" s="49"/>
      <c r="G472" s="76"/>
      <c r="H472" s="112"/>
      <c r="I472" s="76"/>
      <c r="J472" s="112"/>
      <c r="K472" s="76">
        <f>K473</f>
        <v>1065100</v>
      </c>
      <c r="L472" s="112"/>
      <c r="M472" s="76">
        <f>M473</f>
        <v>1065100</v>
      </c>
      <c r="N472" s="113"/>
      <c r="O472" s="76">
        <f>O473</f>
        <v>1154800</v>
      </c>
      <c r="P472" s="113"/>
      <c r="Q472" s="76">
        <f>Q473</f>
        <v>1154800</v>
      </c>
      <c r="R472" s="113"/>
      <c r="S472" s="76">
        <f>S473</f>
        <v>1154800</v>
      </c>
    </row>
    <row r="473" spans="1:19" ht="17.25" customHeight="1">
      <c r="A473" s="103" t="s">
        <v>264</v>
      </c>
      <c r="B473" s="49" t="s">
        <v>324</v>
      </c>
      <c r="C473" s="49" t="s">
        <v>308</v>
      </c>
      <c r="D473" s="49"/>
      <c r="E473" s="49" t="s">
        <v>221</v>
      </c>
      <c r="F473" s="49" t="s">
        <v>263</v>
      </c>
      <c r="G473" s="76"/>
      <c r="H473" s="112"/>
      <c r="I473" s="76"/>
      <c r="J473" s="112">
        <v>1065100</v>
      </c>
      <c r="K473" s="76">
        <f>I473+J473</f>
        <v>1065100</v>
      </c>
      <c r="L473" s="112"/>
      <c r="M473" s="76">
        <f>K473+L473</f>
        <v>1065100</v>
      </c>
      <c r="N473" s="113">
        <v>89700</v>
      </c>
      <c r="O473" s="76">
        <f>M473+N473</f>
        <v>1154800</v>
      </c>
      <c r="P473" s="113"/>
      <c r="Q473" s="76">
        <f>O473+P473</f>
        <v>1154800</v>
      </c>
      <c r="R473" s="113"/>
      <c r="S473" s="76">
        <f>Q473+R473</f>
        <v>1154800</v>
      </c>
    </row>
    <row r="474" spans="1:19" ht="69" customHeight="1">
      <c r="A474" s="10" t="s">
        <v>88</v>
      </c>
      <c r="B474" s="45" t="s">
        <v>324</v>
      </c>
      <c r="C474" s="45" t="s">
        <v>311</v>
      </c>
      <c r="D474" s="45" t="s">
        <v>71</v>
      </c>
      <c r="E474" s="45" t="s">
        <v>569</v>
      </c>
      <c r="F474" s="45"/>
      <c r="G474" s="60">
        <f>G475+G498</f>
        <v>103142280</v>
      </c>
      <c r="H474" s="112"/>
      <c r="I474" s="60">
        <f>I475+I498</f>
        <v>103142280</v>
      </c>
      <c r="J474" s="112"/>
      <c r="K474" s="74">
        <f>K475+K498</f>
        <v>107717357</v>
      </c>
      <c r="L474" s="112"/>
      <c r="M474" s="74">
        <f>M475+M498</f>
        <v>107745357</v>
      </c>
      <c r="N474" s="113"/>
      <c r="O474" s="74">
        <f>O475+O498</f>
        <v>106364394</v>
      </c>
      <c r="P474" s="113"/>
      <c r="Q474" s="74">
        <f>Q475+Q498</f>
        <v>108841474</v>
      </c>
      <c r="R474" s="113"/>
      <c r="S474" s="74">
        <f>S475+S498</f>
        <v>108942513</v>
      </c>
    </row>
    <row r="475" spans="1:19" ht="47.25" customHeight="1">
      <c r="A475" s="16" t="s">
        <v>70</v>
      </c>
      <c r="B475" s="45">
        <v>908</v>
      </c>
      <c r="C475" s="45" t="s">
        <v>312</v>
      </c>
      <c r="D475" s="47" t="s">
        <v>115</v>
      </c>
      <c r="E475" s="47" t="s">
        <v>570</v>
      </c>
      <c r="F475" s="47"/>
      <c r="G475" s="61">
        <f>G476+G484+G494+G496</f>
        <v>102412400</v>
      </c>
      <c r="H475" s="112"/>
      <c r="I475" s="61">
        <f>I476+I484+I494+I496</f>
        <v>102412400</v>
      </c>
      <c r="J475" s="112"/>
      <c r="K475" s="75">
        <f>K476+K484+K494+K496</f>
        <v>106983477</v>
      </c>
      <c r="L475" s="112"/>
      <c r="M475" s="75">
        <f>M476+M484+M494+M496</f>
        <v>106958283</v>
      </c>
      <c r="N475" s="113"/>
      <c r="O475" s="75">
        <f>O476+O484+O494+O496+O478+O490+O492</f>
        <v>105483620</v>
      </c>
      <c r="P475" s="113"/>
      <c r="Q475" s="75">
        <f>Q476+Q484+Q494+Q496+Q478+Q490+Q492+Q488+Q480+Q482+Q486</f>
        <v>107960700</v>
      </c>
      <c r="R475" s="113"/>
      <c r="S475" s="75">
        <f>S476+S484+S494+S496+S478+S490+S492+S488+S480+S482+S486</f>
        <v>107960700</v>
      </c>
    </row>
    <row r="476" spans="1:19" ht="46.5">
      <c r="A476" s="16" t="s">
        <v>87</v>
      </c>
      <c r="B476" s="45" t="s">
        <v>324</v>
      </c>
      <c r="C476" s="45" t="s">
        <v>312</v>
      </c>
      <c r="D476" s="47" t="s">
        <v>72</v>
      </c>
      <c r="E476" s="47" t="s">
        <v>571</v>
      </c>
      <c r="F476" s="47"/>
      <c r="G476" s="61">
        <f>G477</f>
        <v>70532177</v>
      </c>
      <c r="H476" s="112"/>
      <c r="I476" s="61">
        <f>I477</f>
        <v>70532177</v>
      </c>
      <c r="J476" s="112"/>
      <c r="K476" s="75">
        <f>K477</f>
        <v>70632177</v>
      </c>
      <c r="L476" s="112"/>
      <c r="M476" s="75">
        <f>M477</f>
        <v>70606983</v>
      </c>
      <c r="N476" s="113"/>
      <c r="O476" s="75">
        <f>O477</f>
        <v>68697320</v>
      </c>
      <c r="P476" s="113"/>
      <c r="Q476" s="75">
        <f>Q477</f>
        <v>68879820</v>
      </c>
      <c r="R476" s="113"/>
      <c r="S476" s="75">
        <f>S477</f>
        <v>68879820</v>
      </c>
    </row>
    <row r="477" spans="1:19" ht="22.5" customHeight="1">
      <c r="A477" s="9" t="s">
        <v>264</v>
      </c>
      <c r="B477" s="45" t="s">
        <v>324</v>
      </c>
      <c r="C477" s="45" t="s">
        <v>312</v>
      </c>
      <c r="D477" s="47" t="s">
        <v>72</v>
      </c>
      <c r="E477" s="47" t="s">
        <v>571</v>
      </c>
      <c r="F477" s="47" t="s">
        <v>263</v>
      </c>
      <c r="G477" s="74">
        <f>70352177+180000</f>
        <v>70532177</v>
      </c>
      <c r="H477" s="112"/>
      <c r="I477" s="74">
        <f>G477+H477</f>
        <v>70532177</v>
      </c>
      <c r="J477" s="112">
        <v>100000</v>
      </c>
      <c r="K477" s="74">
        <f>I477+J477</f>
        <v>70632177</v>
      </c>
      <c r="L477" s="112">
        <f>-13194-12000</f>
        <v>-25194</v>
      </c>
      <c r="M477" s="74">
        <f>K477+L477</f>
        <v>70606983</v>
      </c>
      <c r="N477" s="144">
        <v>-1909663</v>
      </c>
      <c r="O477" s="74">
        <f>M477+N477</f>
        <v>68697320</v>
      </c>
      <c r="P477" s="113">
        <f>246000-150000+86500</f>
        <v>182500</v>
      </c>
      <c r="Q477" s="74">
        <f>O477+P477</f>
        <v>68879820</v>
      </c>
      <c r="R477" s="113"/>
      <c r="S477" s="74">
        <f>Q477+R477</f>
        <v>68879820</v>
      </c>
    </row>
    <row r="478" spans="1:19" ht="33" customHeight="1">
      <c r="A478" s="9" t="s">
        <v>738</v>
      </c>
      <c r="B478" s="45" t="s">
        <v>324</v>
      </c>
      <c r="C478" s="45" t="s">
        <v>312</v>
      </c>
      <c r="D478" s="47"/>
      <c r="E478" s="47" t="s">
        <v>737</v>
      </c>
      <c r="F478" s="47"/>
      <c r="G478" s="74"/>
      <c r="H478" s="112"/>
      <c r="I478" s="74"/>
      <c r="J478" s="112"/>
      <c r="K478" s="74"/>
      <c r="L478" s="112"/>
      <c r="M478" s="74"/>
      <c r="N478" s="113"/>
      <c r="O478" s="74">
        <f>O479</f>
        <v>285000</v>
      </c>
      <c r="P478" s="113"/>
      <c r="Q478" s="74">
        <f>Q479</f>
        <v>285000</v>
      </c>
      <c r="R478" s="113"/>
      <c r="S478" s="74">
        <f>S479</f>
        <v>285000</v>
      </c>
    </row>
    <row r="479" spans="1:19" ht="22.5" customHeight="1">
      <c r="A479" s="9" t="s">
        <v>264</v>
      </c>
      <c r="B479" s="45" t="s">
        <v>324</v>
      </c>
      <c r="C479" s="45" t="s">
        <v>312</v>
      </c>
      <c r="D479" s="47"/>
      <c r="E479" s="47" t="s">
        <v>737</v>
      </c>
      <c r="F479" s="47" t="s">
        <v>263</v>
      </c>
      <c r="G479" s="74"/>
      <c r="H479" s="112"/>
      <c r="I479" s="74"/>
      <c r="J479" s="112"/>
      <c r="K479" s="74"/>
      <c r="L479" s="112"/>
      <c r="M479" s="74"/>
      <c r="N479" s="113">
        <v>285000</v>
      </c>
      <c r="O479" s="74">
        <f>M479+N479</f>
        <v>285000</v>
      </c>
      <c r="P479" s="113"/>
      <c r="Q479" s="74">
        <f>O479+P479</f>
        <v>285000</v>
      </c>
      <c r="R479" s="113"/>
      <c r="S479" s="74">
        <f>Q479+R479</f>
        <v>285000</v>
      </c>
    </row>
    <row r="480" spans="1:19" ht="197.25" customHeight="1">
      <c r="A480" s="12" t="s">
        <v>239</v>
      </c>
      <c r="B480" s="45" t="s">
        <v>324</v>
      </c>
      <c r="C480" s="45" t="s">
        <v>312</v>
      </c>
      <c r="D480" s="47"/>
      <c r="E480" s="47" t="s">
        <v>241</v>
      </c>
      <c r="F480" s="47"/>
      <c r="G480" s="74"/>
      <c r="H480" s="112"/>
      <c r="I480" s="74"/>
      <c r="J480" s="112"/>
      <c r="K480" s="74"/>
      <c r="L480" s="112"/>
      <c r="M480" s="74"/>
      <c r="N480" s="113"/>
      <c r="O480" s="74"/>
      <c r="P480" s="113"/>
      <c r="Q480" s="74">
        <f>Q481</f>
        <v>1100000</v>
      </c>
      <c r="R480" s="113"/>
      <c r="S480" s="74">
        <f>S481</f>
        <v>1100000</v>
      </c>
    </row>
    <row r="481" spans="1:19" ht="51" customHeight="1">
      <c r="A481" s="9" t="s">
        <v>264</v>
      </c>
      <c r="B481" s="45" t="s">
        <v>324</v>
      </c>
      <c r="C481" s="45" t="s">
        <v>312</v>
      </c>
      <c r="D481" s="47"/>
      <c r="E481" s="47" t="s">
        <v>241</v>
      </c>
      <c r="F481" s="47" t="s">
        <v>263</v>
      </c>
      <c r="G481" s="74"/>
      <c r="H481" s="112"/>
      <c r="I481" s="74"/>
      <c r="J481" s="112"/>
      <c r="K481" s="74"/>
      <c r="L481" s="112"/>
      <c r="M481" s="74"/>
      <c r="N481" s="113"/>
      <c r="O481" s="74"/>
      <c r="P481" s="149">
        <v>1100000</v>
      </c>
      <c r="Q481" s="74">
        <f>O481+P481</f>
        <v>1100000</v>
      </c>
      <c r="R481" s="113"/>
      <c r="S481" s="74">
        <f>Q481+R481</f>
        <v>1100000</v>
      </c>
    </row>
    <row r="482" spans="1:19" ht="201" customHeight="1">
      <c r="A482" s="12" t="s">
        <v>240</v>
      </c>
      <c r="B482" s="45" t="s">
        <v>324</v>
      </c>
      <c r="C482" s="45" t="s">
        <v>312</v>
      </c>
      <c r="D482" s="47"/>
      <c r="E482" s="47" t="s">
        <v>242</v>
      </c>
      <c r="F482" s="47"/>
      <c r="G482" s="74"/>
      <c r="H482" s="112"/>
      <c r="I482" s="74"/>
      <c r="J482" s="112"/>
      <c r="K482" s="74"/>
      <c r="L482" s="112"/>
      <c r="M482" s="74"/>
      <c r="N482" s="113"/>
      <c r="O482" s="74"/>
      <c r="P482" s="113"/>
      <c r="Q482" s="74">
        <f>Q483</f>
        <v>538680</v>
      </c>
      <c r="R482" s="113"/>
      <c r="S482" s="74">
        <f>S483</f>
        <v>538680</v>
      </c>
    </row>
    <row r="483" spans="1:19" ht="29.25" customHeight="1">
      <c r="A483" s="9" t="s">
        <v>264</v>
      </c>
      <c r="B483" s="45" t="s">
        <v>324</v>
      </c>
      <c r="C483" s="45" t="s">
        <v>312</v>
      </c>
      <c r="D483" s="47"/>
      <c r="E483" s="47" t="s">
        <v>242</v>
      </c>
      <c r="F483" s="47" t="s">
        <v>263</v>
      </c>
      <c r="G483" s="74"/>
      <c r="H483" s="112"/>
      <c r="I483" s="74"/>
      <c r="J483" s="112"/>
      <c r="K483" s="74"/>
      <c r="L483" s="112"/>
      <c r="M483" s="74"/>
      <c r="N483" s="113"/>
      <c r="O483" s="74"/>
      <c r="P483" s="149">
        <v>538680</v>
      </c>
      <c r="Q483" s="74">
        <f>O483+P483</f>
        <v>538680</v>
      </c>
      <c r="R483" s="113"/>
      <c r="S483" s="74">
        <f>Q483+R483</f>
        <v>538680</v>
      </c>
    </row>
    <row r="484" spans="1:19" ht="15" customHeight="1">
      <c r="A484" s="29" t="s">
        <v>73</v>
      </c>
      <c r="B484" s="45">
        <v>908</v>
      </c>
      <c r="C484" s="45" t="s">
        <v>312</v>
      </c>
      <c r="D484" s="47" t="s">
        <v>74</v>
      </c>
      <c r="E484" s="47" t="s">
        <v>572</v>
      </c>
      <c r="F484" s="47"/>
      <c r="G484" s="61">
        <f>G485</f>
        <v>24097900</v>
      </c>
      <c r="H484" s="112"/>
      <c r="I484" s="61">
        <f>I485</f>
        <v>24097900</v>
      </c>
      <c r="J484" s="112"/>
      <c r="K484" s="75">
        <f>K485</f>
        <v>24097900</v>
      </c>
      <c r="L484" s="112"/>
      <c r="M484" s="75">
        <f>M485</f>
        <v>24097900</v>
      </c>
      <c r="N484" s="113"/>
      <c r="O484" s="75">
        <f>O485</f>
        <v>24097900</v>
      </c>
      <c r="P484" s="113"/>
      <c r="Q484" s="75">
        <f>Q485</f>
        <v>24011400</v>
      </c>
      <c r="R484" s="113"/>
      <c r="S484" s="75">
        <f>S485</f>
        <v>24011400</v>
      </c>
    </row>
    <row r="485" spans="1:19" ht="21.75" customHeight="1">
      <c r="A485" s="9" t="s">
        <v>264</v>
      </c>
      <c r="B485" s="45" t="s">
        <v>324</v>
      </c>
      <c r="C485" s="45" t="s">
        <v>312</v>
      </c>
      <c r="D485" s="47" t="s">
        <v>74</v>
      </c>
      <c r="E485" s="47" t="s">
        <v>572</v>
      </c>
      <c r="F485" s="47" t="s">
        <v>263</v>
      </c>
      <c r="G485" s="74">
        <v>24097900</v>
      </c>
      <c r="H485" s="112"/>
      <c r="I485" s="74">
        <f>G485+H485</f>
        <v>24097900</v>
      </c>
      <c r="J485" s="112"/>
      <c r="K485" s="74">
        <f>I485+J485</f>
        <v>24097900</v>
      </c>
      <c r="L485" s="112"/>
      <c r="M485" s="74">
        <f>K485+L485</f>
        <v>24097900</v>
      </c>
      <c r="N485" s="113"/>
      <c r="O485" s="74">
        <f>M485+N485</f>
        <v>24097900</v>
      </c>
      <c r="P485" s="113">
        <v>-86500</v>
      </c>
      <c r="Q485" s="74">
        <f>O485+P485</f>
        <v>24011400</v>
      </c>
      <c r="R485" s="113"/>
      <c r="S485" s="74">
        <f>Q485+R485</f>
        <v>24011400</v>
      </c>
    </row>
    <row r="486" spans="1:19" ht="200.25" customHeight="1">
      <c r="A486" s="150" t="s">
        <v>243</v>
      </c>
      <c r="B486" s="45" t="s">
        <v>324</v>
      </c>
      <c r="C486" s="45" t="s">
        <v>312</v>
      </c>
      <c r="D486" s="47"/>
      <c r="E486" s="47" t="s">
        <v>244</v>
      </c>
      <c r="F486" s="47"/>
      <c r="G486" s="74"/>
      <c r="H486" s="112"/>
      <c r="I486" s="74"/>
      <c r="J486" s="112"/>
      <c r="K486" s="74"/>
      <c r="L486" s="112"/>
      <c r="M486" s="74"/>
      <c r="N486" s="113"/>
      <c r="O486" s="74"/>
      <c r="P486" s="113"/>
      <c r="Q486" s="74">
        <f>Q487</f>
        <v>500000</v>
      </c>
      <c r="R486" s="113"/>
      <c r="S486" s="74">
        <f>S487</f>
        <v>500000</v>
      </c>
    </row>
    <row r="487" spans="1:19" ht="33" customHeight="1">
      <c r="A487" s="9" t="s">
        <v>264</v>
      </c>
      <c r="B487" s="45" t="s">
        <v>324</v>
      </c>
      <c r="C487" s="45" t="s">
        <v>312</v>
      </c>
      <c r="D487" s="47"/>
      <c r="E487" s="47" t="s">
        <v>244</v>
      </c>
      <c r="F487" s="47" t="s">
        <v>263</v>
      </c>
      <c r="G487" s="74"/>
      <c r="H487" s="112"/>
      <c r="I487" s="74"/>
      <c r="J487" s="112"/>
      <c r="K487" s="74"/>
      <c r="L487" s="112"/>
      <c r="M487" s="74"/>
      <c r="N487" s="113"/>
      <c r="O487" s="74"/>
      <c r="P487" s="113">
        <v>500000</v>
      </c>
      <c r="Q487" s="74">
        <f>O487+P487</f>
        <v>500000</v>
      </c>
      <c r="R487" s="113"/>
      <c r="S487" s="74">
        <f>Q487+R487</f>
        <v>500000</v>
      </c>
    </row>
    <row r="488" spans="1:19" ht="147.75" customHeight="1">
      <c r="A488" s="146" t="s">
        <v>387</v>
      </c>
      <c r="B488" s="45" t="s">
        <v>324</v>
      </c>
      <c r="C488" s="47" t="s">
        <v>312</v>
      </c>
      <c r="D488" s="47"/>
      <c r="E488" s="47" t="s">
        <v>388</v>
      </c>
      <c r="F488" s="47"/>
      <c r="G488" s="74"/>
      <c r="H488" s="112"/>
      <c r="I488" s="74"/>
      <c r="J488" s="112"/>
      <c r="K488" s="74"/>
      <c r="L488" s="112"/>
      <c r="M488" s="74"/>
      <c r="N488" s="113"/>
      <c r="O488" s="74"/>
      <c r="P488" s="113"/>
      <c r="Q488" s="74">
        <f>Q489</f>
        <v>92400</v>
      </c>
      <c r="R488" s="113"/>
      <c r="S488" s="74">
        <f>S489</f>
        <v>92400</v>
      </c>
    </row>
    <row r="489" spans="1:19" ht="53.25" customHeight="1">
      <c r="A489" s="16" t="s">
        <v>264</v>
      </c>
      <c r="B489" s="45" t="s">
        <v>324</v>
      </c>
      <c r="C489" s="47" t="s">
        <v>312</v>
      </c>
      <c r="D489" s="47"/>
      <c r="E489" s="47" t="s">
        <v>388</v>
      </c>
      <c r="F489" s="47" t="s">
        <v>263</v>
      </c>
      <c r="G489" s="74"/>
      <c r="H489" s="112"/>
      <c r="I489" s="74"/>
      <c r="J489" s="112"/>
      <c r="K489" s="74"/>
      <c r="L489" s="112"/>
      <c r="M489" s="74"/>
      <c r="N489" s="113"/>
      <c r="O489" s="74"/>
      <c r="P489" s="113">
        <v>92400</v>
      </c>
      <c r="Q489" s="74">
        <f>O489+P489</f>
        <v>92400</v>
      </c>
      <c r="R489" s="113"/>
      <c r="S489" s="74">
        <f>Q489+R489</f>
        <v>92400</v>
      </c>
    </row>
    <row r="490" spans="1:19" ht="30.75" customHeight="1">
      <c r="A490" s="9" t="s">
        <v>0</v>
      </c>
      <c r="B490" s="45" t="s">
        <v>324</v>
      </c>
      <c r="C490" s="45" t="s">
        <v>312</v>
      </c>
      <c r="D490" s="47"/>
      <c r="E490" s="47" t="s">
        <v>735</v>
      </c>
      <c r="F490" s="47"/>
      <c r="G490" s="74"/>
      <c r="H490" s="112"/>
      <c r="I490" s="74"/>
      <c r="J490" s="112"/>
      <c r="K490" s="74"/>
      <c r="L490" s="112"/>
      <c r="M490" s="74"/>
      <c r="N490" s="113"/>
      <c r="O490" s="74">
        <f>O491</f>
        <v>100000</v>
      </c>
      <c r="P490" s="113"/>
      <c r="Q490" s="74">
        <f>Q491</f>
        <v>100000</v>
      </c>
      <c r="R490" s="113"/>
      <c r="S490" s="74">
        <f>S491</f>
        <v>100000</v>
      </c>
    </row>
    <row r="491" spans="1:19" ht="21.75" customHeight="1">
      <c r="A491" s="9" t="s">
        <v>264</v>
      </c>
      <c r="B491" s="45" t="s">
        <v>324</v>
      </c>
      <c r="C491" s="45" t="s">
        <v>312</v>
      </c>
      <c r="D491" s="47"/>
      <c r="E491" s="47" t="s">
        <v>735</v>
      </c>
      <c r="F491" s="47" t="s">
        <v>263</v>
      </c>
      <c r="G491" s="74"/>
      <c r="H491" s="112"/>
      <c r="I491" s="74"/>
      <c r="J491" s="112"/>
      <c r="K491" s="74"/>
      <c r="L491" s="112"/>
      <c r="M491" s="74"/>
      <c r="N491" s="113">
        <v>100000</v>
      </c>
      <c r="O491" s="74">
        <f>M491+N491</f>
        <v>100000</v>
      </c>
      <c r="P491" s="113"/>
      <c r="Q491" s="74">
        <f>O491+P491</f>
        <v>100000</v>
      </c>
      <c r="R491" s="113"/>
      <c r="S491" s="74">
        <f>Q491+R491</f>
        <v>100000</v>
      </c>
    </row>
    <row r="492" spans="1:19" ht="39" customHeight="1">
      <c r="A492" s="9" t="s">
        <v>0</v>
      </c>
      <c r="B492" s="45" t="s">
        <v>324</v>
      </c>
      <c r="C492" s="45" t="s">
        <v>312</v>
      </c>
      <c r="D492" s="47"/>
      <c r="E492" s="47" t="s">
        <v>736</v>
      </c>
      <c r="F492" s="47"/>
      <c r="G492" s="74"/>
      <c r="H492" s="112"/>
      <c r="I492" s="74"/>
      <c r="J492" s="112"/>
      <c r="K492" s="74"/>
      <c r="L492" s="112"/>
      <c r="M492" s="74"/>
      <c r="N492" s="113"/>
      <c r="O492" s="74">
        <f>O493</f>
        <v>50000</v>
      </c>
      <c r="P492" s="113"/>
      <c r="Q492" s="74">
        <f>Q493</f>
        <v>50000</v>
      </c>
      <c r="R492" s="113"/>
      <c r="S492" s="74">
        <f>S493</f>
        <v>50000</v>
      </c>
    </row>
    <row r="493" spans="1:19" ht="21.75" customHeight="1">
      <c r="A493" s="9" t="s">
        <v>264</v>
      </c>
      <c r="B493" s="45" t="s">
        <v>324</v>
      </c>
      <c r="C493" s="45" t="s">
        <v>312</v>
      </c>
      <c r="D493" s="47"/>
      <c r="E493" s="47" t="s">
        <v>736</v>
      </c>
      <c r="F493" s="47" t="s">
        <v>263</v>
      </c>
      <c r="G493" s="74"/>
      <c r="H493" s="112"/>
      <c r="I493" s="74"/>
      <c r="J493" s="112"/>
      <c r="K493" s="74"/>
      <c r="L493" s="112"/>
      <c r="M493" s="74"/>
      <c r="N493" s="113">
        <v>50000</v>
      </c>
      <c r="O493" s="74">
        <f>M493+N493</f>
        <v>50000</v>
      </c>
      <c r="P493" s="113"/>
      <c r="Q493" s="74">
        <f>O493+P493</f>
        <v>50000</v>
      </c>
      <c r="R493" s="113"/>
      <c r="S493" s="74">
        <f>Q493+R493</f>
        <v>50000</v>
      </c>
    </row>
    <row r="494" spans="1:19" ht="32.25" customHeight="1">
      <c r="A494" s="32" t="s">
        <v>75</v>
      </c>
      <c r="B494" s="45">
        <v>908</v>
      </c>
      <c r="C494" s="45" t="s">
        <v>312</v>
      </c>
      <c r="D494" s="47" t="s">
        <v>78</v>
      </c>
      <c r="E494" s="47" t="s">
        <v>573</v>
      </c>
      <c r="F494" s="47"/>
      <c r="G494" s="61">
        <f>G495</f>
        <v>3933660</v>
      </c>
      <c r="H494" s="112"/>
      <c r="I494" s="61">
        <f>I495</f>
        <v>3933660</v>
      </c>
      <c r="J494" s="112"/>
      <c r="K494" s="75">
        <f>K495</f>
        <v>3933660</v>
      </c>
      <c r="L494" s="112"/>
      <c r="M494" s="75">
        <f>M495</f>
        <v>3933660</v>
      </c>
      <c r="N494" s="113"/>
      <c r="O494" s="75">
        <f>O495</f>
        <v>3933660</v>
      </c>
      <c r="P494" s="113"/>
      <c r="Q494" s="75">
        <f>Q495</f>
        <v>3933660</v>
      </c>
      <c r="R494" s="113"/>
      <c r="S494" s="75">
        <f>S495</f>
        <v>3933660</v>
      </c>
    </row>
    <row r="495" spans="1:19" ht="20.25" customHeight="1">
      <c r="A495" s="9" t="s">
        <v>264</v>
      </c>
      <c r="B495" s="45">
        <v>908</v>
      </c>
      <c r="C495" s="45" t="s">
        <v>312</v>
      </c>
      <c r="D495" s="47" t="s">
        <v>78</v>
      </c>
      <c r="E495" s="47" t="s">
        <v>573</v>
      </c>
      <c r="F495" s="47" t="s">
        <v>263</v>
      </c>
      <c r="G495" s="74">
        <v>3933660</v>
      </c>
      <c r="H495" s="112"/>
      <c r="I495" s="74">
        <f>G495+H495</f>
        <v>3933660</v>
      </c>
      <c r="J495" s="112"/>
      <c r="K495" s="74">
        <f>I495+J495</f>
        <v>3933660</v>
      </c>
      <c r="L495" s="112"/>
      <c r="M495" s="74">
        <f>K495+L495</f>
        <v>3933660</v>
      </c>
      <c r="N495" s="113"/>
      <c r="O495" s="74">
        <f>M495+N495</f>
        <v>3933660</v>
      </c>
      <c r="P495" s="113"/>
      <c r="Q495" s="74">
        <f>O495+P495</f>
        <v>3933660</v>
      </c>
      <c r="R495" s="113"/>
      <c r="S495" s="74">
        <f>Q495+R495</f>
        <v>3933660</v>
      </c>
    </row>
    <row r="496" spans="1:19" ht="81.75" customHeight="1">
      <c r="A496" s="11" t="s">
        <v>76</v>
      </c>
      <c r="B496" s="45" t="s">
        <v>324</v>
      </c>
      <c r="C496" s="45" t="s">
        <v>312</v>
      </c>
      <c r="D496" s="47" t="s">
        <v>79</v>
      </c>
      <c r="E496" s="47" t="s">
        <v>574</v>
      </c>
      <c r="F496" s="47"/>
      <c r="G496" s="74">
        <f>G497</f>
        <v>3848663</v>
      </c>
      <c r="H496" s="112"/>
      <c r="I496" s="74">
        <f>I497</f>
        <v>3848663</v>
      </c>
      <c r="J496" s="112"/>
      <c r="K496" s="74">
        <f>K497</f>
        <v>8319740</v>
      </c>
      <c r="L496" s="112"/>
      <c r="M496" s="74">
        <f>M497</f>
        <v>8319740</v>
      </c>
      <c r="N496" s="113"/>
      <c r="O496" s="74">
        <f>O497</f>
        <v>8319740</v>
      </c>
      <c r="P496" s="113"/>
      <c r="Q496" s="74">
        <f>Q497</f>
        <v>8469740</v>
      </c>
      <c r="R496" s="113"/>
      <c r="S496" s="74">
        <f>S497</f>
        <v>8469740</v>
      </c>
    </row>
    <row r="497" spans="1:19" ht="17.25" customHeight="1">
      <c r="A497" s="9" t="s">
        <v>264</v>
      </c>
      <c r="B497" s="45" t="s">
        <v>324</v>
      </c>
      <c r="C497" s="45" t="s">
        <v>312</v>
      </c>
      <c r="D497" s="47" t="s">
        <v>79</v>
      </c>
      <c r="E497" s="47" t="s">
        <v>574</v>
      </c>
      <c r="F497" s="47" t="s">
        <v>263</v>
      </c>
      <c r="G497" s="74">
        <v>3848663</v>
      </c>
      <c r="H497" s="112"/>
      <c r="I497" s="74">
        <f>G497+H497</f>
        <v>3848663</v>
      </c>
      <c r="J497" s="112">
        <f>-328923+4800000</f>
        <v>4471077</v>
      </c>
      <c r="K497" s="74">
        <f>I497+J497</f>
        <v>8319740</v>
      </c>
      <c r="L497" s="112"/>
      <c r="M497" s="74">
        <f>K497+L497</f>
        <v>8319740</v>
      </c>
      <c r="N497" s="113"/>
      <c r="O497" s="74">
        <f>M497+N497</f>
        <v>8319740</v>
      </c>
      <c r="P497" s="113">
        <v>150000</v>
      </c>
      <c r="Q497" s="74">
        <f>O497+P497</f>
        <v>8469740</v>
      </c>
      <c r="R497" s="113"/>
      <c r="S497" s="74">
        <f>Q497+R497</f>
        <v>8469740</v>
      </c>
    </row>
    <row r="498" spans="1:19" ht="66" customHeight="1">
      <c r="A498" s="11" t="s">
        <v>88</v>
      </c>
      <c r="B498" s="45" t="s">
        <v>324</v>
      </c>
      <c r="C498" s="45" t="s">
        <v>371</v>
      </c>
      <c r="D498" s="45" t="s">
        <v>71</v>
      </c>
      <c r="E498" s="45" t="s">
        <v>569</v>
      </c>
      <c r="F498" s="45"/>
      <c r="G498" s="61">
        <f>G499+G502</f>
        <v>729880</v>
      </c>
      <c r="H498" s="112"/>
      <c r="I498" s="61">
        <f>I499+I502</f>
        <v>729880</v>
      </c>
      <c r="J498" s="112"/>
      <c r="K498" s="75">
        <f>K499+K502</f>
        <v>733880</v>
      </c>
      <c r="L498" s="112"/>
      <c r="M498" s="75">
        <f>M499+M502</f>
        <v>787074</v>
      </c>
      <c r="N498" s="113"/>
      <c r="O498" s="75">
        <f>O499+O502</f>
        <v>880774</v>
      </c>
      <c r="P498" s="113"/>
      <c r="Q498" s="75">
        <f>Q499+Q502</f>
        <v>880774</v>
      </c>
      <c r="R498" s="113"/>
      <c r="S498" s="75">
        <f>S499+S502</f>
        <v>981813</v>
      </c>
    </row>
    <row r="499" spans="1:19" ht="48" customHeight="1">
      <c r="A499" s="16" t="s">
        <v>280</v>
      </c>
      <c r="B499" s="45" t="s">
        <v>324</v>
      </c>
      <c r="C499" s="45" t="s">
        <v>371</v>
      </c>
      <c r="D499" s="45" t="s">
        <v>115</v>
      </c>
      <c r="E499" s="45" t="s">
        <v>570</v>
      </c>
      <c r="F499" s="45"/>
      <c r="G499" s="61">
        <f>G500</f>
        <v>250000</v>
      </c>
      <c r="H499" s="112"/>
      <c r="I499" s="61">
        <f>I500</f>
        <v>250000</v>
      </c>
      <c r="J499" s="112"/>
      <c r="K499" s="75">
        <f>K500</f>
        <v>250000</v>
      </c>
      <c r="L499" s="112"/>
      <c r="M499" s="75">
        <f>M500</f>
        <v>303194</v>
      </c>
      <c r="N499" s="113"/>
      <c r="O499" s="75">
        <f>O500</f>
        <v>396894</v>
      </c>
      <c r="P499" s="113"/>
      <c r="Q499" s="75">
        <f>Q500</f>
        <v>396894</v>
      </c>
      <c r="R499" s="113"/>
      <c r="S499" s="75">
        <f>S500</f>
        <v>396894</v>
      </c>
    </row>
    <row r="500" spans="1:19" ht="50.25" customHeight="1">
      <c r="A500" s="11" t="s">
        <v>77</v>
      </c>
      <c r="B500" s="45" t="s">
        <v>324</v>
      </c>
      <c r="C500" s="45" t="s">
        <v>371</v>
      </c>
      <c r="D500" s="47" t="s">
        <v>80</v>
      </c>
      <c r="E500" s="47" t="s">
        <v>575</v>
      </c>
      <c r="F500" s="45"/>
      <c r="G500" s="64">
        <f>G501</f>
        <v>250000</v>
      </c>
      <c r="H500" s="112"/>
      <c r="I500" s="64">
        <f>I501</f>
        <v>250000</v>
      </c>
      <c r="J500" s="112"/>
      <c r="K500" s="93">
        <f>K501</f>
        <v>250000</v>
      </c>
      <c r="L500" s="112"/>
      <c r="M500" s="93">
        <f>M501</f>
        <v>303194</v>
      </c>
      <c r="N500" s="113"/>
      <c r="O500" s="93">
        <f>O501</f>
        <v>396894</v>
      </c>
      <c r="P500" s="113"/>
      <c r="Q500" s="93">
        <f>Q501</f>
        <v>396894</v>
      </c>
      <c r="R500" s="113"/>
      <c r="S500" s="93">
        <f>S501</f>
        <v>396894</v>
      </c>
    </row>
    <row r="501" spans="1:19" ht="18" customHeight="1">
      <c r="A501" s="9" t="s">
        <v>264</v>
      </c>
      <c r="B501" s="45" t="s">
        <v>324</v>
      </c>
      <c r="C501" s="45" t="s">
        <v>371</v>
      </c>
      <c r="D501" s="47" t="s">
        <v>80</v>
      </c>
      <c r="E501" s="47" t="s">
        <v>575</v>
      </c>
      <c r="F501" s="45" t="s">
        <v>263</v>
      </c>
      <c r="G501" s="74">
        <v>250000</v>
      </c>
      <c r="H501" s="112"/>
      <c r="I501" s="74">
        <f>G501+H501</f>
        <v>250000</v>
      </c>
      <c r="J501" s="112"/>
      <c r="K501" s="74">
        <f>I501+J501</f>
        <v>250000</v>
      </c>
      <c r="L501" s="112">
        <f>13194+18000+12000+10000</f>
        <v>53194</v>
      </c>
      <c r="M501" s="74">
        <f>K501+L501</f>
        <v>303194</v>
      </c>
      <c r="N501" s="144">
        <v>93700</v>
      </c>
      <c r="O501" s="74">
        <f>M501+N501</f>
        <v>396894</v>
      </c>
      <c r="P501" s="113"/>
      <c r="Q501" s="74">
        <f>O501+P501</f>
        <v>396894</v>
      </c>
      <c r="R501" s="113"/>
      <c r="S501" s="74">
        <f>Q501+R501</f>
        <v>396894</v>
      </c>
    </row>
    <row r="502" spans="1:19" ht="84.75" customHeight="1">
      <c r="A502" s="11" t="s">
        <v>83</v>
      </c>
      <c r="B502" s="45">
        <v>908</v>
      </c>
      <c r="C502" s="45" t="s">
        <v>371</v>
      </c>
      <c r="D502" s="47" t="s">
        <v>85</v>
      </c>
      <c r="E502" s="47" t="s">
        <v>576</v>
      </c>
      <c r="F502" s="45"/>
      <c r="G502" s="60">
        <f>G503</f>
        <v>479880</v>
      </c>
      <c r="H502" s="112"/>
      <c r="I502" s="60">
        <f>I503</f>
        <v>479880</v>
      </c>
      <c r="J502" s="112"/>
      <c r="K502" s="74">
        <f>K503</f>
        <v>483880</v>
      </c>
      <c r="L502" s="112"/>
      <c r="M502" s="74">
        <f>M503</f>
        <v>483880</v>
      </c>
      <c r="N502" s="113"/>
      <c r="O502" s="74">
        <f>O503</f>
        <v>483880</v>
      </c>
      <c r="P502" s="113"/>
      <c r="Q502" s="74">
        <f>Q503</f>
        <v>483880</v>
      </c>
      <c r="R502" s="113"/>
      <c r="S502" s="74">
        <f>S503</f>
        <v>584919</v>
      </c>
    </row>
    <row r="503" spans="1:19" ht="48" customHeight="1">
      <c r="A503" s="33" t="s">
        <v>12</v>
      </c>
      <c r="B503" s="47" t="s">
        <v>324</v>
      </c>
      <c r="C503" s="47" t="s">
        <v>371</v>
      </c>
      <c r="D503" s="47" t="s">
        <v>84</v>
      </c>
      <c r="E503" s="47" t="s">
        <v>577</v>
      </c>
      <c r="F503" s="47"/>
      <c r="G503" s="60">
        <f>G504</f>
        <v>479880</v>
      </c>
      <c r="H503" s="112"/>
      <c r="I503" s="60">
        <f>I504</f>
        <v>479880</v>
      </c>
      <c r="J503" s="112"/>
      <c r="K503" s="74">
        <f>K504</f>
        <v>483880</v>
      </c>
      <c r="L503" s="112"/>
      <c r="M503" s="74">
        <f>M504</f>
        <v>483880</v>
      </c>
      <c r="N503" s="113"/>
      <c r="O503" s="74">
        <f>O504</f>
        <v>483880</v>
      </c>
      <c r="P503" s="113"/>
      <c r="Q503" s="74">
        <f>Q504</f>
        <v>483880</v>
      </c>
      <c r="R503" s="113"/>
      <c r="S503" s="74">
        <f>S504</f>
        <v>584919</v>
      </c>
    </row>
    <row r="504" spans="1:19" ht="30.75" customHeight="1">
      <c r="A504" s="33" t="s">
        <v>248</v>
      </c>
      <c r="B504" s="47" t="s">
        <v>324</v>
      </c>
      <c r="C504" s="47" t="s">
        <v>371</v>
      </c>
      <c r="D504" s="47" t="s">
        <v>84</v>
      </c>
      <c r="E504" s="47" t="s">
        <v>577</v>
      </c>
      <c r="F504" s="47" t="s">
        <v>267</v>
      </c>
      <c r="G504" s="74">
        <v>479880</v>
      </c>
      <c r="H504" s="112"/>
      <c r="I504" s="74">
        <f>G504+H504</f>
        <v>479880</v>
      </c>
      <c r="J504" s="112">
        <v>4000</v>
      </c>
      <c r="K504" s="74">
        <f>I504+J504</f>
        <v>483880</v>
      </c>
      <c r="L504" s="112"/>
      <c r="M504" s="74">
        <f>K504+L504</f>
        <v>483880</v>
      </c>
      <c r="N504" s="113"/>
      <c r="O504" s="74">
        <f>M504+N504</f>
        <v>483880</v>
      </c>
      <c r="P504" s="113"/>
      <c r="Q504" s="74">
        <f>O504+P504</f>
        <v>483880</v>
      </c>
      <c r="R504" s="113">
        <v>101039</v>
      </c>
      <c r="S504" s="74">
        <f>Q504+R504</f>
        <v>584919</v>
      </c>
    </row>
    <row r="505" spans="1:19" ht="30.75">
      <c r="A505" s="8" t="s">
        <v>380</v>
      </c>
      <c r="B505" s="44" t="s">
        <v>360</v>
      </c>
      <c r="C505" s="45"/>
      <c r="D505" s="45"/>
      <c r="E505" s="45"/>
      <c r="F505" s="45"/>
      <c r="G505" s="62">
        <f>G506+G519</f>
        <v>3638070</v>
      </c>
      <c r="H505" s="112"/>
      <c r="I505" s="62">
        <f>I506+I519</f>
        <v>3638070</v>
      </c>
      <c r="J505" s="112"/>
      <c r="K505" s="73">
        <f>K506+K519</f>
        <v>3738070</v>
      </c>
      <c r="L505" s="112"/>
      <c r="M505" s="73">
        <f>M506+M519</f>
        <v>3738070</v>
      </c>
      <c r="N505" s="113"/>
      <c r="O505" s="73">
        <f>O506+O519</f>
        <v>3898070</v>
      </c>
      <c r="P505" s="113"/>
      <c r="Q505" s="73">
        <f>Q506+Q519</f>
        <v>3877270</v>
      </c>
      <c r="R505" s="113"/>
      <c r="S505" s="73">
        <f>S506+S519</f>
        <v>3844791.27</v>
      </c>
    </row>
    <row r="506" spans="1:19" ht="15">
      <c r="A506" s="9" t="s">
        <v>340</v>
      </c>
      <c r="B506" s="45" t="s">
        <v>360</v>
      </c>
      <c r="C506" s="45" t="s">
        <v>288</v>
      </c>
      <c r="D506" s="45" t="s">
        <v>20</v>
      </c>
      <c r="E506" s="45" t="s">
        <v>545</v>
      </c>
      <c r="F506" s="44"/>
      <c r="G506" s="61">
        <f>G507+G511</f>
        <v>3087000</v>
      </c>
      <c r="H506" s="112"/>
      <c r="I506" s="61">
        <f>I507+I511</f>
        <v>3087000</v>
      </c>
      <c r="J506" s="112"/>
      <c r="K506" s="75">
        <f>K507+K511</f>
        <v>3187000</v>
      </c>
      <c r="L506" s="112"/>
      <c r="M506" s="75">
        <f>M507+M511</f>
        <v>3187000</v>
      </c>
      <c r="N506" s="113"/>
      <c r="O506" s="75">
        <f>O507+O511</f>
        <v>3347000</v>
      </c>
      <c r="P506" s="113"/>
      <c r="Q506" s="75">
        <f>Q507+Q511</f>
        <v>3275499</v>
      </c>
      <c r="R506" s="113"/>
      <c r="S506" s="75">
        <f>S507+S511</f>
        <v>3243020.27</v>
      </c>
    </row>
    <row r="507" spans="1:19" ht="52.5" customHeight="1">
      <c r="A507" s="14" t="s">
        <v>326</v>
      </c>
      <c r="B507" s="45" t="s">
        <v>360</v>
      </c>
      <c r="C507" s="45" t="s">
        <v>289</v>
      </c>
      <c r="D507" s="45" t="s">
        <v>91</v>
      </c>
      <c r="E507" s="45" t="s">
        <v>578</v>
      </c>
      <c r="F507" s="45"/>
      <c r="G507" s="61">
        <f>G508</f>
        <v>1284300</v>
      </c>
      <c r="H507" s="112"/>
      <c r="I507" s="61">
        <f>I508</f>
        <v>1284300</v>
      </c>
      <c r="J507" s="112"/>
      <c r="K507" s="75">
        <f>K508</f>
        <v>1284300</v>
      </c>
      <c r="L507" s="112"/>
      <c r="M507" s="75">
        <f>M508</f>
        <v>1284300</v>
      </c>
      <c r="N507" s="113"/>
      <c r="O507" s="75">
        <f>O508</f>
        <v>1284300</v>
      </c>
      <c r="P507" s="113"/>
      <c r="Q507" s="75">
        <f>Q508</f>
        <v>1628750</v>
      </c>
      <c r="R507" s="113"/>
      <c r="S507" s="75">
        <f>S508</f>
        <v>1620820.27</v>
      </c>
    </row>
    <row r="508" spans="1:19" ht="67.5" customHeight="1">
      <c r="A508" s="14" t="s">
        <v>327</v>
      </c>
      <c r="B508" s="45" t="s">
        <v>360</v>
      </c>
      <c r="C508" s="45" t="s">
        <v>289</v>
      </c>
      <c r="D508" s="45" t="s">
        <v>91</v>
      </c>
      <c r="E508" s="45" t="s">
        <v>578</v>
      </c>
      <c r="F508" s="45"/>
      <c r="G508" s="61">
        <f>G509</f>
        <v>1284300</v>
      </c>
      <c r="H508" s="112"/>
      <c r="I508" s="61">
        <f>I509</f>
        <v>1284300</v>
      </c>
      <c r="J508" s="112"/>
      <c r="K508" s="75">
        <f>K509</f>
        <v>1284300</v>
      </c>
      <c r="L508" s="112"/>
      <c r="M508" s="75">
        <f>M509</f>
        <v>1284300</v>
      </c>
      <c r="N508" s="113"/>
      <c r="O508" s="75">
        <f>O509</f>
        <v>1284300</v>
      </c>
      <c r="P508" s="113"/>
      <c r="Q508" s="75">
        <f>Q509</f>
        <v>1628750</v>
      </c>
      <c r="R508" s="113"/>
      <c r="S508" s="75">
        <f>S509</f>
        <v>1620820.27</v>
      </c>
    </row>
    <row r="509" spans="1:19" ht="18" customHeight="1">
      <c r="A509" s="14" t="s">
        <v>328</v>
      </c>
      <c r="B509" s="45" t="s">
        <v>360</v>
      </c>
      <c r="C509" s="45" t="s">
        <v>289</v>
      </c>
      <c r="D509" s="45" t="s">
        <v>91</v>
      </c>
      <c r="E509" s="45" t="s">
        <v>578</v>
      </c>
      <c r="F509" s="45"/>
      <c r="G509" s="60">
        <f>G510</f>
        <v>1284300</v>
      </c>
      <c r="H509" s="112"/>
      <c r="I509" s="60">
        <f>I510</f>
        <v>1284300</v>
      </c>
      <c r="J509" s="112"/>
      <c r="K509" s="74">
        <f>K510</f>
        <v>1284300</v>
      </c>
      <c r="L509" s="112"/>
      <c r="M509" s="74">
        <f>M510</f>
        <v>1284300</v>
      </c>
      <c r="N509" s="113"/>
      <c r="O509" s="74">
        <f>O510</f>
        <v>1284300</v>
      </c>
      <c r="P509" s="113"/>
      <c r="Q509" s="74">
        <f>Q510</f>
        <v>1628750</v>
      </c>
      <c r="R509" s="113"/>
      <c r="S509" s="74">
        <f>S510</f>
        <v>1620820.27</v>
      </c>
    </row>
    <row r="510" spans="1:19" ht="32.25" customHeight="1">
      <c r="A510" s="33" t="s">
        <v>248</v>
      </c>
      <c r="B510" s="45" t="s">
        <v>360</v>
      </c>
      <c r="C510" s="45" t="s">
        <v>289</v>
      </c>
      <c r="D510" s="45" t="s">
        <v>91</v>
      </c>
      <c r="E510" s="45" t="s">
        <v>578</v>
      </c>
      <c r="F510" s="45" t="s">
        <v>267</v>
      </c>
      <c r="G510" s="74">
        <v>1284300</v>
      </c>
      <c r="H510" s="112"/>
      <c r="I510" s="74">
        <f>G510+H510</f>
        <v>1284300</v>
      </c>
      <c r="J510" s="112"/>
      <c r="K510" s="74">
        <f>I510+J510</f>
        <v>1284300</v>
      </c>
      <c r="L510" s="112"/>
      <c r="M510" s="74">
        <f>K510+L510</f>
        <v>1284300</v>
      </c>
      <c r="N510" s="113"/>
      <c r="O510" s="74">
        <f>M510+N510</f>
        <v>1284300</v>
      </c>
      <c r="P510" s="113">
        <f>365250-62800+42000</f>
        <v>344450</v>
      </c>
      <c r="Q510" s="74">
        <f>O510+P510</f>
        <v>1628750</v>
      </c>
      <c r="R510" s="113">
        <v>-7929.73</v>
      </c>
      <c r="S510" s="74">
        <f>Q510+R510</f>
        <v>1620820.27</v>
      </c>
    </row>
    <row r="511" spans="1:19" ht="65.25" customHeight="1">
      <c r="A511" s="9" t="s">
        <v>329</v>
      </c>
      <c r="B511" s="45" t="s">
        <v>360</v>
      </c>
      <c r="C511" s="45" t="s">
        <v>290</v>
      </c>
      <c r="D511" s="45" t="s">
        <v>20</v>
      </c>
      <c r="E511" s="45" t="s">
        <v>545</v>
      </c>
      <c r="F511" s="44"/>
      <c r="G511" s="61">
        <f>G512+G517</f>
        <v>1802700</v>
      </c>
      <c r="H511" s="112"/>
      <c r="I511" s="61">
        <f>I512+I517</f>
        <v>1802700</v>
      </c>
      <c r="J511" s="112"/>
      <c r="K511" s="75">
        <f>K512+K517</f>
        <v>1902700</v>
      </c>
      <c r="L511" s="112"/>
      <c r="M511" s="75">
        <f>M512+M517</f>
        <v>1902700</v>
      </c>
      <c r="N511" s="113"/>
      <c r="O511" s="75">
        <f>O512+O517</f>
        <v>2062700</v>
      </c>
      <c r="P511" s="113"/>
      <c r="Q511" s="75">
        <f>Q512+Q517</f>
        <v>1646749</v>
      </c>
      <c r="R511" s="113"/>
      <c r="S511" s="75">
        <f>S512+S517</f>
        <v>1622200</v>
      </c>
    </row>
    <row r="512" spans="1:19" ht="33.75" customHeight="1">
      <c r="A512" s="9" t="s">
        <v>327</v>
      </c>
      <c r="B512" s="45" t="s">
        <v>360</v>
      </c>
      <c r="C512" s="45" t="s">
        <v>290</v>
      </c>
      <c r="D512" s="45" t="s">
        <v>423</v>
      </c>
      <c r="E512" s="45" t="s">
        <v>579</v>
      </c>
      <c r="F512" s="45"/>
      <c r="G512" s="61">
        <f>G513</f>
        <v>1653700</v>
      </c>
      <c r="H512" s="112"/>
      <c r="I512" s="61">
        <f>I513</f>
        <v>1653700</v>
      </c>
      <c r="J512" s="112"/>
      <c r="K512" s="75">
        <f>K513</f>
        <v>1753700</v>
      </c>
      <c r="L512" s="112"/>
      <c r="M512" s="75">
        <f>M513</f>
        <v>1753700</v>
      </c>
      <c r="N512" s="113"/>
      <c r="O512" s="75">
        <f>O513</f>
        <v>1913700</v>
      </c>
      <c r="P512" s="113"/>
      <c r="Q512" s="75">
        <f>Q513</f>
        <v>1646749</v>
      </c>
      <c r="R512" s="113"/>
      <c r="S512" s="75">
        <f>S513</f>
        <v>1622200</v>
      </c>
    </row>
    <row r="513" spans="1:19" ht="15">
      <c r="A513" s="9" t="s">
        <v>341</v>
      </c>
      <c r="B513" s="45" t="s">
        <v>360</v>
      </c>
      <c r="C513" s="45" t="s">
        <v>290</v>
      </c>
      <c r="D513" s="45" t="s">
        <v>423</v>
      </c>
      <c r="E513" s="45" t="s">
        <v>579</v>
      </c>
      <c r="F513" s="45"/>
      <c r="G513" s="61">
        <f>G514+G515</f>
        <v>1653700</v>
      </c>
      <c r="H513" s="112"/>
      <c r="I513" s="61">
        <f>I514+I515</f>
        <v>1653700</v>
      </c>
      <c r="J513" s="112"/>
      <c r="K513" s="75">
        <f>K514+K515</f>
        <v>1753700</v>
      </c>
      <c r="L513" s="112"/>
      <c r="M513" s="75">
        <f>M514+M515</f>
        <v>1753700</v>
      </c>
      <c r="N513" s="113"/>
      <c r="O513" s="75">
        <f>O514+O515</f>
        <v>1913700</v>
      </c>
      <c r="P513" s="113"/>
      <c r="Q513" s="75">
        <f>Q514+Q515</f>
        <v>1646749</v>
      </c>
      <c r="R513" s="113"/>
      <c r="S513" s="75">
        <f>S514+S515+S516</f>
        <v>1622200</v>
      </c>
    </row>
    <row r="514" spans="1:19" ht="30.75">
      <c r="A514" s="33" t="s">
        <v>248</v>
      </c>
      <c r="B514" s="45" t="s">
        <v>360</v>
      </c>
      <c r="C514" s="45" t="s">
        <v>290</v>
      </c>
      <c r="D514" s="45" t="s">
        <v>423</v>
      </c>
      <c r="E514" s="45" t="s">
        <v>579</v>
      </c>
      <c r="F514" s="45" t="s">
        <v>267</v>
      </c>
      <c r="G514" s="75">
        <v>1460900</v>
      </c>
      <c r="H514" s="112"/>
      <c r="I514" s="75">
        <f>G514+H514</f>
        <v>1460900</v>
      </c>
      <c r="J514" s="112"/>
      <c r="K514" s="75">
        <f>I514+J514</f>
        <v>1460900</v>
      </c>
      <c r="L514" s="112"/>
      <c r="M514" s="75">
        <f>K514+L514</f>
        <v>1460900</v>
      </c>
      <c r="N514" s="113"/>
      <c r="O514" s="75">
        <f>M514+N514</f>
        <v>1460900</v>
      </c>
      <c r="P514" s="113">
        <v>-226000</v>
      </c>
      <c r="Q514" s="75">
        <f>O514+P514</f>
        <v>1234900</v>
      </c>
      <c r="R514" s="113"/>
      <c r="S514" s="75">
        <f>Q514+R514</f>
        <v>1234900</v>
      </c>
    </row>
    <row r="515" spans="1:19" ht="31.5" customHeight="1">
      <c r="A515" s="94" t="s">
        <v>269</v>
      </c>
      <c r="B515" s="45" t="s">
        <v>360</v>
      </c>
      <c r="C515" s="45" t="s">
        <v>290</v>
      </c>
      <c r="D515" s="45" t="s">
        <v>423</v>
      </c>
      <c r="E515" s="45" t="s">
        <v>579</v>
      </c>
      <c r="F515" s="45" t="s">
        <v>259</v>
      </c>
      <c r="G515" s="74">
        <v>192800</v>
      </c>
      <c r="H515" s="112"/>
      <c r="I515" s="75">
        <f>G515+H515</f>
        <v>192800</v>
      </c>
      <c r="J515" s="112">
        <v>100000</v>
      </c>
      <c r="K515" s="75">
        <f>I515+J515</f>
        <v>292800</v>
      </c>
      <c r="L515" s="112"/>
      <c r="M515" s="75">
        <f>K515+L515</f>
        <v>292800</v>
      </c>
      <c r="N515" s="113">
        <v>160000</v>
      </c>
      <c r="O515" s="75">
        <f>M515+N515</f>
        <v>452800</v>
      </c>
      <c r="P515" s="113">
        <v>-40951</v>
      </c>
      <c r="Q515" s="75">
        <f>O515+P515</f>
        <v>411849</v>
      </c>
      <c r="R515" s="113">
        <v>-24749</v>
      </c>
      <c r="S515" s="75">
        <f>Q515+R515</f>
        <v>387100</v>
      </c>
    </row>
    <row r="516" spans="1:19" ht="31.5" customHeight="1">
      <c r="A516" s="103" t="s">
        <v>262</v>
      </c>
      <c r="B516" s="45" t="s">
        <v>360</v>
      </c>
      <c r="C516" s="45" t="s">
        <v>290</v>
      </c>
      <c r="D516" s="45" t="s">
        <v>423</v>
      </c>
      <c r="E516" s="45" t="s">
        <v>579</v>
      </c>
      <c r="F516" s="45" t="s">
        <v>261</v>
      </c>
      <c r="G516" s="74"/>
      <c r="H516" s="112"/>
      <c r="I516" s="75"/>
      <c r="J516" s="112"/>
      <c r="K516" s="75"/>
      <c r="L516" s="112"/>
      <c r="M516" s="75"/>
      <c r="N516" s="113"/>
      <c r="O516" s="75"/>
      <c r="P516" s="113"/>
      <c r="Q516" s="75"/>
      <c r="R516" s="113">
        <v>200</v>
      </c>
      <c r="S516" s="75">
        <f>Q516+R516</f>
        <v>200</v>
      </c>
    </row>
    <row r="517" spans="1:19" ht="82.5" customHeight="1">
      <c r="A517" s="9" t="s">
        <v>139</v>
      </c>
      <c r="B517" s="45" t="s">
        <v>360</v>
      </c>
      <c r="C517" s="45" t="s">
        <v>290</v>
      </c>
      <c r="D517" s="45" t="s">
        <v>135</v>
      </c>
      <c r="E517" s="45" t="s">
        <v>580</v>
      </c>
      <c r="F517" s="45"/>
      <c r="G517" s="64">
        <f>G518</f>
        <v>149000</v>
      </c>
      <c r="H517" s="112"/>
      <c r="I517" s="64">
        <f>I518</f>
        <v>149000</v>
      </c>
      <c r="J517" s="112"/>
      <c r="K517" s="93">
        <f>K518</f>
        <v>149000</v>
      </c>
      <c r="L517" s="112"/>
      <c r="M517" s="93">
        <f>M518</f>
        <v>149000</v>
      </c>
      <c r="N517" s="113"/>
      <c r="O517" s="93">
        <f>O518</f>
        <v>149000</v>
      </c>
      <c r="P517" s="113"/>
      <c r="Q517" s="93">
        <f>Q518</f>
        <v>0</v>
      </c>
      <c r="R517" s="113"/>
      <c r="S517" s="93">
        <f>S518</f>
        <v>0</v>
      </c>
    </row>
    <row r="518" spans="1:19" ht="32.25" customHeight="1">
      <c r="A518" s="11" t="s">
        <v>248</v>
      </c>
      <c r="B518" s="45" t="s">
        <v>360</v>
      </c>
      <c r="C518" s="45" t="s">
        <v>290</v>
      </c>
      <c r="D518" s="45" t="s">
        <v>135</v>
      </c>
      <c r="E518" s="45" t="s">
        <v>580</v>
      </c>
      <c r="F518" s="45" t="s">
        <v>267</v>
      </c>
      <c r="G518" s="93">
        <v>149000</v>
      </c>
      <c r="H518" s="112"/>
      <c r="I518" s="93">
        <f>G518+H518</f>
        <v>149000</v>
      </c>
      <c r="J518" s="112"/>
      <c r="K518" s="93">
        <f>I518+J518</f>
        <v>149000</v>
      </c>
      <c r="L518" s="112"/>
      <c r="M518" s="93">
        <f>K518+L518</f>
        <v>149000</v>
      </c>
      <c r="N518" s="113"/>
      <c r="O518" s="93">
        <f>M518+N518</f>
        <v>149000</v>
      </c>
      <c r="P518" s="113">
        <v>-149000</v>
      </c>
      <c r="Q518" s="93">
        <f>O518+P518</f>
        <v>0</v>
      </c>
      <c r="R518" s="113"/>
      <c r="S518" s="93">
        <f>Q518+R518</f>
        <v>0</v>
      </c>
    </row>
    <row r="519" spans="1:19" s="1" customFormat="1" ht="19.5" customHeight="1">
      <c r="A519" s="17" t="s">
        <v>355</v>
      </c>
      <c r="B519" s="47" t="s">
        <v>360</v>
      </c>
      <c r="C519" s="47" t="s">
        <v>325</v>
      </c>
      <c r="D519" s="47"/>
      <c r="E519" s="47"/>
      <c r="F519" s="47"/>
      <c r="G519" s="60">
        <f>G520</f>
        <v>551070</v>
      </c>
      <c r="H519" s="112"/>
      <c r="I519" s="60">
        <f>I520</f>
        <v>551070</v>
      </c>
      <c r="J519" s="112"/>
      <c r="K519" s="74">
        <f>K520</f>
        <v>551070</v>
      </c>
      <c r="L519" s="112"/>
      <c r="M519" s="74">
        <f>M520</f>
        <v>551070</v>
      </c>
      <c r="N519" s="113"/>
      <c r="O519" s="74">
        <f>O520</f>
        <v>551070</v>
      </c>
      <c r="P519" s="117"/>
      <c r="Q519" s="74">
        <f>Q520</f>
        <v>601771</v>
      </c>
      <c r="R519" s="117"/>
      <c r="S519" s="74">
        <f>S520</f>
        <v>601771</v>
      </c>
    </row>
    <row r="520" spans="1:19" s="1" customFormat="1" ht="19.5" customHeight="1">
      <c r="A520" s="17" t="s">
        <v>356</v>
      </c>
      <c r="B520" s="47" t="s">
        <v>360</v>
      </c>
      <c r="C520" s="47" t="s">
        <v>339</v>
      </c>
      <c r="D520" s="47"/>
      <c r="E520" s="47"/>
      <c r="F520" s="47"/>
      <c r="G520" s="60">
        <f>G521</f>
        <v>551070</v>
      </c>
      <c r="H520" s="112"/>
      <c r="I520" s="60">
        <f>I521</f>
        <v>551070</v>
      </c>
      <c r="J520" s="112"/>
      <c r="K520" s="74">
        <f>K521</f>
        <v>551070</v>
      </c>
      <c r="L520" s="112"/>
      <c r="M520" s="74">
        <f>M521</f>
        <v>551070</v>
      </c>
      <c r="N520" s="113"/>
      <c r="O520" s="74">
        <f>O521</f>
        <v>551070</v>
      </c>
      <c r="P520" s="117"/>
      <c r="Q520" s="74">
        <f>Q521</f>
        <v>601771</v>
      </c>
      <c r="R520" s="117"/>
      <c r="S520" s="74">
        <f>S521</f>
        <v>601771</v>
      </c>
    </row>
    <row r="521" spans="1:19" ht="19.5" customHeight="1">
      <c r="A521" s="16" t="s">
        <v>58</v>
      </c>
      <c r="B521" s="47" t="s">
        <v>360</v>
      </c>
      <c r="C521" s="47" t="s">
        <v>339</v>
      </c>
      <c r="D521" s="47" t="s">
        <v>20</v>
      </c>
      <c r="E521" s="47" t="s">
        <v>545</v>
      </c>
      <c r="F521" s="47"/>
      <c r="G521" s="63">
        <f>G522</f>
        <v>551070</v>
      </c>
      <c r="H521" s="112"/>
      <c r="I521" s="63">
        <f>I522</f>
        <v>551070</v>
      </c>
      <c r="J521" s="112"/>
      <c r="K521" s="91">
        <f>K522</f>
        <v>551070</v>
      </c>
      <c r="L521" s="112"/>
      <c r="M521" s="91">
        <f>M522</f>
        <v>551070</v>
      </c>
      <c r="N521" s="113"/>
      <c r="O521" s="91">
        <f>O522</f>
        <v>551070</v>
      </c>
      <c r="P521" s="113"/>
      <c r="Q521" s="91">
        <f>Q522</f>
        <v>601771</v>
      </c>
      <c r="R521" s="113"/>
      <c r="S521" s="91">
        <f>S522</f>
        <v>601771</v>
      </c>
    </row>
    <row r="522" spans="1:19" ht="18" customHeight="1">
      <c r="A522" s="17" t="s">
        <v>481</v>
      </c>
      <c r="B522" s="47" t="s">
        <v>360</v>
      </c>
      <c r="C522" s="47" t="s">
        <v>339</v>
      </c>
      <c r="D522" s="47" t="s">
        <v>59</v>
      </c>
      <c r="E522" s="47" t="s">
        <v>480</v>
      </c>
      <c r="F522" s="47"/>
      <c r="G522" s="63">
        <f>G523</f>
        <v>551070</v>
      </c>
      <c r="H522" s="112"/>
      <c r="I522" s="63">
        <f>I523</f>
        <v>551070</v>
      </c>
      <c r="J522" s="112"/>
      <c r="K522" s="91">
        <f>K523</f>
        <v>551070</v>
      </c>
      <c r="L522" s="112"/>
      <c r="M522" s="91">
        <f>M523</f>
        <v>551070</v>
      </c>
      <c r="N522" s="113"/>
      <c r="O522" s="91">
        <f>O523</f>
        <v>551070</v>
      </c>
      <c r="P522" s="113"/>
      <c r="Q522" s="91">
        <f>Q523</f>
        <v>601771</v>
      </c>
      <c r="R522" s="113"/>
      <c r="S522" s="91">
        <f>S523</f>
        <v>601771</v>
      </c>
    </row>
    <row r="523" spans="1:19" ht="32.25" customHeight="1">
      <c r="A523" s="17" t="s">
        <v>247</v>
      </c>
      <c r="B523" s="47" t="s">
        <v>360</v>
      </c>
      <c r="C523" s="47" t="s">
        <v>339</v>
      </c>
      <c r="D523" s="47" t="s">
        <v>4</v>
      </c>
      <c r="E523" s="47" t="s">
        <v>480</v>
      </c>
      <c r="F523" s="47" t="s">
        <v>272</v>
      </c>
      <c r="G523" s="91">
        <v>551070</v>
      </c>
      <c r="H523" s="112"/>
      <c r="I523" s="91">
        <f>G523+H523</f>
        <v>551070</v>
      </c>
      <c r="J523" s="112"/>
      <c r="K523" s="91">
        <f>I523+J523</f>
        <v>551070</v>
      </c>
      <c r="L523" s="112"/>
      <c r="M523" s="91">
        <f>K523+L523</f>
        <v>551070</v>
      </c>
      <c r="N523" s="113"/>
      <c r="O523" s="91">
        <f>M523+N523</f>
        <v>551070</v>
      </c>
      <c r="P523" s="113">
        <v>50701</v>
      </c>
      <c r="Q523" s="91">
        <f>O523+P523</f>
        <v>601771</v>
      </c>
      <c r="R523" s="113"/>
      <c r="S523" s="91">
        <f>Q523+R523</f>
        <v>601771</v>
      </c>
    </row>
    <row r="524" spans="1:19" ht="46.5">
      <c r="A524" s="8" t="s">
        <v>379</v>
      </c>
      <c r="B524" s="44" t="s">
        <v>363</v>
      </c>
      <c r="C524" s="44"/>
      <c r="D524" s="45"/>
      <c r="E524" s="45"/>
      <c r="F524" s="45"/>
      <c r="G524" s="62">
        <f>G525</f>
        <v>1710090</v>
      </c>
      <c r="H524" s="112"/>
      <c r="I524" s="62">
        <f>I525</f>
        <v>1710090</v>
      </c>
      <c r="J524" s="112"/>
      <c r="K524" s="73">
        <f>K525</f>
        <v>1720090</v>
      </c>
      <c r="L524" s="112"/>
      <c r="M524" s="73">
        <f>M525</f>
        <v>1720090</v>
      </c>
      <c r="N524" s="113"/>
      <c r="O524" s="73">
        <f>O525</f>
        <v>1750090</v>
      </c>
      <c r="P524" s="113"/>
      <c r="Q524" s="73">
        <f>Q525</f>
        <v>1771590</v>
      </c>
      <c r="R524" s="113"/>
      <c r="S524" s="73">
        <f>S525</f>
        <v>1771590</v>
      </c>
    </row>
    <row r="525" spans="1:19" ht="70.5" customHeight="1">
      <c r="A525" s="9" t="s">
        <v>482</v>
      </c>
      <c r="B525" s="45" t="s">
        <v>363</v>
      </c>
      <c r="C525" s="45" t="s">
        <v>292</v>
      </c>
      <c r="D525" s="45" t="s">
        <v>20</v>
      </c>
      <c r="E525" s="45" t="s">
        <v>545</v>
      </c>
      <c r="F525" s="45"/>
      <c r="G525" s="60">
        <f>G526+G530</f>
        <v>1710090</v>
      </c>
      <c r="H525" s="112"/>
      <c r="I525" s="60">
        <f>I526+I530</f>
        <v>1710090</v>
      </c>
      <c r="J525" s="112"/>
      <c r="K525" s="74">
        <f>K526+K530</f>
        <v>1720090</v>
      </c>
      <c r="L525" s="112"/>
      <c r="M525" s="74">
        <f>M526+M530</f>
        <v>1720090</v>
      </c>
      <c r="N525" s="113"/>
      <c r="O525" s="74">
        <f>O526+O530</f>
        <v>1750090</v>
      </c>
      <c r="P525" s="113"/>
      <c r="Q525" s="74">
        <f>Q526+Q530</f>
        <v>1771590</v>
      </c>
      <c r="R525" s="113"/>
      <c r="S525" s="74">
        <f>S526+S530</f>
        <v>1771590</v>
      </c>
    </row>
    <row r="526" spans="1:19" ht="32.25" customHeight="1">
      <c r="A526" s="9" t="s">
        <v>327</v>
      </c>
      <c r="B526" s="45" t="s">
        <v>363</v>
      </c>
      <c r="C526" s="45" t="s">
        <v>292</v>
      </c>
      <c r="D526" s="45" t="s">
        <v>423</v>
      </c>
      <c r="E526" s="45" t="s">
        <v>579</v>
      </c>
      <c r="F526" s="45"/>
      <c r="G526" s="63">
        <f>G527</f>
        <v>986335</v>
      </c>
      <c r="H526" s="112"/>
      <c r="I526" s="63">
        <f>I527</f>
        <v>986335</v>
      </c>
      <c r="J526" s="112"/>
      <c r="K526" s="91">
        <f>K527</f>
        <v>996335</v>
      </c>
      <c r="L526" s="112"/>
      <c r="M526" s="91">
        <f>M527</f>
        <v>998435</v>
      </c>
      <c r="N526" s="113"/>
      <c r="O526" s="91">
        <f>O527</f>
        <v>1028435</v>
      </c>
      <c r="P526" s="113"/>
      <c r="Q526" s="91">
        <f>Q527</f>
        <v>1047935</v>
      </c>
      <c r="R526" s="113"/>
      <c r="S526" s="91">
        <f>S527</f>
        <v>1047935</v>
      </c>
    </row>
    <row r="527" spans="1:19" ht="20.25" customHeight="1">
      <c r="A527" s="9" t="s">
        <v>341</v>
      </c>
      <c r="B527" s="45" t="s">
        <v>363</v>
      </c>
      <c r="C527" s="45" t="s">
        <v>292</v>
      </c>
      <c r="D527" s="45" t="s">
        <v>423</v>
      </c>
      <c r="E527" s="45" t="s">
        <v>579</v>
      </c>
      <c r="F527" s="45"/>
      <c r="G527" s="63">
        <f>G528+G529</f>
        <v>986335</v>
      </c>
      <c r="H527" s="112"/>
      <c r="I527" s="63">
        <f>I528+I529</f>
        <v>986335</v>
      </c>
      <c r="J527" s="112"/>
      <c r="K527" s="91">
        <f>K528+K529</f>
        <v>996335</v>
      </c>
      <c r="L527" s="112"/>
      <c r="M527" s="91">
        <f>M528+M529</f>
        <v>998435</v>
      </c>
      <c r="N527" s="113"/>
      <c r="O527" s="91">
        <f>O528+O529</f>
        <v>1028435</v>
      </c>
      <c r="P527" s="113"/>
      <c r="Q527" s="91">
        <f>Q528+Q529</f>
        <v>1047935</v>
      </c>
      <c r="R527" s="113"/>
      <c r="S527" s="91">
        <f>S528+S529</f>
        <v>1047935</v>
      </c>
    </row>
    <row r="528" spans="1:19" ht="31.5" customHeight="1">
      <c r="A528" s="27" t="s">
        <v>248</v>
      </c>
      <c r="B528" s="45" t="s">
        <v>363</v>
      </c>
      <c r="C528" s="45" t="s">
        <v>292</v>
      </c>
      <c r="D528" s="45" t="s">
        <v>423</v>
      </c>
      <c r="E528" s="45" t="s">
        <v>579</v>
      </c>
      <c r="F528" s="45" t="s">
        <v>267</v>
      </c>
      <c r="G528" s="91">
        <v>960185</v>
      </c>
      <c r="H528" s="112">
        <v>11000</v>
      </c>
      <c r="I528" s="91">
        <f>G528+H528</f>
        <v>971185</v>
      </c>
      <c r="J528" s="112"/>
      <c r="K528" s="91">
        <f>I528+J528</f>
        <v>971185</v>
      </c>
      <c r="L528" s="112">
        <v>2100</v>
      </c>
      <c r="M528" s="91">
        <f>K528+L528</f>
        <v>973285</v>
      </c>
      <c r="N528" s="113"/>
      <c r="O528" s="91">
        <f>M528+N528</f>
        <v>973285</v>
      </c>
      <c r="P528" s="113">
        <f>-3000+19500-270</f>
        <v>16230</v>
      </c>
      <c r="Q528" s="91">
        <f>O528+P528</f>
        <v>989515</v>
      </c>
      <c r="R528" s="113"/>
      <c r="S528" s="91">
        <f>Q528+R528</f>
        <v>989515</v>
      </c>
    </row>
    <row r="529" spans="1:19" ht="30.75">
      <c r="A529" s="94" t="s">
        <v>269</v>
      </c>
      <c r="B529" s="45" t="s">
        <v>363</v>
      </c>
      <c r="C529" s="45" t="s">
        <v>292</v>
      </c>
      <c r="D529" s="45" t="s">
        <v>423</v>
      </c>
      <c r="E529" s="45" t="s">
        <v>579</v>
      </c>
      <c r="F529" s="45" t="s">
        <v>259</v>
      </c>
      <c r="G529" s="74">
        <v>26150</v>
      </c>
      <c r="H529" s="112">
        <v>-11000</v>
      </c>
      <c r="I529" s="91">
        <f>G529+H529</f>
        <v>15150</v>
      </c>
      <c r="J529" s="112">
        <v>10000</v>
      </c>
      <c r="K529" s="91">
        <f>I529+J529</f>
        <v>25150</v>
      </c>
      <c r="L529" s="112"/>
      <c r="M529" s="91">
        <f>K529+L529</f>
        <v>25150</v>
      </c>
      <c r="N529" s="113">
        <v>30000</v>
      </c>
      <c r="O529" s="91">
        <f>M529+N529</f>
        <v>55150</v>
      </c>
      <c r="P529" s="113">
        <v>3270</v>
      </c>
      <c r="Q529" s="91">
        <f>O529+P529</f>
        <v>58420</v>
      </c>
      <c r="R529" s="113"/>
      <c r="S529" s="91">
        <f>Q529+R529</f>
        <v>58420</v>
      </c>
    </row>
    <row r="530" spans="1:19" ht="46.5">
      <c r="A530" s="9" t="s">
        <v>330</v>
      </c>
      <c r="B530" s="45" t="s">
        <v>363</v>
      </c>
      <c r="C530" s="45" t="s">
        <v>292</v>
      </c>
      <c r="D530" s="45" t="s">
        <v>424</v>
      </c>
      <c r="E530" s="45" t="s">
        <v>581</v>
      </c>
      <c r="F530" s="45"/>
      <c r="G530" s="63">
        <f>G531</f>
        <v>723755</v>
      </c>
      <c r="H530" s="112"/>
      <c r="I530" s="63">
        <f>I531</f>
        <v>723755</v>
      </c>
      <c r="J530" s="112"/>
      <c r="K530" s="91">
        <f>K531</f>
        <v>723755</v>
      </c>
      <c r="L530" s="112"/>
      <c r="M530" s="91">
        <f>M531</f>
        <v>721655</v>
      </c>
      <c r="N530" s="113"/>
      <c r="O530" s="91">
        <f>O531</f>
        <v>721655</v>
      </c>
      <c r="P530" s="113"/>
      <c r="Q530" s="91">
        <f>Q531</f>
        <v>723655</v>
      </c>
      <c r="R530" s="113"/>
      <c r="S530" s="91">
        <f>S531</f>
        <v>723655</v>
      </c>
    </row>
    <row r="531" spans="1:19" ht="30.75">
      <c r="A531" s="27" t="s">
        <v>248</v>
      </c>
      <c r="B531" s="45" t="s">
        <v>363</v>
      </c>
      <c r="C531" s="45" t="s">
        <v>292</v>
      </c>
      <c r="D531" s="45" t="s">
        <v>424</v>
      </c>
      <c r="E531" s="45" t="s">
        <v>581</v>
      </c>
      <c r="F531" s="53" t="s">
        <v>267</v>
      </c>
      <c r="G531" s="91">
        <v>723755</v>
      </c>
      <c r="H531" s="112"/>
      <c r="I531" s="91">
        <f>G531+H531</f>
        <v>723755</v>
      </c>
      <c r="J531" s="112"/>
      <c r="K531" s="91">
        <f>I531+J531</f>
        <v>723755</v>
      </c>
      <c r="L531" s="112">
        <v>-2100</v>
      </c>
      <c r="M531" s="91">
        <f>K531+L531</f>
        <v>721655</v>
      </c>
      <c r="N531" s="113"/>
      <c r="O531" s="91">
        <f>M531+N531</f>
        <v>721655</v>
      </c>
      <c r="P531" s="113">
        <f>3000+2000-3000</f>
        <v>2000</v>
      </c>
      <c r="Q531" s="91">
        <f>O531+P531</f>
        <v>723655</v>
      </c>
      <c r="R531" s="113"/>
      <c r="S531" s="91">
        <f>Q531+R531</f>
        <v>723655</v>
      </c>
    </row>
    <row r="532" spans="1:19" ht="46.5">
      <c r="A532" s="30" t="s">
        <v>378</v>
      </c>
      <c r="B532" s="54" t="s">
        <v>377</v>
      </c>
      <c r="C532" s="53"/>
      <c r="D532" s="53"/>
      <c r="E532" s="53"/>
      <c r="F532" s="53"/>
      <c r="G532" s="65">
        <f>G533+G541+G551</f>
        <v>7097760</v>
      </c>
      <c r="H532" s="112"/>
      <c r="I532" s="65">
        <f>I533+I541+I551</f>
        <v>7097760</v>
      </c>
      <c r="J532" s="112"/>
      <c r="K532" s="129">
        <f>K533+K541+K551</f>
        <v>7097760</v>
      </c>
      <c r="L532" s="112"/>
      <c r="M532" s="129">
        <f>M533+M541+M551</f>
        <v>6906667</v>
      </c>
      <c r="N532" s="113"/>
      <c r="O532" s="129">
        <f>O533+O541+O551</f>
        <v>6906667</v>
      </c>
      <c r="P532" s="113"/>
      <c r="Q532" s="129">
        <f>Q533+Q541+Q551</f>
        <v>7133876</v>
      </c>
      <c r="R532" s="113"/>
      <c r="S532" s="129">
        <f>S533+S541+S551</f>
        <v>7133876</v>
      </c>
    </row>
    <row r="533" spans="1:19" ht="62.25" customHeight="1">
      <c r="A533" s="12" t="s">
        <v>96</v>
      </c>
      <c r="B533" s="45" t="s">
        <v>377</v>
      </c>
      <c r="C533" s="45" t="s">
        <v>292</v>
      </c>
      <c r="D533" s="45" t="s">
        <v>97</v>
      </c>
      <c r="E533" s="45" t="s">
        <v>582</v>
      </c>
      <c r="F533" s="45"/>
      <c r="G533" s="63">
        <f>G534</f>
        <v>7047450</v>
      </c>
      <c r="H533" s="112"/>
      <c r="I533" s="63">
        <f>I534</f>
        <v>7047450</v>
      </c>
      <c r="J533" s="112"/>
      <c r="K533" s="91">
        <f>K534</f>
        <v>7047450</v>
      </c>
      <c r="L533" s="112"/>
      <c r="M533" s="91">
        <f>M534</f>
        <v>6856357</v>
      </c>
      <c r="N533" s="113"/>
      <c r="O533" s="91">
        <f>O534</f>
        <v>6856357</v>
      </c>
      <c r="P533" s="113"/>
      <c r="Q533" s="91">
        <f>Q534</f>
        <v>7123826</v>
      </c>
      <c r="R533" s="113"/>
      <c r="S533" s="91">
        <f>S534</f>
        <v>7123826</v>
      </c>
    </row>
    <row r="534" spans="1:19" ht="62.25">
      <c r="A534" s="11" t="s">
        <v>93</v>
      </c>
      <c r="B534" s="45" t="s">
        <v>377</v>
      </c>
      <c r="C534" s="45" t="s">
        <v>292</v>
      </c>
      <c r="D534" s="45" t="s">
        <v>123</v>
      </c>
      <c r="E534" s="45" t="s">
        <v>583</v>
      </c>
      <c r="F534" s="45"/>
      <c r="G534" s="63">
        <f>G535+G539</f>
        <v>7047450</v>
      </c>
      <c r="H534" s="112"/>
      <c r="I534" s="63">
        <f>I535+I539</f>
        <v>7047450</v>
      </c>
      <c r="J534" s="112"/>
      <c r="K534" s="91">
        <f>K535+K539</f>
        <v>7047450</v>
      </c>
      <c r="L534" s="112"/>
      <c r="M534" s="91">
        <f>M535+M539</f>
        <v>6856357</v>
      </c>
      <c r="N534" s="113"/>
      <c r="O534" s="91">
        <f>O535+O539</f>
        <v>6856357</v>
      </c>
      <c r="P534" s="113"/>
      <c r="Q534" s="91">
        <f>Q535+Q539</f>
        <v>7123826</v>
      </c>
      <c r="R534" s="113"/>
      <c r="S534" s="91">
        <f>S535+S539</f>
        <v>7123826</v>
      </c>
    </row>
    <row r="535" spans="1:19" ht="15">
      <c r="A535" s="9" t="s">
        <v>341</v>
      </c>
      <c r="B535" s="45" t="s">
        <v>377</v>
      </c>
      <c r="C535" s="45" t="s">
        <v>292</v>
      </c>
      <c r="D535" s="45" t="s">
        <v>92</v>
      </c>
      <c r="E535" s="45" t="s">
        <v>584</v>
      </c>
      <c r="F535" s="45"/>
      <c r="G535" s="63">
        <f>G536+G537+G538</f>
        <v>6921700</v>
      </c>
      <c r="H535" s="112"/>
      <c r="I535" s="63">
        <f>I536+I537+I538</f>
        <v>6921700</v>
      </c>
      <c r="J535" s="112"/>
      <c r="K535" s="91">
        <f>K536+K537+K538</f>
        <v>6921700</v>
      </c>
      <c r="L535" s="112"/>
      <c r="M535" s="91">
        <f>M536+M537+M538</f>
        <v>6730607</v>
      </c>
      <c r="N535" s="113"/>
      <c r="O535" s="91">
        <f>O536+O537+O538</f>
        <v>6730607</v>
      </c>
      <c r="P535" s="113"/>
      <c r="Q535" s="91">
        <f>Q536+Q537+Q538</f>
        <v>7123826</v>
      </c>
      <c r="R535" s="113"/>
      <c r="S535" s="91">
        <f>S536+S537+S538</f>
        <v>7123826</v>
      </c>
    </row>
    <row r="536" spans="1:19" ht="38.25" customHeight="1">
      <c r="A536" s="27" t="s">
        <v>248</v>
      </c>
      <c r="B536" s="45" t="s">
        <v>377</v>
      </c>
      <c r="C536" s="45" t="s">
        <v>292</v>
      </c>
      <c r="D536" s="45" t="s">
        <v>92</v>
      </c>
      <c r="E536" s="45" t="s">
        <v>584</v>
      </c>
      <c r="F536" s="45" t="s">
        <v>267</v>
      </c>
      <c r="G536" s="91">
        <v>6019800</v>
      </c>
      <c r="H536" s="112"/>
      <c r="I536" s="91">
        <f>G536+H536</f>
        <v>6019800</v>
      </c>
      <c r="J536" s="112">
        <v>20000</v>
      </c>
      <c r="K536" s="91">
        <f>I536+J536</f>
        <v>6039800</v>
      </c>
      <c r="L536" s="112"/>
      <c r="M536" s="91">
        <f>K536+L536</f>
        <v>6039800</v>
      </c>
      <c r="N536" s="113">
        <v>-191093</v>
      </c>
      <c r="O536" s="91">
        <f>M536+N536</f>
        <v>5848707</v>
      </c>
      <c r="P536" s="113">
        <v>-269000</v>
      </c>
      <c r="Q536" s="91">
        <f>O536+P536</f>
        <v>5579707</v>
      </c>
      <c r="R536" s="113"/>
      <c r="S536" s="91">
        <f>Q536+R536</f>
        <v>5579707</v>
      </c>
    </row>
    <row r="537" spans="1:19" ht="30.75" customHeight="1">
      <c r="A537" s="94" t="s">
        <v>269</v>
      </c>
      <c r="B537" s="45" t="s">
        <v>377</v>
      </c>
      <c r="C537" s="45" t="s">
        <v>292</v>
      </c>
      <c r="D537" s="45" t="s">
        <v>92</v>
      </c>
      <c r="E537" s="45" t="s">
        <v>584</v>
      </c>
      <c r="F537" s="45" t="s">
        <v>259</v>
      </c>
      <c r="G537" s="74">
        <v>901300</v>
      </c>
      <c r="H537" s="112"/>
      <c r="I537" s="91">
        <f>G537+H537</f>
        <v>901300</v>
      </c>
      <c r="J537" s="112">
        <v>-20000</v>
      </c>
      <c r="K537" s="91">
        <f>I537+J537</f>
        <v>881300</v>
      </c>
      <c r="L537" s="112">
        <v>-191093</v>
      </c>
      <c r="M537" s="91">
        <f>K537+L537</f>
        <v>690207</v>
      </c>
      <c r="N537" s="113">
        <v>191093</v>
      </c>
      <c r="O537" s="91">
        <f>M537+N537</f>
        <v>881300</v>
      </c>
      <c r="P537" s="113">
        <v>662219</v>
      </c>
      <c r="Q537" s="91">
        <f>O537+P537</f>
        <v>1543519</v>
      </c>
      <c r="R537" s="113"/>
      <c r="S537" s="91">
        <f>Q537+R537</f>
        <v>1543519</v>
      </c>
    </row>
    <row r="538" spans="1:19" ht="21.75" customHeight="1">
      <c r="A538" s="9" t="s">
        <v>262</v>
      </c>
      <c r="B538" s="45" t="s">
        <v>377</v>
      </c>
      <c r="C538" s="45" t="s">
        <v>292</v>
      </c>
      <c r="D538" s="45" t="s">
        <v>92</v>
      </c>
      <c r="E538" s="45" t="s">
        <v>584</v>
      </c>
      <c r="F538" s="45" t="s">
        <v>261</v>
      </c>
      <c r="G538" s="74">
        <v>600</v>
      </c>
      <c r="H538" s="112"/>
      <c r="I538" s="91">
        <f>G538+H538</f>
        <v>600</v>
      </c>
      <c r="J538" s="112"/>
      <c r="K538" s="91">
        <f>I538+J538</f>
        <v>600</v>
      </c>
      <c r="L538" s="112"/>
      <c r="M538" s="91">
        <f>K538+L538</f>
        <v>600</v>
      </c>
      <c r="N538" s="113"/>
      <c r="O538" s="91">
        <f>M538+N538</f>
        <v>600</v>
      </c>
      <c r="P538" s="113"/>
      <c r="Q538" s="91">
        <f>O538+P538</f>
        <v>600</v>
      </c>
      <c r="R538" s="113"/>
      <c r="S538" s="91">
        <f>Q538+R538</f>
        <v>600</v>
      </c>
    </row>
    <row r="539" spans="1:19" ht="33.75" customHeight="1">
      <c r="A539" s="11" t="s">
        <v>140</v>
      </c>
      <c r="B539" s="45" t="s">
        <v>377</v>
      </c>
      <c r="C539" s="45" t="s">
        <v>292</v>
      </c>
      <c r="D539" s="45" t="s">
        <v>141</v>
      </c>
      <c r="E539" s="45" t="s">
        <v>585</v>
      </c>
      <c r="F539" s="45"/>
      <c r="G539" s="64">
        <f>G540</f>
        <v>125750</v>
      </c>
      <c r="H539" s="112"/>
      <c r="I539" s="64">
        <f>I540</f>
        <v>125750</v>
      </c>
      <c r="J539" s="112"/>
      <c r="K539" s="93">
        <f>K540</f>
        <v>125750</v>
      </c>
      <c r="L539" s="112"/>
      <c r="M539" s="93">
        <f>M540</f>
        <v>125750</v>
      </c>
      <c r="N539" s="113"/>
      <c r="O539" s="93">
        <f>O540</f>
        <v>125750</v>
      </c>
      <c r="P539" s="113"/>
      <c r="Q539" s="93">
        <f>Q540</f>
        <v>0</v>
      </c>
      <c r="R539" s="113"/>
      <c r="S539" s="93">
        <f>S540</f>
        <v>0</v>
      </c>
    </row>
    <row r="540" spans="1:19" ht="33.75" customHeight="1">
      <c r="A540" s="27" t="s">
        <v>248</v>
      </c>
      <c r="B540" s="45" t="s">
        <v>377</v>
      </c>
      <c r="C540" s="45" t="s">
        <v>292</v>
      </c>
      <c r="D540" s="45" t="s">
        <v>141</v>
      </c>
      <c r="E540" s="45" t="s">
        <v>585</v>
      </c>
      <c r="F540" s="45" t="s">
        <v>267</v>
      </c>
      <c r="G540" s="93">
        <v>125750</v>
      </c>
      <c r="H540" s="112"/>
      <c r="I540" s="93">
        <f>G540+H540</f>
        <v>125750</v>
      </c>
      <c r="J540" s="112"/>
      <c r="K540" s="93">
        <f>I540+J540</f>
        <v>125750</v>
      </c>
      <c r="L540" s="112"/>
      <c r="M540" s="93">
        <f>K540+L540</f>
        <v>125750</v>
      </c>
      <c r="N540" s="113"/>
      <c r="O540" s="93">
        <f>M540+N540</f>
        <v>125750</v>
      </c>
      <c r="P540" s="113">
        <v>-125750</v>
      </c>
      <c r="Q540" s="93">
        <f>O540+P540</f>
        <v>0</v>
      </c>
      <c r="R540" s="113"/>
      <c r="S540" s="93">
        <f>Q540+R540</f>
        <v>0</v>
      </c>
    </row>
    <row r="541" spans="1:19" ht="62.25">
      <c r="A541" s="12" t="s">
        <v>96</v>
      </c>
      <c r="B541" s="47" t="s">
        <v>377</v>
      </c>
      <c r="C541" s="47" t="s">
        <v>375</v>
      </c>
      <c r="D541" s="47" t="s">
        <v>97</v>
      </c>
      <c r="E541" s="47" t="s">
        <v>582</v>
      </c>
      <c r="F541" s="47"/>
      <c r="G541" s="61">
        <f>G542</f>
        <v>4050</v>
      </c>
      <c r="H541" s="112"/>
      <c r="I541" s="61">
        <f>I542</f>
        <v>4050</v>
      </c>
      <c r="J541" s="112"/>
      <c r="K541" s="75">
        <f>K542</f>
        <v>4050</v>
      </c>
      <c r="L541" s="112"/>
      <c r="M541" s="75">
        <f>M542</f>
        <v>4050</v>
      </c>
      <c r="N541" s="113"/>
      <c r="O541" s="75">
        <f>O542</f>
        <v>4050</v>
      </c>
      <c r="P541" s="113"/>
      <c r="Q541" s="75">
        <f>Q542</f>
        <v>4050</v>
      </c>
      <c r="R541" s="113"/>
      <c r="S541" s="75">
        <f>S542</f>
        <v>4050</v>
      </c>
    </row>
    <row r="542" spans="1:19" ht="30.75">
      <c r="A542" s="12" t="s">
        <v>98</v>
      </c>
      <c r="B542" s="47" t="s">
        <v>377</v>
      </c>
      <c r="C542" s="47" t="s">
        <v>376</v>
      </c>
      <c r="D542" s="45" t="s">
        <v>124</v>
      </c>
      <c r="E542" s="45" t="s">
        <v>586</v>
      </c>
      <c r="F542" s="45"/>
      <c r="G542" s="61">
        <f>G543</f>
        <v>4050</v>
      </c>
      <c r="H542" s="112"/>
      <c r="I542" s="61">
        <f>I543</f>
        <v>4050</v>
      </c>
      <c r="J542" s="112"/>
      <c r="K542" s="75">
        <f>K543</f>
        <v>4050</v>
      </c>
      <c r="L542" s="112"/>
      <c r="M542" s="75">
        <f>M543</f>
        <v>4050</v>
      </c>
      <c r="N542" s="113"/>
      <c r="O542" s="75">
        <f>O543</f>
        <v>4050</v>
      </c>
      <c r="P542" s="113"/>
      <c r="Q542" s="75">
        <f>Q543</f>
        <v>4050</v>
      </c>
      <c r="R542" s="113"/>
      <c r="S542" s="75">
        <f>S543</f>
        <v>4050</v>
      </c>
    </row>
    <row r="543" spans="1:19" ht="30" customHeight="1">
      <c r="A543" s="11" t="s">
        <v>390</v>
      </c>
      <c r="B543" s="47" t="s">
        <v>377</v>
      </c>
      <c r="C543" s="47" t="s">
        <v>376</v>
      </c>
      <c r="D543" s="45" t="s">
        <v>113</v>
      </c>
      <c r="E543" s="45" t="s">
        <v>586</v>
      </c>
      <c r="F543" s="45" t="s">
        <v>411</v>
      </c>
      <c r="G543" s="74">
        <v>4050</v>
      </c>
      <c r="H543" s="112"/>
      <c r="I543" s="74">
        <f>G543+H543</f>
        <v>4050</v>
      </c>
      <c r="J543" s="112"/>
      <c r="K543" s="74">
        <f>I543+J543</f>
        <v>4050</v>
      </c>
      <c r="L543" s="112"/>
      <c r="M543" s="74">
        <f>K543+L543</f>
        <v>4050</v>
      </c>
      <c r="N543" s="113"/>
      <c r="O543" s="74">
        <f>M543+N543</f>
        <v>4050</v>
      </c>
      <c r="P543" s="113"/>
      <c r="Q543" s="74">
        <f>O543+P543</f>
        <v>4050</v>
      </c>
      <c r="R543" s="113"/>
      <c r="S543" s="74">
        <f>Q543+R543</f>
        <v>4050</v>
      </c>
    </row>
    <row r="544" spans="1:19" ht="0.75" customHeight="1" hidden="1">
      <c r="A544" s="8"/>
      <c r="B544" s="51"/>
      <c r="C544" s="51"/>
      <c r="D544" s="51"/>
      <c r="E544" s="51"/>
      <c r="F544" s="51"/>
      <c r="G544" s="59"/>
      <c r="H544" s="112"/>
      <c r="I544" s="59"/>
      <c r="J544" s="112"/>
      <c r="K544" s="130"/>
      <c r="L544" s="112"/>
      <c r="M544" s="130"/>
      <c r="N544" s="113"/>
      <c r="O544" s="130"/>
      <c r="P544" s="113"/>
      <c r="Q544" s="130"/>
      <c r="R544" s="113"/>
      <c r="S544" s="130"/>
    </row>
    <row r="545" spans="1:19" ht="15.75" customHeight="1" hidden="1">
      <c r="A545" s="9"/>
      <c r="B545" s="45"/>
      <c r="C545" s="45"/>
      <c r="D545" s="45"/>
      <c r="E545" s="45"/>
      <c r="F545" s="45"/>
      <c r="G545" s="59"/>
      <c r="H545" s="77"/>
      <c r="I545" s="59"/>
      <c r="J545" s="77"/>
      <c r="K545" s="130"/>
      <c r="L545" s="77"/>
      <c r="M545" s="130"/>
      <c r="N545" s="117"/>
      <c r="O545" s="130"/>
      <c r="P545" s="113"/>
      <c r="Q545" s="130"/>
      <c r="R545" s="113"/>
      <c r="S545" s="130"/>
    </row>
    <row r="546" spans="1:19" ht="18" customHeight="1" hidden="1">
      <c r="A546" s="9"/>
      <c r="B546" s="45"/>
      <c r="C546" s="45"/>
      <c r="D546" s="45"/>
      <c r="E546" s="45"/>
      <c r="F546" s="45"/>
      <c r="G546" s="59"/>
      <c r="H546" s="77"/>
      <c r="I546" s="59"/>
      <c r="J546" s="77"/>
      <c r="K546" s="130"/>
      <c r="L546" s="77"/>
      <c r="M546" s="130"/>
      <c r="N546" s="117"/>
      <c r="O546" s="130"/>
      <c r="P546" s="113"/>
      <c r="Q546" s="130"/>
      <c r="R546" s="113"/>
      <c r="S546" s="130"/>
    </row>
    <row r="547" spans="1:19" ht="15" customHeight="1" hidden="1">
      <c r="A547" s="9"/>
      <c r="B547" s="45"/>
      <c r="C547" s="45"/>
      <c r="D547" s="45"/>
      <c r="E547" s="45"/>
      <c r="F547" s="45"/>
      <c r="G547" s="59"/>
      <c r="H547" s="112"/>
      <c r="I547" s="59"/>
      <c r="J547" s="112"/>
      <c r="K547" s="130"/>
      <c r="L547" s="112"/>
      <c r="M547" s="130"/>
      <c r="N547" s="113"/>
      <c r="O547" s="130"/>
      <c r="P547" s="113"/>
      <c r="Q547" s="130"/>
      <c r="R547" s="113"/>
      <c r="S547" s="130"/>
    </row>
    <row r="548" spans="1:19" ht="17.25" customHeight="1" hidden="1">
      <c r="A548" s="9"/>
      <c r="B548" s="45"/>
      <c r="C548" s="45"/>
      <c r="D548" s="45"/>
      <c r="E548" s="45"/>
      <c r="F548" s="45"/>
      <c r="G548" s="59"/>
      <c r="H548" s="112"/>
      <c r="I548" s="59"/>
      <c r="J548" s="112"/>
      <c r="K548" s="130"/>
      <c r="L548" s="112"/>
      <c r="M548" s="130"/>
      <c r="N548" s="113"/>
      <c r="O548" s="130"/>
      <c r="P548" s="113"/>
      <c r="Q548" s="130"/>
      <c r="R548" s="113"/>
      <c r="S548" s="130"/>
    </row>
    <row r="549" spans="1:19" ht="21" customHeight="1" hidden="1">
      <c r="A549" s="9"/>
      <c r="B549" s="45"/>
      <c r="C549" s="45"/>
      <c r="D549" s="45"/>
      <c r="E549" s="45"/>
      <c r="F549" s="45"/>
      <c r="G549" s="59"/>
      <c r="H549" s="112"/>
      <c r="I549" s="59"/>
      <c r="J549" s="112"/>
      <c r="K549" s="130"/>
      <c r="L549" s="112"/>
      <c r="M549" s="130"/>
      <c r="N549" s="113"/>
      <c r="O549" s="130"/>
      <c r="P549" s="113"/>
      <c r="Q549" s="130"/>
      <c r="R549" s="113"/>
      <c r="S549" s="130"/>
    </row>
    <row r="550" spans="1:19" ht="32.25" customHeight="1" hidden="1">
      <c r="A550" s="9"/>
      <c r="B550" s="45"/>
      <c r="C550" s="45"/>
      <c r="D550" s="45"/>
      <c r="E550" s="45"/>
      <c r="F550" s="45"/>
      <c r="G550" s="59"/>
      <c r="H550" s="112"/>
      <c r="I550" s="59"/>
      <c r="J550" s="112"/>
      <c r="K550" s="130"/>
      <c r="L550" s="112"/>
      <c r="M550" s="130"/>
      <c r="N550" s="113"/>
      <c r="O550" s="130"/>
      <c r="P550" s="113"/>
      <c r="Q550" s="130"/>
      <c r="R550" s="113"/>
      <c r="S550" s="130"/>
    </row>
    <row r="551" spans="1:19" s="1" customFormat="1" ht="14.25" customHeight="1">
      <c r="A551" s="17" t="s">
        <v>355</v>
      </c>
      <c r="B551" s="47" t="s">
        <v>377</v>
      </c>
      <c r="C551" s="45" t="s">
        <v>325</v>
      </c>
      <c r="D551" s="45"/>
      <c r="E551" s="45"/>
      <c r="F551" s="45"/>
      <c r="G551" s="60">
        <f>G552</f>
        <v>46260</v>
      </c>
      <c r="H551" s="112"/>
      <c r="I551" s="60">
        <f>I552</f>
        <v>46260</v>
      </c>
      <c r="J551" s="112"/>
      <c r="K551" s="74">
        <f>K552</f>
        <v>46260</v>
      </c>
      <c r="L551" s="112"/>
      <c r="M551" s="74">
        <f>M552</f>
        <v>46260</v>
      </c>
      <c r="N551" s="113"/>
      <c r="O551" s="74">
        <f>O552</f>
        <v>46260</v>
      </c>
      <c r="P551" s="117"/>
      <c r="Q551" s="74">
        <f>Q552</f>
        <v>6000</v>
      </c>
      <c r="R551" s="117"/>
      <c r="S551" s="74">
        <f>S552</f>
        <v>6000</v>
      </c>
    </row>
    <row r="552" spans="1:19" s="1" customFormat="1" ht="15" customHeight="1">
      <c r="A552" s="17" t="s">
        <v>356</v>
      </c>
      <c r="B552" s="47" t="s">
        <v>377</v>
      </c>
      <c r="C552" s="45" t="s">
        <v>339</v>
      </c>
      <c r="D552" s="45"/>
      <c r="E552" s="45"/>
      <c r="F552" s="45"/>
      <c r="G552" s="60">
        <f>G553</f>
        <v>46260</v>
      </c>
      <c r="H552" s="112"/>
      <c r="I552" s="60">
        <f>I553</f>
        <v>46260</v>
      </c>
      <c r="J552" s="112"/>
      <c r="K552" s="74">
        <f>K553</f>
        <v>46260</v>
      </c>
      <c r="L552" s="112"/>
      <c r="M552" s="74">
        <f>M553</f>
        <v>46260</v>
      </c>
      <c r="N552" s="113"/>
      <c r="O552" s="74">
        <f>O553</f>
        <v>46260</v>
      </c>
      <c r="P552" s="117"/>
      <c r="Q552" s="74">
        <f>Q553</f>
        <v>6000</v>
      </c>
      <c r="R552" s="117"/>
      <c r="S552" s="74">
        <f>S553</f>
        <v>6000</v>
      </c>
    </row>
    <row r="553" spans="1:19" ht="18" customHeight="1">
      <c r="A553" s="16" t="s">
        <v>58</v>
      </c>
      <c r="B553" s="47" t="s">
        <v>377</v>
      </c>
      <c r="C553" s="47" t="s">
        <v>339</v>
      </c>
      <c r="D553" s="47" t="s">
        <v>20</v>
      </c>
      <c r="E553" s="47" t="s">
        <v>545</v>
      </c>
      <c r="F553" s="45"/>
      <c r="G553" s="64">
        <f>G554</f>
        <v>46260</v>
      </c>
      <c r="H553" s="112"/>
      <c r="I553" s="64">
        <f>I554</f>
        <v>46260</v>
      </c>
      <c r="J553" s="112"/>
      <c r="K553" s="93">
        <f>K554</f>
        <v>46260</v>
      </c>
      <c r="L553" s="112"/>
      <c r="M553" s="93">
        <f>M554</f>
        <v>46260</v>
      </c>
      <c r="N553" s="113"/>
      <c r="O553" s="93">
        <f>O554</f>
        <v>46260</v>
      </c>
      <c r="P553" s="113"/>
      <c r="Q553" s="93">
        <f>Q554</f>
        <v>6000</v>
      </c>
      <c r="R553" s="113"/>
      <c r="S553" s="93">
        <f>S554</f>
        <v>6000</v>
      </c>
    </row>
    <row r="554" spans="1:19" ht="35.25" customHeight="1">
      <c r="A554" s="16" t="s">
        <v>481</v>
      </c>
      <c r="B554" s="47" t="s">
        <v>377</v>
      </c>
      <c r="C554" s="47" t="s">
        <v>339</v>
      </c>
      <c r="D554" s="47" t="s">
        <v>59</v>
      </c>
      <c r="E554" s="47" t="s">
        <v>480</v>
      </c>
      <c r="F554" s="45"/>
      <c r="G554" s="64">
        <f>G555</f>
        <v>46260</v>
      </c>
      <c r="H554" s="112"/>
      <c r="I554" s="64">
        <f>I555</f>
        <v>46260</v>
      </c>
      <c r="J554" s="112"/>
      <c r="K554" s="93">
        <f>K555</f>
        <v>46260</v>
      </c>
      <c r="L554" s="112"/>
      <c r="M554" s="93">
        <f>M555</f>
        <v>46260</v>
      </c>
      <c r="N554" s="113"/>
      <c r="O554" s="93">
        <f>O555</f>
        <v>46260</v>
      </c>
      <c r="P554" s="113"/>
      <c r="Q554" s="93">
        <f>Q555</f>
        <v>6000</v>
      </c>
      <c r="R554" s="113"/>
      <c r="S554" s="93">
        <f>S555</f>
        <v>6000</v>
      </c>
    </row>
    <row r="555" spans="1:19" ht="32.25" customHeight="1">
      <c r="A555" s="16" t="s">
        <v>247</v>
      </c>
      <c r="B555" s="47" t="s">
        <v>377</v>
      </c>
      <c r="C555" s="47" t="s">
        <v>339</v>
      </c>
      <c r="D555" s="47" t="s">
        <v>4</v>
      </c>
      <c r="E555" s="47" t="s">
        <v>480</v>
      </c>
      <c r="F555" s="45" t="s">
        <v>272</v>
      </c>
      <c r="G555" s="64">
        <v>46260</v>
      </c>
      <c r="H555" s="112"/>
      <c r="I555" s="64">
        <f>G555+H555</f>
        <v>46260</v>
      </c>
      <c r="J555" s="112"/>
      <c r="K555" s="93">
        <f>I555+J555</f>
        <v>46260</v>
      </c>
      <c r="L555" s="112"/>
      <c r="M555" s="93">
        <f>K555+L555</f>
        <v>46260</v>
      </c>
      <c r="N555" s="113"/>
      <c r="O555" s="93">
        <f>M555+N555</f>
        <v>46260</v>
      </c>
      <c r="P555" s="113">
        <v>-40260</v>
      </c>
      <c r="Q555" s="93">
        <f>O555+P555</f>
        <v>6000</v>
      </c>
      <c r="R555" s="113"/>
      <c r="S555" s="93">
        <f>Q555+R555</f>
        <v>6000</v>
      </c>
    </row>
    <row r="556" spans="1:19" ht="18" customHeight="1">
      <c r="A556" s="8" t="s">
        <v>361</v>
      </c>
      <c r="B556" s="55"/>
      <c r="C556" s="55"/>
      <c r="D556" s="55"/>
      <c r="E556" s="55"/>
      <c r="F556" s="55"/>
      <c r="G556" s="62">
        <f>G11+G310+G350+G467+G505+G524+G532</f>
        <v>969816500</v>
      </c>
      <c r="H556" s="112"/>
      <c r="I556" s="62">
        <f>I11+I310+I350+I467+I505+I524+I532</f>
        <v>980270814.9999999</v>
      </c>
      <c r="J556" s="112"/>
      <c r="K556" s="73">
        <f>K11+K310+K350+K467+K505+K524+K532</f>
        <v>997622733</v>
      </c>
      <c r="L556" s="112"/>
      <c r="M556" s="73">
        <f>M11+M310+M350+M467+M505+M524+M532</f>
        <v>999869377</v>
      </c>
      <c r="N556" s="113"/>
      <c r="O556" s="73">
        <f>O11+O310+O350+O467+O505+O524+O532</f>
        <v>993626477</v>
      </c>
      <c r="P556" s="113"/>
      <c r="Q556" s="73">
        <f>Q11+Q310+Q350+Q467+Q505+Q524+Q532</f>
        <v>998099945.9999999</v>
      </c>
      <c r="R556" s="113"/>
      <c r="S556" s="73">
        <f>S11+S310+S350+S467+S505+S524+S532</f>
        <v>998453425.9999999</v>
      </c>
    </row>
    <row r="557" ht="15">
      <c r="F557" s="39"/>
    </row>
    <row r="558" ht="15">
      <c r="F558" s="39"/>
    </row>
    <row r="559" ht="15">
      <c r="F559" s="39"/>
    </row>
    <row r="560" ht="15">
      <c r="F560" s="39"/>
    </row>
    <row r="561" ht="15">
      <c r="F561" s="39"/>
    </row>
    <row r="562" ht="15">
      <c r="F562" s="39"/>
    </row>
    <row r="563" ht="15">
      <c r="F563" s="39"/>
    </row>
    <row r="564" ht="15">
      <c r="F564" s="39"/>
    </row>
    <row r="565" ht="15">
      <c r="F565" s="39"/>
    </row>
  </sheetData>
  <sheetProtection password="C6A1" sheet="1" selectLockedCells="1" selectUnlockedCells="1"/>
  <mergeCells count="3">
    <mergeCell ref="D2:F5"/>
    <mergeCell ref="A9:Q9"/>
    <mergeCell ref="C8:Q8"/>
  </mergeCells>
  <printOptions/>
  <pageMargins left="0.7874015748031497" right="0.7874015748031497" top="0" bottom="0" header="0.5118110236220472" footer="0.5118110236220472"/>
  <pageSetup fitToHeight="3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irina</cp:lastModifiedBy>
  <cp:lastPrinted>2016-09-19T05:21:43Z</cp:lastPrinted>
  <dcterms:created xsi:type="dcterms:W3CDTF">2007-07-11T08:12:53Z</dcterms:created>
  <dcterms:modified xsi:type="dcterms:W3CDTF">2016-11-25T08:55:23Z</dcterms:modified>
  <cp:category/>
  <cp:version/>
  <cp:contentType/>
  <cp:contentStatus/>
</cp:coreProperties>
</file>