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4" windowWidth="14040" windowHeight="105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<sst xmlns="http://schemas.openxmlformats.org/spreadsheetml/2006/main" count="2223" uniqueCount="676">
  <si>
    <t>1006</t>
  </si>
  <si>
    <t>Процентые платежи по  муниципальному долгу</t>
  </si>
  <si>
    <t>0200000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</si>
  <si>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</si>
  <si>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</si>
  <si>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</si>
  <si>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</si>
  <si>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</si>
  <si>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</si>
  <si>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</si>
  <si>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</si>
  <si>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</si>
  <si>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</si>
  <si>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</si>
  <si>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</si>
  <si>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</si>
  <si>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</si>
  <si>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</si>
  <si>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</si>
  <si>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</si>
  <si>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</si>
  <si>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</si>
  <si>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</si>
  <si>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</si>
  <si>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</si>
  <si>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5250300</t>
  </si>
  <si>
    <t>5250500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</si>
  <si>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</si>
  <si>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</si>
  <si>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</si>
  <si>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</si>
  <si>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</si>
  <si>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</si>
  <si>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</si>
  <si>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7001001</t>
  </si>
  <si>
    <t>7001003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</si>
  <si>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</si>
  <si>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0922302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</si>
  <si>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</si>
  <si>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</si>
  <si>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</si>
  <si>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</si>
  <si>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</si>
  <si>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</si>
  <si>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</si>
  <si>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</si>
  <si>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</si>
  <si>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</si>
  <si>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</si>
  <si>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</si>
  <si>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</si>
  <si>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</si>
  <si>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</si>
  <si>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</si>
  <si>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</si>
  <si>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</si>
  <si>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</si>
  <si>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</si>
  <si>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</si>
  <si>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</si>
  <si>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</si>
  <si>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</si>
  <si>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</si>
  <si>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</si>
  <si>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</si>
  <si>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</si>
  <si>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</si>
  <si>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</si>
  <si>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</si>
  <si>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</si>
  <si>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</si>
  <si>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</si>
  <si>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</si>
  <si>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</si>
  <si>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</si>
  <si>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</si>
  <si>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</si>
  <si>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</si>
  <si>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</si>
  <si>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</si>
  <si>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</si>
  <si>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</si>
  <si>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</si>
  <si>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</si>
  <si>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</si>
  <si>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</si>
  <si>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</si>
  <si>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</si>
  <si>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</si>
  <si>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</si>
  <si>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</si>
  <si>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</si>
  <si>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</si>
  <si>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</si>
  <si>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</si>
  <si>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</si>
  <si>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0912301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</si>
  <si>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</si>
  <si>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</si>
  <si>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>0932301</t>
  </si>
  <si>
    <t xml:space="preserve">Разработка проектной документации </t>
  </si>
  <si>
    <t>0932303</t>
  </si>
  <si>
    <t>0932304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</si>
  <si>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</si>
  <si>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</si>
  <si>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</si>
  <si>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0942301</t>
  </si>
  <si>
    <t>Организация и содержание мест захоронений</t>
  </si>
  <si>
    <t>0942302</t>
  </si>
  <si>
    <t>Прочие мероприятия по благоустройству</t>
  </si>
  <si>
    <t>0942305</t>
  </si>
  <si>
    <t>0982302</t>
  </si>
  <si>
    <t>Подпрограмма   «Обеспечение реализации муниципальной программы»</t>
  </si>
  <si>
    <t>Содержание отдела ЕДДС</t>
  </si>
  <si>
    <t>0962304</t>
  </si>
  <si>
    <t>Компенсация недополученных доходов от услуг бани</t>
  </si>
  <si>
    <t>0980000</t>
  </si>
  <si>
    <t>Содержание отдела ЖКХ</t>
  </si>
  <si>
    <t>0982301</t>
  </si>
  <si>
    <t>0910000</t>
  </si>
  <si>
    <t>0940000</t>
  </si>
  <si>
    <t>0960000</t>
  </si>
  <si>
    <t>0964910</t>
  </si>
  <si>
    <t>0964920</t>
  </si>
  <si>
    <t>0965250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</si>
  <si>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</si>
  <si>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</si>
  <si>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</si>
  <si>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0984920</t>
  </si>
  <si>
    <t>1100000</t>
  </si>
  <si>
    <t>1110000</t>
  </si>
  <si>
    <t>1112302</t>
  </si>
  <si>
    <t xml:space="preserve"> Проектно-изыскательские работы и экспертиза на распределительные газопроводы</t>
  </si>
  <si>
    <t>1112303</t>
  </si>
  <si>
    <t xml:space="preserve"> Строительство распределительных газопроводов</t>
  </si>
  <si>
    <t>0750000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</si>
  <si>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</si>
  <si>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</si>
  <si>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>0732201</t>
  </si>
  <si>
    <t>0730000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</si>
  <si>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</si>
  <si>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</si>
  <si>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</si>
  <si>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</si>
  <si>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</si>
  <si>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</si>
  <si>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</si>
  <si>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</si>
  <si>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</si>
  <si>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</si>
  <si>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</si>
  <si>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</si>
  <si>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</si>
  <si>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</si>
  <si>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</si>
  <si>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</si>
  <si>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</si>
  <si>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</si>
  <si>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</si>
  <si>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</si>
  <si>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</si>
  <si>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</si>
  <si>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</si>
  <si>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</si>
  <si>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</si>
  <si>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</si>
  <si>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</si>
  <si>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</si>
  <si>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</si>
  <si>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</si>
  <si>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</si>
  <si>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</si>
  <si>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</si>
  <si>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</si>
  <si>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</si>
  <si>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</si>
  <si>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</si>
  <si>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</si>
  <si>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</si>
  <si>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</si>
  <si>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</si>
  <si>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</si>
  <si>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</si>
  <si>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</si>
  <si>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</si>
  <si>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</si>
  <si>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</si>
  <si>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</si>
  <si>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</si>
  <si>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</si>
  <si>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</si>
  <si>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</si>
  <si>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</si>
  <si>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</si>
  <si>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</si>
  <si>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</si>
  <si>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</si>
  <si>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</si>
  <si>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</si>
  <si>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</si>
  <si>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</si>
  <si>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</si>
  <si>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</si>
  <si>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</si>
  <si>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</si>
  <si>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</si>
  <si>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</si>
  <si>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</si>
  <si>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</si>
  <si>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</si>
  <si>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</si>
  <si>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</si>
  <si>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</si>
  <si>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</si>
  <si>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</si>
  <si>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</si>
  <si>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</si>
  <si>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</si>
  <si>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</si>
  <si>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</si>
  <si>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</si>
  <si>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</si>
  <si>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</si>
  <si>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</si>
  <si>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</si>
  <si>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</si>
  <si>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</si>
  <si>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</si>
  <si>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</si>
  <si>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</si>
  <si>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</si>
  <si>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</si>
  <si>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</si>
  <si>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</si>
  <si>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</si>
  <si>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</si>
  <si>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</si>
  <si>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</si>
  <si>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</si>
  <si>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</si>
  <si>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</si>
  <si>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</si>
  <si>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</si>
  <si>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</si>
  <si>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</si>
  <si>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</si>
  <si>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0120000000</t>
  </si>
  <si>
    <t>0120123000</t>
  </si>
  <si>
    <t>0120223000</t>
  </si>
  <si>
    <t>0710000</t>
  </si>
  <si>
    <t>0712201</t>
  </si>
  <si>
    <t>Подпрограмма «Обеспечение пожарной безопасности на территории МО Красноуфимский округ»</t>
  </si>
  <si>
    <t>0720000</t>
  </si>
  <si>
    <t>Обеспечение первичных мер пожарной безопасности</t>
  </si>
  <si>
    <t>0722201</t>
  </si>
  <si>
    <t>Восстановление пожарного водоснабжения на территории Муниципального образования Красноуфимский округ</t>
  </si>
  <si>
    <t>0722202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</si>
  <si>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</si>
  <si>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</si>
  <si>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</si>
  <si>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>0740000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</si>
  <si>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</si>
  <si>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0742201</t>
  </si>
  <si>
    <t>0760000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</si>
  <si>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</si>
  <si>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</si>
  <si>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0762202</t>
  </si>
  <si>
    <t>Подпрограммы «Обеспечение безопасности на опасных объектах МО Красноуфимский округ»</t>
  </si>
  <si>
    <t>0752201</t>
  </si>
  <si>
    <t>Охрана окружающей среды в МО Красноуфимский округ</t>
  </si>
  <si>
    <t>0762201</t>
  </si>
  <si>
    <t>0600000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</si>
  <si>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</si>
  <si>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0620000</t>
  </si>
  <si>
    <t>Проведение отдельных мероприятий в области автомобильного транспорта</t>
  </si>
  <si>
    <t>0972302</t>
  </si>
  <si>
    <t>0970000</t>
  </si>
  <si>
    <t>0950000</t>
  </si>
  <si>
    <t>0952402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</si>
  <si>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</si>
  <si>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</si>
  <si>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0952403</t>
  </si>
  <si>
    <t>Мероприятия по повышению безопасности дорожного движения на территории МО Красноуфимский округ</t>
  </si>
  <si>
    <t>0952406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</si>
  <si>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</si>
  <si>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0400000</t>
  </si>
  <si>
    <t>Разработка документации по планировке территории МО Красноуфимский округ</t>
  </si>
  <si>
    <t>0402301</t>
  </si>
  <si>
    <t>Подпрограмма «Развитие системы дошкольного образования в Свердловской области»</t>
  </si>
  <si>
    <t>0210000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</si>
  <si>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</si>
  <si>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0212502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</si>
  <si>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</si>
  <si>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0212503</t>
  </si>
  <si>
    <t>Организация питания воспитанников в муниципальных казенных образовательных учреждениях дошкольного образования</t>
  </si>
  <si>
    <t>0212504</t>
  </si>
  <si>
    <t>Организация питания сотрудников в муниципальных казенных образовательных учреждениях дошкольного образования</t>
  </si>
  <si>
    <t>0212505</t>
  </si>
  <si>
    <t>Межевание земельных участков, составление технических планов</t>
  </si>
  <si>
    <t>Независимая оценка объектов недвижимости</t>
  </si>
  <si>
    <t>Подпрограмма«Развитие системы общего образования в Муниципальном образовании Красноуфимский округ»</t>
  </si>
  <si>
    <t>0220000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</si>
  <si>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</si>
  <si>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0224540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</si>
  <si>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</si>
  <si>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0222502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</si>
  <si>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</si>
  <si>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0222505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</si>
  <si>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</si>
  <si>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0222506</t>
  </si>
  <si>
    <t>Организация питания сотрудников и учащихся в муниципальных казенных общеобразовательных учреждениях</t>
  </si>
  <si>
    <t>0222507</t>
  </si>
  <si>
    <t>Подпрограмма «Развитие системы дополнительного образования в Муниципальном образовании Красноуфимский округ»</t>
  </si>
  <si>
    <t>0230000</t>
  </si>
  <si>
    <t>Предоставление дополнительного образования детей в муниципальных организациях дополнительного образования</t>
  </si>
  <si>
    <t>0232501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</si>
  <si>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</si>
  <si>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0240000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</si>
  <si>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</si>
  <si>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0242501</t>
  </si>
  <si>
    <t>Субсидии на организацию отдыха детей в каникулярное время</t>
  </si>
  <si>
    <t>0244560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</si>
  <si>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</si>
  <si>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</si>
  <si>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0242502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</si>
  <si>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</si>
  <si>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0250000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</si>
  <si>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</si>
  <si>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0260000</t>
  </si>
  <si>
    <t>Создание материально-технических условий для обеспечения деятельности органа местного самоуправления  в сфере образования (Бухгалтерия, РИМЦ)</t>
  </si>
  <si>
    <t>0262501</t>
  </si>
  <si>
    <t>Организация деятельности органа местного самоуправления в сфере образования ( аппарат управления)</t>
  </si>
  <si>
    <t>7002901</t>
  </si>
  <si>
    <t>Организация и проведение муниципальных мероприятий в сфере образования</t>
  </si>
  <si>
    <t>0262504</t>
  </si>
  <si>
    <t>0811001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</si>
  <si>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</si>
  <si>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0800000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</si>
  <si>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</si>
  <si>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0810000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</si>
  <si>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</si>
  <si>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</si>
  <si>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0811002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</si>
  <si>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</si>
  <si>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</si>
  <si>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0830000</t>
  </si>
  <si>
    <t>7000000</t>
  </si>
  <si>
    <t>7002100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</si>
  <si>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</si>
  <si>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</si>
  <si>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0820000</t>
  </si>
  <si>
    <t>0822101</t>
  </si>
  <si>
    <t>Прочие выплаты по обязательствам Муниципального образования</t>
  </si>
  <si>
    <t>0822102</t>
  </si>
  <si>
    <t>0822103</t>
  </si>
  <si>
    <t>Осуществление государственного полномочия по созданию административных комиссий</t>
  </si>
  <si>
    <t>0824110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</si>
  <si>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</si>
  <si>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</si>
  <si>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0840000</t>
  </si>
  <si>
    <t>0844610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</si>
  <si>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</si>
  <si>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</si>
  <si>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0860000</t>
  </si>
  <si>
    <t>0862000</t>
  </si>
  <si>
    <t>0862001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</si>
  <si>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</si>
  <si>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0770000</t>
  </si>
  <si>
    <t>0775118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</si>
  <si>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</si>
  <si>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</si>
  <si>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</si>
  <si>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</si>
  <si>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</si>
  <si>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</si>
  <si>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0500000</t>
  </si>
  <si>
    <t>0522801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</si>
  <si>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</si>
  <si>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</si>
  <si>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</si>
  <si>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</si>
  <si>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</si>
  <si>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0532801</t>
  </si>
  <si>
    <t>0542801</t>
  </si>
  <si>
    <t>Непрограммные направления  расходов</t>
  </si>
  <si>
    <t>7002900</t>
  </si>
  <si>
    <t>0610000</t>
  </si>
  <si>
    <t>0612901</t>
  </si>
  <si>
    <t>0512801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</si>
  <si>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</si>
  <si>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</si>
  <si>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</si>
  <si>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0110000</t>
  </si>
  <si>
    <t>0100000</t>
  </si>
  <si>
    <t>0130000</t>
  </si>
  <si>
    <t>0132102</t>
  </si>
  <si>
    <t>Подпрограмма" Развитие культуры и искусства в МО Красноуфимский округ до 2020года"</t>
  </si>
  <si>
    <t>0300000</t>
  </si>
  <si>
    <t>0312601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</si>
  <si>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</si>
  <si>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0312603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</si>
  <si>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</si>
  <si>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</si>
  <si>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</si>
  <si>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0312604</t>
  </si>
  <si>
    <t>0312605</t>
  </si>
  <si>
    <t>0312606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</si>
  <si>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</si>
  <si>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0331001</t>
  </si>
  <si>
    <t>0330000</t>
  </si>
  <si>
    <t>сентябрь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</si>
  <si>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</si>
  <si>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</si>
  <si>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</si>
  <si>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0322601</t>
  </si>
  <si>
    <t>1031001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</si>
  <si>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</si>
  <si>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0622303</t>
  </si>
  <si>
    <t>0622301</t>
  </si>
  <si>
    <t>Муниципальная программа МО Красноуфимский округ "Управление муниципальными финансами МО Красноуфимский округ до 2020года"</t>
  </si>
  <si>
    <t>1000000</t>
  </si>
  <si>
    <t>Подпрограмма "Управление муниципальным долгом"</t>
  </si>
  <si>
    <t>0131001</t>
  </si>
  <si>
    <t>0320000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</si>
  <si>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</si>
  <si>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0852301</t>
  </si>
  <si>
    <t>Подпрограмма "Информатизация МО Красноуфимский округ до 2020 года"</t>
  </si>
  <si>
    <t>0112101</t>
  </si>
  <si>
    <t>0831001</t>
  </si>
  <si>
    <t>Подпрограмма "Актуализация сведений государственного кадастра недвижимости МО Красноуфимский округ до 2020 года"</t>
  </si>
  <si>
    <t>0120000</t>
  </si>
  <si>
    <t>0122301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</si>
  <si>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</si>
  <si>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</si>
  <si>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0261001</t>
  </si>
  <si>
    <t>0132103</t>
  </si>
  <si>
    <t>1022100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</si>
  <si>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</si>
  <si>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0310000</t>
  </si>
  <si>
    <t>0510000</t>
  </si>
  <si>
    <t>Организация и проведение мероприятий в сфере физической культуры и спорта</t>
  </si>
  <si>
    <t>0520000</t>
  </si>
  <si>
    <t>0530000</t>
  </si>
  <si>
    <t>0540000</t>
  </si>
  <si>
    <t>0552801</t>
  </si>
  <si>
    <t>0550000</t>
  </si>
  <si>
    <t>1030000</t>
  </si>
  <si>
    <t>1020000</t>
  </si>
  <si>
    <t>0850000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</si>
  <si>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</si>
  <si>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</si>
  <si>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0252509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</si>
  <si>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</si>
  <si>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</si>
  <si>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</si>
  <si>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</si>
  <si>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</si>
  <si>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>70010П1</t>
  </si>
  <si>
    <t xml:space="preserve">Обеспечение деятельности органов местного самоуправления (прочий персонал) </t>
  </si>
  <si>
    <t>08110П1</t>
  </si>
  <si>
    <t>0824120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</si>
  <si>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</si>
  <si>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</si>
  <si>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10310П1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</si>
  <si>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</si>
  <si>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0122302</t>
  </si>
  <si>
    <t>0964270</t>
  </si>
  <si>
    <t>0214511</t>
  </si>
  <si>
    <t>0214512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</si>
  <si>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</si>
  <si>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0224531</t>
  </si>
  <si>
    <t>июнь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</si>
  <si>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</si>
  <si>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0952401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</si>
  <si>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</si>
  <si>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</si>
  <si>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</si>
  <si>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</si>
  <si>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</si>
  <si>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</si>
  <si>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</si>
  <si>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</si>
  <si>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0140000</t>
  </si>
  <si>
    <t>Взносы на капитальный ремонт общего имущества в многоквартирных домах</t>
  </si>
  <si>
    <t>0142302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</si>
  <si>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</si>
  <si>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</si>
  <si>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0622302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</si>
  <si>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</si>
  <si>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0224532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</si>
  <si>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</si>
  <si>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</si>
  <si>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026П121000</t>
  </si>
  <si>
    <t>Организация деятельности органа местного самоуправления в сфере образования ( прочий персонал)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</si>
  <si>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</si>
  <si>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</si>
  <si>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</si>
  <si>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</si>
  <si>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</si>
  <si>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апрель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</si>
  <si>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</si>
  <si>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</si>
  <si>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</si>
  <si>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Информационное обеспечение  деятельности земельного бюро</t>
  </si>
  <si>
    <t>0130722000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</si>
  <si>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</si>
  <si>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</si>
  <si>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</si>
  <si>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</si>
  <si>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</si>
  <si>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</si>
  <si>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</si>
  <si>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</si>
  <si>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</si>
  <si>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</si>
  <si>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</si>
  <si>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</si>
  <si>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</si>
  <si>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</si>
  <si>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</si>
  <si>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</si>
  <si>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</si>
  <si>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</si>
  <si>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</si>
  <si>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</si>
  <si>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</si>
  <si>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</si>
  <si>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</si>
  <si>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</si>
  <si>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</si>
  <si>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</si>
  <si>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</si>
  <si>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</si>
  <si>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</si>
  <si>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</si>
  <si>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</si>
  <si>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</si>
  <si>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</si>
  <si>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</si>
  <si>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1120000</t>
  </si>
  <si>
    <t>Улучшение жилищных условий граждан, проживающих в сельской местности, в том числе молодых семей и молодых специалистов</t>
  </si>
  <si>
    <t>1122901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</si>
  <si>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</si>
  <si>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</si>
  <si>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</si>
  <si>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</si>
  <si>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</si>
  <si>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</si>
  <si>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</si>
  <si>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</si>
  <si>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</si>
  <si>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0103</t>
  </si>
  <si>
    <t>0104</t>
  </si>
  <si>
    <t>0106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</si>
  <si>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</si>
  <si>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</si>
  <si>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</si>
  <si>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</si>
  <si>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</si>
  <si>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</si>
  <si>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</si>
  <si>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</si>
  <si>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</si>
  <si>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</si>
  <si>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</si>
  <si>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</si>
  <si>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</si>
  <si>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</si>
  <si>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</si>
  <si>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</si>
  <si>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</si>
  <si>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</si>
  <si>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</si>
  <si>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</si>
  <si>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</si>
  <si>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</si>
  <si>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</si>
  <si>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</si>
  <si>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</si>
  <si>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</si>
  <si>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</si>
  <si>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</si>
  <si>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</si>
  <si>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</si>
  <si>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</si>
  <si>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</si>
  <si>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</si>
  <si>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</si>
  <si>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</si>
  <si>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</si>
  <si>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</si>
  <si>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</si>
  <si>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</si>
  <si>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</si>
  <si>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</si>
  <si>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</si>
  <si>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</si>
  <si>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</si>
  <si>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</si>
  <si>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</si>
  <si>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</si>
  <si>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</si>
  <si>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</si>
  <si>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</si>
  <si>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</si>
  <si>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</si>
  <si>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</si>
  <si>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</si>
  <si>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</si>
  <si>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</si>
  <si>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</si>
  <si>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</si>
  <si>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</si>
  <si>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</si>
  <si>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</si>
  <si>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</si>
  <si>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</si>
  <si>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</si>
  <si>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</si>
  <si>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</si>
  <si>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</si>
  <si>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</si>
  <si>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</si>
  <si>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</si>
  <si>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</si>
  <si>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</si>
  <si>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07142П0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</si>
  <si>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</si>
  <si>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0700000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</si>
  <si>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</si>
  <si>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</si>
  <si>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</si>
  <si>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</si>
  <si>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</si>
  <si>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</si>
  <si>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</si>
  <si>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</si>
  <si>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</si>
  <si>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</si>
  <si>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</si>
  <si>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</si>
  <si>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</si>
  <si>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</si>
  <si>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</si>
  <si>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</si>
  <si>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</si>
  <si>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</si>
  <si>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</si>
  <si>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</si>
  <si>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</si>
  <si>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</si>
  <si>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0102</t>
  </si>
  <si>
    <t>7001005</t>
  </si>
  <si>
    <t>7000521000</t>
  </si>
  <si>
    <t>Подпрограмма "Организация общественных работ"</t>
  </si>
  <si>
    <t>0630000</t>
  </si>
  <si>
    <t>0632101</t>
  </si>
  <si>
    <t>0630621000</t>
  </si>
  <si>
    <t>0910423000</t>
  </si>
  <si>
    <t>Строительство  объектов коммунальной инфраструктуры</t>
  </si>
  <si>
    <t>Бюджетные инвестиции</t>
  </si>
  <si>
    <t>Красноуфимская районная территориальная избирательная комиссия</t>
  </si>
  <si>
    <t>918</t>
  </si>
  <si>
    <t>Обеспечение проведения выборов и референдумов</t>
  </si>
  <si>
    <t>0107</t>
  </si>
  <si>
    <t>Проведение выборов и референдумов</t>
  </si>
  <si>
    <t>7000821000</t>
  </si>
  <si>
    <t>0630000000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</si>
  <si>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</si>
  <si>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</si>
  <si>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</si>
  <si>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Оплата транспортных услуг отдельной льготной категории граждан за лечение  методом гемодиализа</t>
  </si>
  <si>
    <t>7000029100</t>
  </si>
  <si>
    <t>Проведение выборов депутатов Думы МО Красноуфимский округ</t>
  </si>
  <si>
    <t>Ведомственная структура расходов бюджета МО Красноуфимский округ                              на 2017 год</t>
  </si>
  <si>
    <t xml:space="preserve"> Приложение № 5                                                               к решению Думы МО Красноуфимский округ                    от 22.12.2016 г. №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</si>
</sst>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[$-FC19]d\ mmmm\ yyyy\ &quot;г.&quot;"/>
    <numFmt numFmtId="171" formatCode="000000"/>
  </numFmts>
  <fonts count="44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/>
    </xf>
    <xf numFmtId="0" fontId="4" fillId="33" borderId="14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3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4" xfId="0" applyNumberFormat="1" applyFont="1" applyFill="1" applyBorder="1" applyAlignment="1">
      <alignment horizontal="right" vertical="top" wrapText="1"/>
    </xf>
    <xf numFmtId="49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34" borderId="10" xfId="0" applyFont="1" applyFill="1" applyBorder="1" applyAlignment="1">
      <alignment horizontal="right" vertical="top"/>
    </xf>
    <xf numFmtId="0" fontId="0" fillId="34" borderId="10" xfId="0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56" applyNumberFormat="1" applyFont="1" applyFill="1" applyBorder="1" applyAlignment="1">
      <alignment horizontal="right" vertical="top"/>
      <protection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4" fontId="4" fillId="33" borderId="14" xfId="0" applyNumberFormat="1" applyFont="1" applyFill="1" applyBorder="1" applyAlignment="1">
      <alignment horizontal="right" vertical="top"/>
    </xf>
    <xf numFmtId="4" fontId="0" fillId="0" borderId="10" xfId="0" applyNumberForma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0" fillId="0" borderId="10" xfId="56" applyNumberFormat="1" applyFont="1" applyFill="1" applyBorder="1" applyAlignment="1">
      <alignment horizontal="right" vertical="top"/>
      <protection/>
    </xf>
    <xf numFmtId="0" fontId="0" fillId="0" borderId="13" xfId="0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2" fontId="0" fillId="0" borderId="0" xfId="0" applyNumberFormat="1" applyFont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49" fontId="0" fillId="33" borderId="0" xfId="0" applyNumberFormat="1" applyFont="1" applyFill="1" applyAlignment="1">
      <alignment horizontal="right" vertical="top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2" fontId="0" fillId="0" borderId="14" xfId="0" applyNumberForma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0" fontId="0" fillId="0" borderId="10" xfId="0" applyFont="1" applyBorder="1" applyAlignment="1">
      <alignment horizontal="center" vertical="center"/>
    </xf>
    <xf numFmtId="0" fontId="0" fillId="0" borderId="10" xfId="56" applyBorder="1">
      <alignment/>
      <protection/>
    </xf>
    <xf numFmtId="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34" borderId="10" xfId="0" applyNumberFormat="1" applyFill="1" applyBorder="1" applyAlignment="1">
      <alignment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49" fontId="0" fillId="33" borderId="10" xfId="56" applyNumberFormat="1" applyFont="1" applyFill="1" applyBorder="1" applyAlignment="1">
      <alignment horizontal="center" vertical="top" wrapText="1"/>
      <protection/>
    </xf>
    <xf numFmtId="49" fontId="0" fillId="35" borderId="10" xfId="0" applyNumberFormat="1" applyFont="1" applyFill="1" applyBorder="1" applyAlignment="1">
      <alignment horizontal="right" vertical="top" wrapText="1"/>
    </xf>
    <xf numFmtId="4" fontId="0" fillId="35" borderId="18" xfId="0" applyNumberFormat="1" applyFont="1" applyFill="1" applyBorder="1" applyAlignment="1">
      <alignment horizontal="right" vertical="top"/>
    </xf>
    <xf numFmtId="0" fontId="0" fillId="35" borderId="10" xfId="0" applyFill="1" applyBorder="1" applyAlignment="1">
      <alignment/>
    </xf>
    <xf numFmtId="4" fontId="0" fillId="35" borderId="10" xfId="0" applyNumberFormat="1" applyFill="1" applyBorder="1" applyAlignment="1">
      <alignment/>
    </xf>
    <xf numFmtId="49" fontId="0" fillId="35" borderId="10" xfId="56" applyNumberFormat="1" applyFont="1" applyFill="1" applyBorder="1" applyAlignment="1">
      <alignment horizontal="right" vertical="top" wrapText="1"/>
      <protection/>
    </xf>
    <xf numFmtId="0" fontId="0" fillId="35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20" xfId="0" applyNumberFormat="1" applyBorder="1" applyAlignment="1">
      <alignment wrapText="1"/>
    </xf>
    <xf numFmtId="0" fontId="0" fillId="0" borderId="20" xfId="0" applyBorder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94" zoomScaleNormal="94" zoomScalePageLayoutView="0" workbookViewId="0" topLeftCell="A6">
      <selection activeCell="Q11" sqref="Q11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4" max="4" width="10.25390625" style="0" hidden="1" customWidth="1"/>
    <col min="5" max="5" width="11.375" style="0" customWidth="1"/>
    <col min="6" max="6" width="6.25390625" style="0" customWidth="1"/>
    <col min="7" max="7" width="13.25390625" style="0" hidden="1" customWidth="1"/>
    <col min="8" max="8" width="10.75390625" style="0" hidden="1" customWidth="1"/>
    <col min="9" max="11" width="14.00390625" style="0" hidden="1" customWidth="1"/>
    <col min="12" max="12" width="0.2421875" style="0" hidden="1" customWidth="1"/>
    <col min="13" max="13" width="13.25390625" style="0" hidden="1" customWidth="1"/>
    <col min="14" max="14" width="0.12890625" style="124" hidden="1" customWidth="1"/>
    <col min="15" max="15" width="16.625" style="0" customWidth="1"/>
    <col min="16" max="16" width="13.50390625" style="0" hidden="1" customWidth="1"/>
    <col min="17" max="17" width="8.25390625" style="0" customWidth="1"/>
    <col min="18" max="18" width="0.12890625" style="0" customWidth="1"/>
  </cols>
  <sheetData>
    <row r="1" spans="1:6" ht="3.75" customHeight="1" hidden="1">
      <c r="A1" s="1"/>
      <c r="B1" s="2"/>
      <c r="C1" s="2"/>
      <c r="D1" s="2"/>
      <c r="E1" s="2"/>
      <c r="F1" s="2"/>
    </row>
    <row r="2" spans="1:6" ht="17.25" customHeight="1" hidden="1">
      <c r="A2" s="3" t="s">
        <v>617</v>
      </c>
      <c r="B2" s="2"/>
      <c r="C2" s="2"/>
      <c r="D2" s="145"/>
      <c r="E2" s="145"/>
      <c r="F2" s="146"/>
    </row>
    <row r="3" spans="1:6" ht="18.75" customHeight="1" hidden="1">
      <c r="A3" s="3"/>
      <c r="B3" s="4" t="s">
        <v>618</v>
      </c>
      <c r="C3" s="4"/>
      <c r="D3" s="146"/>
      <c r="E3" s="146"/>
      <c r="F3" s="146"/>
    </row>
    <row r="4" spans="1:6" ht="39.75" customHeight="1" hidden="1">
      <c r="A4" s="3"/>
      <c r="B4" s="4"/>
      <c r="C4" s="4"/>
      <c r="D4" s="146"/>
      <c r="E4" s="146"/>
      <c r="F4" s="146"/>
    </row>
    <row r="5" spans="1:6" ht="18.75" customHeight="1" hidden="1">
      <c r="A5" s="3"/>
      <c r="B5" s="4"/>
      <c r="C5" s="4"/>
      <c r="D5" s="146"/>
      <c r="E5" s="146"/>
      <c r="F5" s="146"/>
    </row>
    <row r="6" spans="1:6" ht="1.5" customHeight="1">
      <c r="A6" s="3"/>
      <c r="B6" s="4"/>
      <c r="C6" s="4"/>
      <c r="D6" s="80"/>
      <c r="E6" s="80"/>
      <c r="F6" s="80"/>
    </row>
    <row r="7" spans="1:6" ht="18.75" customHeight="1" hidden="1">
      <c r="A7" s="3"/>
      <c r="B7" s="4"/>
      <c r="C7" s="4"/>
      <c r="D7" s="80"/>
      <c r="E7" s="80"/>
      <c r="F7" s="80"/>
    </row>
    <row r="8" spans="1:15" ht="60" customHeight="1">
      <c r="A8" s="3"/>
      <c r="B8" s="5"/>
      <c r="C8" s="147" t="s">
        <v>675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</row>
    <row r="9" spans="1:15" ht="40.5" customHeight="1">
      <c r="A9" s="148" t="s">
        <v>674</v>
      </c>
      <c r="B9" s="148"/>
      <c r="C9" s="148"/>
      <c r="D9" s="148"/>
      <c r="E9" s="148"/>
      <c r="F9" s="148"/>
      <c r="G9" s="148"/>
      <c r="H9" s="149"/>
      <c r="I9" s="149"/>
      <c r="J9" s="149"/>
      <c r="K9" s="149"/>
      <c r="L9" s="150"/>
      <c r="M9" s="150"/>
      <c r="N9" s="150"/>
      <c r="O9" s="150"/>
    </row>
    <row r="10" spans="1:15" ht="63" customHeight="1">
      <c r="A10" s="109" t="s">
        <v>625</v>
      </c>
      <c r="B10" s="109" t="s">
        <v>545</v>
      </c>
      <c r="C10" s="109" t="s">
        <v>546</v>
      </c>
      <c r="D10" s="109" t="s">
        <v>547</v>
      </c>
      <c r="E10" s="109" t="s">
        <v>518</v>
      </c>
      <c r="F10" s="109" t="s">
        <v>548</v>
      </c>
      <c r="G10" s="111" t="s">
        <v>549</v>
      </c>
      <c r="H10" s="110" t="s">
        <v>494</v>
      </c>
      <c r="I10" s="111" t="s">
        <v>549</v>
      </c>
      <c r="J10" s="120" t="s">
        <v>499</v>
      </c>
      <c r="K10" s="112" t="s">
        <v>549</v>
      </c>
      <c r="L10" s="123" t="s">
        <v>471</v>
      </c>
      <c r="M10" s="112" t="s">
        <v>549</v>
      </c>
      <c r="N10" s="126" t="s">
        <v>410</v>
      </c>
      <c r="O10" s="112" t="s">
        <v>549</v>
      </c>
    </row>
    <row r="11" spans="1:15" ht="33" customHeight="1">
      <c r="A11" s="8" t="s">
        <v>641</v>
      </c>
      <c r="B11" s="42">
        <v>901</v>
      </c>
      <c r="C11" s="43"/>
      <c r="D11" s="43"/>
      <c r="E11" s="43"/>
      <c r="F11" s="43"/>
      <c r="G11" s="71" t="e">
        <f>#REF!+G64+G70+G99++G149+G194+G200+G213+G260</f>
        <v>#REF!</v>
      </c>
      <c r="H11" s="105"/>
      <c r="I11" s="71" t="e">
        <f>#REF!+I64+I70+I99++I149+I194+I200+I213+I260</f>
        <v>#REF!</v>
      </c>
      <c r="J11" s="106"/>
      <c r="K11" s="71" t="e">
        <f>#REF!+K64+K70+K99++K149+K194+K200+K213+K260</f>
        <v>#REF!</v>
      </c>
      <c r="L11" s="105"/>
      <c r="M11" s="71" t="e">
        <f>#REF!+M64+M70+M99++M149+M194+M200+M213+M260</f>
        <v>#REF!</v>
      </c>
      <c r="N11" s="106"/>
      <c r="O11" s="71">
        <f>O12+O64+O70+O99+O149+O194+O200+O213+O260</f>
        <v>265916000</v>
      </c>
    </row>
    <row r="12" spans="1:15" ht="33" customHeight="1">
      <c r="A12" s="9" t="s">
        <v>599</v>
      </c>
      <c r="B12" s="43">
        <v>901</v>
      </c>
      <c r="C12" s="43" t="s">
        <v>550</v>
      </c>
      <c r="D12" s="43"/>
      <c r="E12" s="43"/>
      <c r="F12" s="43"/>
      <c r="G12" s="72" t="e">
        <f>G13+#REF!+G29+G26</f>
        <v>#REF!</v>
      </c>
      <c r="H12" s="105"/>
      <c r="I12" s="72" t="e">
        <f>I13+#REF!+I29+I26</f>
        <v>#REF!</v>
      </c>
      <c r="J12" s="105"/>
      <c r="K12" s="72" t="e">
        <f>K13+#REF!+K29+K26</f>
        <v>#REF!</v>
      </c>
      <c r="L12" s="105"/>
      <c r="M12" s="72" t="e">
        <f>M13+#REF!+M29+M26</f>
        <v>#REF!</v>
      </c>
      <c r="N12" s="106"/>
      <c r="O12" s="72">
        <f>O13+O17+O31+O34</f>
        <v>72229300</v>
      </c>
    </row>
    <row r="13" spans="1:15" ht="33" customHeight="1">
      <c r="A13" s="18" t="s">
        <v>454</v>
      </c>
      <c r="B13" s="43">
        <v>901</v>
      </c>
      <c r="C13" s="43" t="s">
        <v>651</v>
      </c>
      <c r="D13" s="43" t="s">
        <v>346</v>
      </c>
      <c r="E13" s="43" t="s">
        <v>149</v>
      </c>
      <c r="F13" s="42"/>
      <c r="G13" s="71"/>
      <c r="H13" s="105"/>
      <c r="I13" s="71"/>
      <c r="J13" s="106"/>
      <c r="K13" s="71"/>
      <c r="L13" s="105"/>
      <c r="M13" s="71"/>
      <c r="N13" s="106"/>
      <c r="O13" s="72">
        <f>O14</f>
        <v>1659200</v>
      </c>
    </row>
    <row r="14" spans="1:15" ht="61.5" customHeight="1">
      <c r="A14" s="18" t="s">
        <v>649</v>
      </c>
      <c r="B14" s="43">
        <v>901</v>
      </c>
      <c r="C14" s="43" t="s">
        <v>651</v>
      </c>
      <c r="D14" s="43" t="s">
        <v>652</v>
      </c>
      <c r="E14" s="43" t="s">
        <v>653</v>
      </c>
      <c r="F14" s="43"/>
      <c r="G14" s="71"/>
      <c r="H14" s="105"/>
      <c r="I14" s="71"/>
      <c r="J14" s="106"/>
      <c r="K14" s="71"/>
      <c r="L14" s="105"/>
      <c r="M14" s="71"/>
      <c r="N14" s="106"/>
      <c r="O14" s="72">
        <f>O15</f>
        <v>1659200</v>
      </c>
    </row>
    <row r="15" spans="1:15" ht="33" customHeight="1">
      <c r="A15" s="18" t="s">
        <v>650</v>
      </c>
      <c r="B15" s="43">
        <v>901</v>
      </c>
      <c r="C15" s="43" t="s">
        <v>651</v>
      </c>
      <c r="D15" s="43" t="s">
        <v>652</v>
      </c>
      <c r="E15" s="43" t="s">
        <v>653</v>
      </c>
      <c r="F15" s="43"/>
      <c r="G15" s="71"/>
      <c r="H15" s="105"/>
      <c r="I15" s="71"/>
      <c r="J15" s="106"/>
      <c r="K15" s="71"/>
      <c r="L15" s="105"/>
      <c r="M15" s="71"/>
      <c r="N15" s="106"/>
      <c r="O15" s="72">
        <f>O16</f>
        <v>1659200</v>
      </c>
    </row>
    <row r="16" spans="1:15" ht="33" customHeight="1">
      <c r="A16" s="18" t="s">
        <v>513</v>
      </c>
      <c r="B16" s="43">
        <v>901</v>
      </c>
      <c r="C16" s="43" t="s">
        <v>651</v>
      </c>
      <c r="D16" s="43"/>
      <c r="E16" s="43" t="s">
        <v>653</v>
      </c>
      <c r="F16" s="43" t="s">
        <v>529</v>
      </c>
      <c r="G16" s="71"/>
      <c r="H16" s="105"/>
      <c r="I16" s="71"/>
      <c r="J16" s="106"/>
      <c r="K16" s="71"/>
      <c r="L16" s="105"/>
      <c r="M16" s="71"/>
      <c r="N16" s="106"/>
      <c r="O16" s="72">
        <v>1659200</v>
      </c>
    </row>
    <row r="17" spans="1:15" ht="81" customHeight="1">
      <c r="A17" s="11" t="s">
        <v>336</v>
      </c>
      <c r="B17" s="43" t="s">
        <v>574</v>
      </c>
      <c r="C17" s="43" t="s">
        <v>552</v>
      </c>
      <c r="D17" s="43" t="s">
        <v>337</v>
      </c>
      <c r="E17" s="43" t="s">
        <v>144</v>
      </c>
      <c r="F17" s="43"/>
      <c r="G17" s="72" t="e">
        <f>G18+G28</f>
        <v>#REF!</v>
      </c>
      <c r="H17" s="106"/>
      <c r="I17" s="72" t="e">
        <f>I18+I28</f>
        <v>#REF!</v>
      </c>
      <c r="J17" s="105"/>
      <c r="K17" s="72" t="e">
        <f>K18+K28</f>
        <v>#REF!</v>
      </c>
      <c r="L17" s="105"/>
      <c r="M17" s="72" t="e">
        <f>M18+M28</f>
        <v>#REF!</v>
      </c>
      <c r="N17" s="106"/>
      <c r="O17" s="72">
        <f>O18+O28</f>
        <v>30478300</v>
      </c>
    </row>
    <row r="18" spans="1:15" ht="81" customHeight="1">
      <c r="A18" s="11" t="s">
        <v>338</v>
      </c>
      <c r="B18" s="43" t="s">
        <v>574</v>
      </c>
      <c r="C18" s="43" t="s">
        <v>552</v>
      </c>
      <c r="D18" s="43" t="s">
        <v>339</v>
      </c>
      <c r="E18" s="43" t="s">
        <v>143</v>
      </c>
      <c r="F18" s="43"/>
      <c r="G18" s="72" t="e">
        <f>G19+G25+#REF!+G23</f>
        <v>#REF!</v>
      </c>
      <c r="H18" s="105"/>
      <c r="I18" s="72" t="e">
        <f>I19+I25+#REF!+I23</f>
        <v>#REF!</v>
      </c>
      <c r="J18" s="105"/>
      <c r="K18" s="72" t="e">
        <f>K19+K25+#REF!+K23</f>
        <v>#REF!</v>
      </c>
      <c r="L18" s="105"/>
      <c r="M18" s="72" t="e">
        <f>M19+M25+#REF!+M23</f>
        <v>#REF!</v>
      </c>
      <c r="N18" s="106"/>
      <c r="O18" s="72">
        <f>O19+O25+O23</f>
        <v>30433300</v>
      </c>
    </row>
    <row r="19" spans="1:15" ht="50.25" customHeight="1">
      <c r="A19" s="12" t="s">
        <v>340</v>
      </c>
      <c r="B19" s="43" t="s">
        <v>574</v>
      </c>
      <c r="C19" s="43" t="s">
        <v>552</v>
      </c>
      <c r="D19" s="43" t="s">
        <v>335</v>
      </c>
      <c r="E19" s="43" t="s">
        <v>142</v>
      </c>
      <c r="F19" s="43"/>
      <c r="G19" s="72">
        <f>G20+G21+G22</f>
        <v>10937170</v>
      </c>
      <c r="H19" s="105"/>
      <c r="I19" s="72">
        <f>I20+I21+I22</f>
        <v>10937170</v>
      </c>
      <c r="J19" s="105"/>
      <c r="K19" s="72">
        <f>K20+K21+K22</f>
        <v>10933170</v>
      </c>
      <c r="L19" s="105"/>
      <c r="M19" s="72">
        <f>M20+M21+M22</f>
        <v>10933170</v>
      </c>
      <c r="N19" s="106"/>
      <c r="O19" s="72">
        <f>O20+O21+O22</f>
        <v>11768268</v>
      </c>
    </row>
    <row r="20" spans="1:15" ht="42" customHeight="1">
      <c r="A20" s="12" t="s">
        <v>513</v>
      </c>
      <c r="B20" s="43" t="s">
        <v>574</v>
      </c>
      <c r="C20" s="43" t="s">
        <v>552</v>
      </c>
      <c r="D20" s="43" t="s">
        <v>335</v>
      </c>
      <c r="E20" s="43" t="s">
        <v>142</v>
      </c>
      <c r="F20" s="43" t="s">
        <v>529</v>
      </c>
      <c r="G20" s="72">
        <v>10236053</v>
      </c>
      <c r="H20" s="105">
        <v>31600</v>
      </c>
      <c r="I20" s="72">
        <f>G20+H20</f>
        <v>10267653</v>
      </c>
      <c r="J20" s="105"/>
      <c r="K20" s="72">
        <f>I20+J20</f>
        <v>10267653</v>
      </c>
      <c r="L20" s="105"/>
      <c r="M20" s="72">
        <f>K20+L20</f>
        <v>10267653</v>
      </c>
      <c r="N20" s="106"/>
      <c r="O20" s="72">
        <v>10768370</v>
      </c>
    </row>
    <row r="21" spans="1:15" ht="41.25" customHeight="1">
      <c r="A21" s="11" t="s">
        <v>530</v>
      </c>
      <c r="B21" s="43" t="s">
        <v>574</v>
      </c>
      <c r="C21" s="43" t="s">
        <v>552</v>
      </c>
      <c r="D21" s="43" t="s">
        <v>335</v>
      </c>
      <c r="E21" s="43" t="s">
        <v>142</v>
      </c>
      <c r="F21" s="43" t="s">
        <v>521</v>
      </c>
      <c r="G21" s="72">
        <v>699117</v>
      </c>
      <c r="H21" s="105">
        <v>-31600</v>
      </c>
      <c r="I21" s="72">
        <f>G21+H21</f>
        <v>667517</v>
      </c>
      <c r="J21" s="105">
        <v>-4000</v>
      </c>
      <c r="K21" s="72">
        <f>I21+J21</f>
        <v>663517</v>
      </c>
      <c r="L21" s="105"/>
      <c r="M21" s="72">
        <f>K21+L21</f>
        <v>663517</v>
      </c>
      <c r="N21" s="106">
        <v>-2178.33</v>
      </c>
      <c r="O21" s="72">
        <v>997898</v>
      </c>
    </row>
    <row r="22" spans="1:15" ht="27" customHeight="1">
      <c r="A22" s="11" t="s">
        <v>524</v>
      </c>
      <c r="B22" s="43" t="s">
        <v>574</v>
      </c>
      <c r="C22" s="43" t="s">
        <v>552</v>
      </c>
      <c r="D22" s="43" t="s">
        <v>335</v>
      </c>
      <c r="E22" s="43" t="s">
        <v>142</v>
      </c>
      <c r="F22" s="43" t="s">
        <v>523</v>
      </c>
      <c r="G22" s="72">
        <v>2000</v>
      </c>
      <c r="H22" s="105"/>
      <c r="I22" s="72">
        <f>G22+H22</f>
        <v>2000</v>
      </c>
      <c r="J22" s="105"/>
      <c r="K22" s="72">
        <f>I22+J22</f>
        <v>2000</v>
      </c>
      <c r="L22" s="105"/>
      <c r="M22" s="72">
        <f>K22+L22</f>
        <v>2000</v>
      </c>
      <c r="N22" s="106"/>
      <c r="O22" s="72">
        <v>2000</v>
      </c>
    </row>
    <row r="23" spans="1:15" ht="48.75" customHeight="1">
      <c r="A23" s="35" t="s">
        <v>458</v>
      </c>
      <c r="B23" s="43" t="s">
        <v>574</v>
      </c>
      <c r="C23" s="43" t="s">
        <v>552</v>
      </c>
      <c r="D23" s="43" t="s">
        <v>459</v>
      </c>
      <c r="E23" s="43" t="s">
        <v>145</v>
      </c>
      <c r="F23" s="43"/>
      <c r="G23" s="72">
        <f>G24</f>
        <v>894618</v>
      </c>
      <c r="H23" s="105"/>
      <c r="I23" s="72">
        <f>I24</f>
        <v>894618</v>
      </c>
      <c r="J23" s="105"/>
      <c r="K23" s="72">
        <f>K24</f>
        <v>894618</v>
      </c>
      <c r="L23" s="105"/>
      <c r="M23" s="72">
        <f>M24</f>
        <v>894618</v>
      </c>
      <c r="N23" s="106"/>
      <c r="O23" s="72">
        <f>O24</f>
        <v>1124532</v>
      </c>
    </row>
    <row r="24" spans="1:15" ht="35.25" customHeight="1">
      <c r="A24" s="12" t="s">
        <v>513</v>
      </c>
      <c r="B24" s="43" t="s">
        <v>574</v>
      </c>
      <c r="C24" s="43" t="s">
        <v>552</v>
      </c>
      <c r="D24" s="43" t="s">
        <v>459</v>
      </c>
      <c r="E24" s="43" t="s">
        <v>145</v>
      </c>
      <c r="F24" s="43" t="s">
        <v>529</v>
      </c>
      <c r="G24" s="72">
        <v>894618</v>
      </c>
      <c r="H24" s="105"/>
      <c r="I24" s="72">
        <f>G24+H24</f>
        <v>894618</v>
      </c>
      <c r="J24" s="105"/>
      <c r="K24" s="72">
        <f>I24+J24</f>
        <v>894618</v>
      </c>
      <c r="L24" s="105"/>
      <c r="M24" s="72">
        <f>K24+L24</f>
        <v>894618</v>
      </c>
      <c r="N24" s="106"/>
      <c r="O24" s="72">
        <v>1124532</v>
      </c>
    </row>
    <row r="25" spans="1:15" ht="46.5" customHeight="1">
      <c r="A25" s="13" t="s">
        <v>341</v>
      </c>
      <c r="B25" s="43">
        <v>901</v>
      </c>
      <c r="C25" s="43" t="s">
        <v>552</v>
      </c>
      <c r="D25" s="43" t="s">
        <v>342</v>
      </c>
      <c r="E25" s="43" t="s">
        <v>146</v>
      </c>
      <c r="F25" s="43"/>
      <c r="G25" s="73">
        <f>G26+G27</f>
        <v>14861354</v>
      </c>
      <c r="H25" s="105"/>
      <c r="I25" s="73">
        <f>I26+I27</f>
        <v>14861354</v>
      </c>
      <c r="J25" s="105"/>
      <c r="K25" s="73">
        <f>K26+K27</f>
        <v>14861354</v>
      </c>
      <c r="L25" s="105"/>
      <c r="M25" s="73">
        <f>M26+M27</f>
        <v>14861354</v>
      </c>
      <c r="N25" s="106"/>
      <c r="O25" s="73">
        <f>O26+O27</f>
        <v>17540500</v>
      </c>
    </row>
    <row r="26" spans="1:15" ht="32.25" customHeight="1">
      <c r="A26" s="12" t="s">
        <v>513</v>
      </c>
      <c r="B26" s="43">
        <v>901</v>
      </c>
      <c r="C26" s="43" t="s">
        <v>552</v>
      </c>
      <c r="D26" s="43" t="s">
        <v>342</v>
      </c>
      <c r="E26" s="43" t="s">
        <v>146</v>
      </c>
      <c r="F26" s="43" t="s">
        <v>529</v>
      </c>
      <c r="G26" s="73">
        <v>14221892</v>
      </c>
      <c r="H26" s="105"/>
      <c r="I26" s="73">
        <f>G26+H26</f>
        <v>14221892</v>
      </c>
      <c r="J26" s="105">
        <v>200</v>
      </c>
      <c r="K26" s="73">
        <f>I26+J26</f>
        <v>14222092</v>
      </c>
      <c r="L26" s="105">
        <v>5453</v>
      </c>
      <c r="M26" s="73">
        <f>K26+L26</f>
        <v>14227545</v>
      </c>
      <c r="N26" s="106"/>
      <c r="O26" s="73">
        <v>16919350</v>
      </c>
    </row>
    <row r="27" spans="1:15" ht="33" customHeight="1">
      <c r="A27" s="11" t="s">
        <v>530</v>
      </c>
      <c r="B27" s="43">
        <v>901</v>
      </c>
      <c r="C27" s="43" t="s">
        <v>552</v>
      </c>
      <c r="D27" s="43" t="s">
        <v>342</v>
      </c>
      <c r="E27" s="43" t="s">
        <v>146</v>
      </c>
      <c r="F27" s="43" t="s">
        <v>521</v>
      </c>
      <c r="G27" s="72">
        <v>639462</v>
      </c>
      <c r="H27" s="105"/>
      <c r="I27" s="73">
        <f>G27+H27</f>
        <v>639462</v>
      </c>
      <c r="J27" s="105">
        <v>-200</v>
      </c>
      <c r="K27" s="73">
        <f>I27+J27</f>
        <v>639262</v>
      </c>
      <c r="L27" s="105">
        <v>-5453</v>
      </c>
      <c r="M27" s="73">
        <f>K27+L27</f>
        <v>633809</v>
      </c>
      <c r="N27" s="106"/>
      <c r="O27" s="73">
        <v>621150</v>
      </c>
    </row>
    <row r="28" spans="1:15" ht="48.75" customHeight="1" outlineLevel="1">
      <c r="A28" s="11" t="s">
        <v>343</v>
      </c>
      <c r="B28" s="43" t="s">
        <v>574</v>
      </c>
      <c r="C28" s="43" t="s">
        <v>552</v>
      </c>
      <c r="D28" s="43" t="s">
        <v>345</v>
      </c>
      <c r="E28" s="43" t="s">
        <v>147</v>
      </c>
      <c r="F28" s="43"/>
      <c r="G28" s="72">
        <f>G29</f>
        <v>45000</v>
      </c>
      <c r="H28" s="105"/>
      <c r="I28" s="72">
        <f>I29</f>
        <v>45000</v>
      </c>
      <c r="J28" s="105"/>
      <c r="K28" s="72">
        <f>K29</f>
        <v>45000</v>
      </c>
      <c r="L28" s="105"/>
      <c r="M28" s="72">
        <f>M29</f>
        <v>45000</v>
      </c>
      <c r="N28" s="106"/>
      <c r="O28" s="72">
        <f>O29</f>
        <v>45000</v>
      </c>
    </row>
    <row r="29" spans="1:15" ht="33.75" customHeight="1" outlineLevel="1">
      <c r="A29" s="15" t="s">
        <v>344</v>
      </c>
      <c r="B29" s="43" t="s">
        <v>574</v>
      </c>
      <c r="C29" s="43" t="s">
        <v>552</v>
      </c>
      <c r="D29" s="43" t="s">
        <v>428</v>
      </c>
      <c r="E29" s="43" t="s">
        <v>148</v>
      </c>
      <c r="F29" s="43"/>
      <c r="G29" s="72">
        <f>G30</f>
        <v>45000</v>
      </c>
      <c r="H29" s="105"/>
      <c r="I29" s="72">
        <f>I30</f>
        <v>45000</v>
      </c>
      <c r="J29" s="105"/>
      <c r="K29" s="72">
        <f>K30</f>
        <v>45000</v>
      </c>
      <c r="L29" s="105"/>
      <c r="M29" s="72">
        <f>M30</f>
        <v>45000</v>
      </c>
      <c r="N29" s="106"/>
      <c r="O29" s="72">
        <f>O30</f>
        <v>45000</v>
      </c>
    </row>
    <row r="30" spans="1:15" ht="33.75" customHeight="1" outlineLevel="1">
      <c r="A30" s="11" t="s">
        <v>530</v>
      </c>
      <c r="B30" s="43" t="s">
        <v>574</v>
      </c>
      <c r="C30" s="43" t="s">
        <v>552</v>
      </c>
      <c r="D30" s="43" t="s">
        <v>428</v>
      </c>
      <c r="E30" s="43" t="s">
        <v>148</v>
      </c>
      <c r="F30" s="43" t="s">
        <v>521</v>
      </c>
      <c r="G30" s="72">
        <v>45000</v>
      </c>
      <c r="H30" s="105"/>
      <c r="I30" s="72">
        <f>G30+H30</f>
        <v>45000</v>
      </c>
      <c r="J30" s="105"/>
      <c r="K30" s="72">
        <f>I30+J30</f>
        <v>45000</v>
      </c>
      <c r="L30" s="105"/>
      <c r="M30" s="72">
        <f>K30+L30</f>
        <v>45000</v>
      </c>
      <c r="N30" s="106"/>
      <c r="O30" s="72">
        <v>45000</v>
      </c>
    </row>
    <row r="31" spans="1:15" ht="19.5" customHeight="1" outlineLevel="1">
      <c r="A31" s="75" t="s">
        <v>454</v>
      </c>
      <c r="B31" s="43" t="s">
        <v>574</v>
      </c>
      <c r="C31" s="43" t="s">
        <v>590</v>
      </c>
      <c r="D31" s="43" t="s">
        <v>346</v>
      </c>
      <c r="E31" s="43" t="s">
        <v>149</v>
      </c>
      <c r="F31" s="44"/>
      <c r="G31" s="73">
        <f>G32</f>
        <v>180000</v>
      </c>
      <c r="H31" s="105"/>
      <c r="I31" s="73">
        <f>I32</f>
        <v>80000</v>
      </c>
      <c r="J31" s="105"/>
      <c r="K31" s="73">
        <f>K32</f>
        <v>80000</v>
      </c>
      <c r="L31" s="105"/>
      <c r="M31" s="73">
        <f>M32</f>
        <v>80000</v>
      </c>
      <c r="N31" s="106"/>
      <c r="O31" s="73">
        <f>O32</f>
        <v>200000</v>
      </c>
    </row>
    <row r="32" spans="1:15" ht="38.25" customHeight="1" outlineLevel="1">
      <c r="A32" s="17" t="s">
        <v>7</v>
      </c>
      <c r="B32" s="45" t="s">
        <v>574</v>
      </c>
      <c r="C32" s="45" t="s">
        <v>590</v>
      </c>
      <c r="D32" s="43" t="s">
        <v>347</v>
      </c>
      <c r="E32" s="43" t="s">
        <v>150</v>
      </c>
      <c r="F32" s="45"/>
      <c r="G32" s="73">
        <f>G33</f>
        <v>180000</v>
      </c>
      <c r="H32" s="105"/>
      <c r="I32" s="73">
        <f>I33</f>
        <v>80000</v>
      </c>
      <c r="J32" s="105"/>
      <c r="K32" s="73">
        <f>K33</f>
        <v>80000</v>
      </c>
      <c r="L32" s="105"/>
      <c r="M32" s="73">
        <f>M33</f>
        <v>80000</v>
      </c>
      <c r="N32" s="106"/>
      <c r="O32" s="73">
        <f>O33</f>
        <v>200000</v>
      </c>
    </row>
    <row r="33" spans="1:15" ht="22.5" customHeight="1" outlineLevel="1">
      <c r="A33" s="16" t="s">
        <v>370</v>
      </c>
      <c r="B33" s="45" t="s">
        <v>574</v>
      </c>
      <c r="C33" s="45" t="s">
        <v>590</v>
      </c>
      <c r="D33" s="43" t="s">
        <v>347</v>
      </c>
      <c r="E33" s="43" t="s">
        <v>150</v>
      </c>
      <c r="F33" s="45" t="s">
        <v>20</v>
      </c>
      <c r="G33" s="72">
        <v>180000</v>
      </c>
      <c r="H33" s="105">
        <v>-100000</v>
      </c>
      <c r="I33" s="72">
        <f>G33+H33</f>
        <v>80000</v>
      </c>
      <c r="J33" s="105"/>
      <c r="K33" s="72">
        <f>I33+J33</f>
        <v>80000</v>
      </c>
      <c r="L33" s="105"/>
      <c r="M33" s="72">
        <f>K33+L33</f>
        <v>80000</v>
      </c>
      <c r="N33" s="106"/>
      <c r="O33" s="72">
        <v>200000</v>
      </c>
    </row>
    <row r="34" spans="1:15" ht="21" customHeight="1">
      <c r="A34" s="9" t="s">
        <v>601</v>
      </c>
      <c r="B34" s="43">
        <v>901</v>
      </c>
      <c r="C34" s="43" t="s">
        <v>629</v>
      </c>
      <c r="D34" s="43"/>
      <c r="E34" s="43"/>
      <c r="F34" s="43"/>
      <c r="G34" s="72" t="e">
        <f>G38+G59+#REF!</f>
        <v>#REF!</v>
      </c>
      <c r="H34" s="105"/>
      <c r="I34" s="72" t="e">
        <f>I38+I59+#REF!</f>
        <v>#REF!</v>
      </c>
      <c r="J34" s="105"/>
      <c r="K34" s="72" t="e">
        <f>K38+K59+#REF!</f>
        <v>#REF!</v>
      </c>
      <c r="L34" s="105"/>
      <c r="M34" s="72" t="e">
        <f>M38+M59+#REF!</f>
        <v>#REF!</v>
      </c>
      <c r="N34" s="106"/>
      <c r="O34" s="72">
        <f>O38+O59+O35</f>
        <v>39891800</v>
      </c>
    </row>
    <row r="35" spans="1:15" ht="131.25" customHeight="1">
      <c r="A35" s="27" t="s">
        <v>348</v>
      </c>
      <c r="B35" s="43">
        <v>901</v>
      </c>
      <c r="C35" s="43" t="s">
        <v>629</v>
      </c>
      <c r="D35" s="43" t="s">
        <v>271</v>
      </c>
      <c r="E35" s="43" t="s">
        <v>163</v>
      </c>
      <c r="F35" s="43"/>
      <c r="G35" s="72"/>
      <c r="H35" s="105"/>
      <c r="I35" s="72"/>
      <c r="J35" s="105"/>
      <c r="K35" s="72"/>
      <c r="L35" s="105"/>
      <c r="M35" s="72"/>
      <c r="N35" s="106"/>
      <c r="O35" s="72">
        <f>O36</f>
        <v>50000</v>
      </c>
    </row>
    <row r="36" spans="1:15" ht="58.5" customHeight="1">
      <c r="A36" s="11" t="s">
        <v>654</v>
      </c>
      <c r="B36" s="43">
        <v>901</v>
      </c>
      <c r="C36" s="43" t="s">
        <v>629</v>
      </c>
      <c r="D36" s="43" t="s">
        <v>655</v>
      </c>
      <c r="E36" s="43" t="s">
        <v>667</v>
      </c>
      <c r="F36" s="43"/>
      <c r="G36" s="72"/>
      <c r="H36" s="105"/>
      <c r="I36" s="72"/>
      <c r="J36" s="105"/>
      <c r="K36" s="72"/>
      <c r="L36" s="105"/>
      <c r="M36" s="72"/>
      <c r="N36" s="106"/>
      <c r="O36" s="72">
        <f>O37</f>
        <v>50000</v>
      </c>
    </row>
    <row r="37" spans="1:15" ht="71.25" customHeight="1">
      <c r="A37" s="11" t="s">
        <v>27</v>
      </c>
      <c r="B37" s="43">
        <v>901</v>
      </c>
      <c r="C37" s="43" t="s">
        <v>629</v>
      </c>
      <c r="D37" s="43" t="s">
        <v>656</v>
      </c>
      <c r="E37" s="43" t="s">
        <v>657</v>
      </c>
      <c r="F37" s="43" t="s">
        <v>521</v>
      </c>
      <c r="G37" s="72"/>
      <c r="H37" s="105"/>
      <c r="I37" s="72"/>
      <c r="J37" s="105"/>
      <c r="K37" s="72"/>
      <c r="L37" s="105"/>
      <c r="M37" s="72"/>
      <c r="N37" s="106"/>
      <c r="O37" s="72">
        <v>50000</v>
      </c>
    </row>
    <row r="38" spans="1:15" ht="83.25" customHeight="1">
      <c r="A38" s="11" t="s">
        <v>336</v>
      </c>
      <c r="B38" s="43">
        <v>901</v>
      </c>
      <c r="C38" s="43" t="s">
        <v>629</v>
      </c>
      <c r="D38" s="43" t="s">
        <v>337</v>
      </c>
      <c r="E38" s="43" t="s">
        <v>144</v>
      </c>
      <c r="F38" s="43"/>
      <c r="G38" s="72">
        <f>G39+G51+G54</f>
        <v>36755600</v>
      </c>
      <c r="H38" s="106"/>
      <c r="I38" s="72">
        <f>I39+I51+I54</f>
        <v>36755600</v>
      </c>
      <c r="J38" s="105"/>
      <c r="K38" s="72">
        <f>K39+K51+K54</f>
        <v>36710000.15</v>
      </c>
      <c r="L38" s="105"/>
      <c r="M38" s="72">
        <f>M39+M51+M54</f>
        <v>37487665.65</v>
      </c>
      <c r="N38" s="106"/>
      <c r="O38" s="72">
        <f>O39+O51+O54</f>
        <v>36741200</v>
      </c>
    </row>
    <row r="39" spans="1:15" ht="64.5" customHeight="1">
      <c r="A39" s="11" t="s">
        <v>349</v>
      </c>
      <c r="B39" s="43">
        <v>901</v>
      </c>
      <c r="C39" s="43" t="s">
        <v>629</v>
      </c>
      <c r="D39" s="43" t="s">
        <v>350</v>
      </c>
      <c r="E39" s="43" t="s">
        <v>151</v>
      </c>
      <c r="F39" s="43"/>
      <c r="G39" s="72">
        <f>G40+G42+G44+G46+G48</f>
        <v>1036200</v>
      </c>
      <c r="H39" s="105"/>
      <c r="I39" s="72">
        <f>I40+I42+I44+I46+I48</f>
        <v>1036200</v>
      </c>
      <c r="J39" s="105"/>
      <c r="K39" s="72">
        <f>K40+K42+K44+K46+K48</f>
        <v>1065200</v>
      </c>
      <c r="L39" s="105"/>
      <c r="M39" s="72">
        <f>M40+M42+M44+M46+M48</f>
        <v>1065200</v>
      </c>
      <c r="N39" s="106"/>
      <c r="O39" s="72">
        <f>O40+O42+O44+O46+O48</f>
        <v>1469400</v>
      </c>
    </row>
    <row r="40" spans="1:15" ht="49.5" customHeight="1">
      <c r="A40" s="30" t="s">
        <v>32</v>
      </c>
      <c r="B40" s="43">
        <v>901</v>
      </c>
      <c r="C40" s="43" t="s">
        <v>629</v>
      </c>
      <c r="D40" s="43" t="s">
        <v>351</v>
      </c>
      <c r="E40" s="43" t="s">
        <v>152</v>
      </c>
      <c r="F40" s="43"/>
      <c r="G40" s="72">
        <f>G41</f>
        <v>182000</v>
      </c>
      <c r="H40" s="105"/>
      <c r="I40" s="72">
        <f>I41</f>
        <v>182000</v>
      </c>
      <c r="J40" s="105"/>
      <c r="K40" s="72">
        <f>K41</f>
        <v>281000</v>
      </c>
      <c r="L40" s="105"/>
      <c r="M40" s="72">
        <f>M41</f>
        <v>281000</v>
      </c>
      <c r="N40" s="106"/>
      <c r="O40" s="72">
        <f>O41</f>
        <v>182000</v>
      </c>
    </row>
    <row r="41" spans="1:15" ht="32.25" customHeight="1">
      <c r="A41" s="11" t="s">
        <v>530</v>
      </c>
      <c r="B41" s="43">
        <v>901</v>
      </c>
      <c r="C41" s="43" t="s">
        <v>629</v>
      </c>
      <c r="D41" s="43" t="s">
        <v>351</v>
      </c>
      <c r="E41" s="43" t="s">
        <v>152</v>
      </c>
      <c r="F41" s="43" t="s">
        <v>521</v>
      </c>
      <c r="G41" s="72">
        <v>182000</v>
      </c>
      <c r="H41" s="105"/>
      <c r="I41" s="72">
        <f>G41+H41</f>
        <v>182000</v>
      </c>
      <c r="J41" s="105">
        <v>99000</v>
      </c>
      <c r="K41" s="72">
        <f>I41+J41</f>
        <v>281000</v>
      </c>
      <c r="L41" s="105"/>
      <c r="M41" s="72">
        <f>K41+L41</f>
        <v>281000</v>
      </c>
      <c r="N41" s="106">
        <f>26760+16008</f>
        <v>42768</v>
      </c>
      <c r="O41" s="72">
        <v>182000</v>
      </c>
    </row>
    <row r="42" spans="1:15" ht="34.5" customHeight="1">
      <c r="A42" s="15" t="s">
        <v>352</v>
      </c>
      <c r="B42" s="43">
        <v>901</v>
      </c>
      <c r="C42" s="43" t="s">
        <v>629</v>
      </c>
      <c r="D42" s="43" t="s">
        <v>353</v>
      </c>
      <c r="E42" s="43" t="s">
        <v>153</v>
      </c>
      <c r="F42" s="43"/>
      <c r="G42" s="72">
        <f>G43</f>
        <v>54000</v>
      </c>
      <c r="H42" s="105"/>
      <c r="I42" s="72">
        <f>I43</f>
        <v>54000</v>
      </c>
      <c r="J42" s="105"/>
      <c r="K42" s="72">
        <f>K43</f>
        <v>104000</v>
      </c>
      <c r="L42" s="105"/>
      <c r="M42" s="72">
        <f>M43</f>
        <v>104000</v>
      </c>
      <c r="N42" s="106"/>
      <c r="O42" s="72">
        <f>O43</f>
        <v>600000</v>
      </c>
    </row>
    <row r="43" spans="1:15" ht="24.75" customHeight="1">
      <c r="A43" s="15" t="s">
        <v>524</v>
      </c>
      <c r="B43" s="43">
        <v>901</v>
      </c>
      <c r="C43" s="43" t="s">
        <v>629</v>
      </c>
      <c r="D43" s="43" t="s">
        <v>353</v>
      </c>
      <c r="E43" s="43" t="s">
        <v>153</v>
      </c>
      <c r="F43" s="43" t="s">
        <v>523</v>
      </c>
      <c r="G43" s="72">
        <v>54000</v>
      </c>
      <c r="H43" s="105"/>
      <c r="I43" s="72">
        <f>G43+H43</f>
        <v>54000</v>
      </c>
      <c r="J43" s="105">
        <v>50000</v>
      </c>
      <c r="K43" s="72">
        <f>I43+J43</f>
        <v>104000</v>
      </c>
      <c r="L43" s="105"/>
      <c r="M43" s="72">
        <f>K43+L43</f>
        <v>104000</v>
      </c>
      <c r="N43" s="106"/>
      <c r="O43" s="72">
        <v>600000</v>
      </c>
    </row>
    <row r="44" spans="1:15" ht="81" customHeight="1">
      <c r="A44" s="15" t="s">
        <v>164</v>
      </c>
      <c r="B44" s="43">
        <v>901</v>
      </c>
      <c r="C44" s="43" t="s">
        <v>629</v>
      </c>
      <c r="D44" s="43" t="s">
        <v>354</v>
      </c>
      <c r="E44" s="43" t="s">
        <v>154</v>
      </c>
      <c r="F44" s="43"/>
      <c r="G44" s="72">
        <f>G45</f>
        <v>701800</v>
      </c>
      <c r="H44" s="105"/>
      <c r="I44" s="72">
        <f>I45</f>
        <v>701800</v>
      </c>
      <c r="J44" s="105"/>
      <c r="K44" s="72">
        <f>K45</f>
        <v>581800</v>
      </c>
      <c r="L44" s="105"/>
      <c r="M44" s="72">
        <f>M45</f>
        <v>581800</v>
      </c>
      <c r="N44" s="106"/>
      <c r="O44" s="72">
        <f>O45</f>
        <v>585000</v>
      </c>
    </row>
    <row r="45" spans="1:15" ht="34.5" customHeight="1">
      <c r="A45" s="11" t="s">
        <v>530</v>
      </c>
      <c r="B45" s="43">
        <v>901</v>
      </c>
      <c r="C45" s="43" t="s">
        <v>629</v>
      </c>
      <c r="D45" s="43" t="s">
        <v>354</v>
      </c>
      <c r="E45" s="43" t="s">
        <v>154</v>
      </c>
      <c r="F45" s="43" t="s">
        <v>521</v>
      </c>
      <c r="G45" s="72">
        <v>701800</v>
      </c>
      <c r="H45" s="105"/>
      <c r="I45" s="72">
        <f>G45+H45</f>
        <v>701800</v>
      </c>
      <c r="J45" s="105">
        <v>-120000</v>
      </c>
      <c r="K45" s="72">
        <f>I45+J45</f>
        <v>581800</v>
      </c>
      <c r="L45" s="105"/>
      <c r="M45" s="72">
        <f>K45+L45</f>
        <v>581800</v>
      </c>
      <c r="N45" s="106">
        <v>-220000</v>
      </c>
      <c r="O45" s="72">
        <v>585000</v>
      </c>
    </row>
    <row r="46" spans="1:15" ht="111.75" customHeight="1">
      <c r="A46" s="11" t="s">
        <v>3</v>
      </c>
      <c r="B46" s="43">
        <v>901</v>
      </c>
      <c r="C46" s="43" t="s">
        <v>629</v>
      </c>
      <c r="D46" s="43" t="s">
        <v>356</v>
      </c>
      <c r="E46" s="43" t="s">
        <v>155</v>
      </c>
      <c r="F46" s="43"/>
      <c r="G46" s="73">
        <f>G47</f>
        <v>100</v>
      </c>
      <c r="H46" s="105"/>
      <c r="I46" s="73">
        <f>I47</f>
        <v>100</v>
      </c>
      <c r="J46" s="105"/>
      <c r="K46" s="73">
        <f>K47</f>
        <v>100</v>
      </c>
      <c r="L46" s="105"/>
      <c r="M46" s="73">
        <f>M47</f>
        <v>100</v>
      </c>
      <c r="N46" s="106"/>
      <c r="O46" s="73">
        <f>O47</f>
        <v>100</v>
      </c>
    </row>
    <row r="47" spans="1:15" ht="39.75" customHeight="1">
      <c r="A47" s="11" t="s">
        <v>530</v>
      </c>
      <c r="B47" s="43">
        <v>901</v>
      </c>
      <c r="C47" s="43" t="s">
        <v>629</v>
      </c>
      <c r="D47" s="43" t="s">
        <v>356</v>
      </c>
      <c r="E47" s="43" t="s">
        <v>155</v>
      </c>
      <c r="F47" s="43" t="s">
        <v>521</v>
      </c>
      <c r="G47" s="73">
        <v>100</v>
      </c>
      <c r="H47" s="105"/>
      <c r="I47" s="73">
        <f>G47+H47</f>
        <v>100</v>
      </c>
      <c r="J47" s="105"/>
      <c r="K47" s="73">
        <f>I47+J47</f>
        <v>100</v>
      </c>
      <c r="L47" s="105"/>
      <c r="M47" s="73">
        <f>K47+L47</f>
        <v>100</v>
      </c>
      <c r="N47" s="106"/>
      <c r="O47" s="73">
        <v>100</v>
      </c>
    </row>
    <row r="48" spans="1:15" ht="52.5" customHeight="1">
      <c r="A48" s="11" t="s">
        <v>355</v>
      </c>
      <c r="B48" s="43">
        <v>901</v>
      </c>
      <c r="C48" s="43" t="s">
        <v>629</v>
      </c>
      <c r="D48" s="43" t="s">
        <v>460</v>
      </c>
      <c r="E48" s="43" t="s">
        <v>156</v>
      </c>
      <c r="F48" s="43"/>
      <c r="G48" s="73">
        <f>G49+G50</f>
        <v>98300</v>
      </c>
      <c r="H48" s="105"/>
      <c r="I48" s="73">
        <f>I49+I50</f>
        <v>98300</v>
      </c>
      <c r="J48" s="105"/>
      <c r="K48" s="73">
        <f>K49+K50</f>
        <v>98300</v>
      </c>
      <c r="L48" s="105"/>
      <c r="M48" s="73">
        <f>M49+M50</f>
        <v>98300</v>
      </c>
      <c r="N48" s="106"/>
      <c r="O48" s="73">
        <f>O49+O50</f>
        <v>102300</v>
      </c>
    </row>
    <row r="49" spans="1:15" ht="32.25" customHeight="1">
      <c r="A49" s="12" t="s">
        <v>513</v>
      </c>
      <c r="B49" s="43">
        <v>901</v>
      </c>
      <c r="C49" s="43" t="s">
        <v>629</v>
      </c>
      <c r="D49" s="43" t="s">
        <v>460</v>
      </c>
      <c r="E49" s="43" t="s">
        <v>156</v>
      </c>
      <c r="F49" s="43" t="s">
        <v>529</v>
      </c>
      <c r="G49" s="73">
        <v>90088</v>
      </c>
      <c r="H49" s="105"/>
      <c r="I49" s="73">
        <f>G49+H49</f>
        <v>90088</v>
      </c>
      <c r="J49" s="105"/>
      <c r="K49" s="73">
        <f>I49+J49</f>
        <v>90088</v>
      </c>
      <c r="L49" s="105"/>
      <c r="M49" s="73">
        <f>K49+L49</f>
        <v>90088</v>
      </c>
      <c r="N49" s="106"/>
      <c r="O49" s="73">
        <v>89610</v>
      </c>
    </row>
    <row r="50" spans="1:15" ht="33" customHeight="1">
      <c r="A50" s="11" t="s">
        <v>530</v>
      </c>
      <c r="B50" s="43">
        <v>901</v>
      </c>
      <c r="C50" s="43" t="s">
        <v>629</v>
      </c>
      <c r="D50" s="43" t="s">
        <v>460</v>
      </c>
      <c r="E50" s="43" t="s">
        <v>156</v>
      </c>
      <c r="F50" s="43" t="s">
        <v>521</v>
      </c>
      <c r="G50" s="72">
        <v>8212</v>
      </c>
      <c r="H50" s="105"/>
      <c r="I50" s="72">
        <f>G50+H50</f>
        <v>8212</v>
      </c>
      <c r="J50" s="105"/>
      <c r="K50" s="72">
        <f>I50+J50</f>
        <v>8212</v>
      </c>
      <c r="L50" s="105"/>
      <c r="M50" s="72">
        <f>K50+L50</f>
        <v>8212</v>
      </c>
      <c r="N50" s="106"/>
      <c r="O50" s="72">
        <v>12690</v>
      </c>
    </row>
    <row r="51" spans="1:15" ht="96" customHeight="1">
      <c r="A51" s="11" t="s">
        <v>357</v>
      </c>
      <c r="B51" s="43">
        <v>901</v>
      </c>
      <c r="C51" s="43" t="s">
        <v>629</v>
      </c>
      <c r="D51" s="43" t="s">
        <v>359</v>
      </c>
      <c r="E51" s="43" t="s">
        <v>517</v>
      </c>
      <c r="F51" s="43"/>
      <c r="G51" s="73">
        <f>G52</f>
        <v>235000</v>
      </c>
      <c r="H51" s="105"/>
      <c r="I51" s="73">
        <f>I52</f>
        <v>235000</v>
      </c>
      <c r="J51" s="105"/>
      <c r="K51" s="73">
        <f>K52</f>
        <v>235000</v>
      </c>
      <c r="L51" s="105"/>
      <c r="M51" s="73">
        <f>M52</f>
        <v>235000</v>
      </c>
      <c r="N51" s="106"/>
      <c r="O51" s="73">
        <f>O52</f>
        <v>244000</v>
      </c>
    </row>
    <row r="52" spans="1:15" ht="98.25" customHeight="1">
      <c r="A52" s="18" t="s">
        <v>358</v>
      </c>
      <c r="B52" s="43">
        <v>901</v>
      </c>
      <c r="C52" s="43" t="s">
        <v>629</v>
      </c>
      <c r="D52" s="43" t="s">
        <v>360</v>
      </c>
      <c r="E52" s="43" t="s">
        <v>157</v>
      </c>
      <c r="F52" s="43"/>
      <c r="G52" s="73">
        <f>G53</f>
        <v>235000</v>
      </c>
      <c r="H52" s="105"/>
      <c r="I52" s="73">
        <f>I53</f>
        <v>235000</v>
      </c>
      <c r="J52" s="105"/>
      <c r="K52" s="73">
        <f>K53</f>
        <v>235000</v>
      </c>
      <c r="L52" s="105"/>
      <c r="M52" s="73">
        <f>M53</f>
        <v>235000</v>
      </c>
      <c r="N52" s="106"/>
      <c r="O52" s="73">
        <f>O53</f>
        <v>244000</v>
      </c>
    </row>
    <row r="53" spans="1:15" ht="33" customHeight="1">
      <c r="A53" s="11" t="s">
        <v>530</v>
      </c>
      <c r="B53" s="43">
        <v>901</v>
      </c>
      <c r="C53" s="43" t="s">
        <v>629</v>
      </c>
      <c r="D53" s="43" t="s">
        <v>360</v>
      </c>
      <c r="E53" s="43" t="s">
        <v>157</v>
      </c>
      <c r="F53" s="43" t="s">
        <v>521</v>
      </c>
      <c r="G53" s="73">
        <v>235000</v>
      </c>
      <c r="H53" s="105"/>
      <c r="I53" s="73">
        <f>G53+H53</f>
        <v>235000</v>
      </c>
      <c r="J53" s="105"/>
      <c r="K53" s="73">
        <f>I53+J53</f>
        <v>235000</v>
      </c>
      <c r="L53" s="105"/>
      <c r="M53" s="73">
        <f>K53+L53</f>
        <v>235000</v>
      </c>
      <c r="N53" s="106"/>
      <c r="O53" s="73">
        <v>244000</v>
      </c>
    </row>
    <row r="54" spans="1:15" ht="81.75" customHeight="1">
      <c r="A54" s="11" t="s">
        <v>361</v>
      </c>
      <c r="B54" s="43">
        <v>901</v>
      </c>
      <c r="C54" s="43" t="s">
        <v>629</v>
      </c>
      <c r="D54" s="43" t="s">
        <v>363</v>
      </c>
      <c r="E54" s="43" t="s">
        <v>158</v>
      </c>
      <c r="F54" s="43"/>
      <c r="G54" s="73">
        <f>G55</f>
        <v>35484400</v>
      </c>
      <c r="H54" s="105"/>
      <c r="I54" s="73">
        <f>I55</f>
        <v>35484400</v>
      </c>
      <c r="J54" s="105"/>
      <c r="K54" s="73">
        <f>K55</f>
        <v>35409800.15</v>
      </c>
      <c r="L54" s="105"/>
      <c r="M54" s="73">
        <f>M55</f>
        <v>36187465.65</v>
      </c>
      <c r="N54" s="106"/>
      <c r="O54" s="73">
        <f>O55</f>
        <v>35027800</v>
      </c>
    </row>
    <row r="55" spans="1:15" ht="33.75" customHeight="1">
      <c r="A55" s="11" t="s">
        <v>362</v>
      </c>
      <c r="B55" s="43">
        <v>901</v>
      </c>
      <c r="C55" s="43" t="s">
        <v>629</v>
      </c>
      <c r="D55" s="43" t="s">
        <v>364</v>
      </c>
      <c r="E55" s="43" t="s">
        <v>159</v>
      </c>
      <c r="F55" s="43"/>
      <c r="G55" s="73">
        <f>G56+G57+G58</f>
        <v>35484400</v>
      </c>
      <c r="H55" s="105"/>
      <c r="I55" s="73">
        <f>I56+I57+I58</f>
        <v>35484400</v>
      </c>
      <c r="J55" s="105"/>
      <c r="K55" s="73">
        <f>K56+K57+K58</f>
        <v>35409800.15</v>
      </c>
      <c r="L55" s="105"/>
      <c r="M55" s="73">
        <f>M56+M57+M58</f>
        <v>36187465.65</v>
      </c>
      <c r="N55" s="106"/>
      <c r="O55" s="73">
        <f>O56+O57+O58</f>
        <v>35027800</v>
      </c>
    </row>
    <row r="56" spans="1:15" ht="22.5" customHeight="1">
      <c r="A56" s="11" t="s">
        <v>39</v>
      </c>
      <c r="B56" s="43">
        <v>901</v>
      </c>
      <c r="C56" s="43" t="s">
        <v>629</v>
      </c>
      <c r="D56" s="43" t="s">
        <v>364</v>
      </c>
      <c r="E56" s="43" t="s">
        <v>159</v>
      </c>
      <c r="F56" s="43" t="s">
        <v>519</v>
      </c>
      <c r="G56" s="73">
        <v>26769277</v>
      </c>
      <c r="H56" s="105">
        <v>14004</v>
      </c>
      <c r="I56" s="73">
        <f>G56+H56</f>
        <v>26783281</v>
      </c>
      <c r="J56" s="105">
        <v>5000</v>
      </c>
      <c r="K56" s="73">
        <f>I56+J56</f>
        <v>26788281</v>
      </c>
      <c r="L56" s="105"/>
      <c r="M56" s="73">
        <f>K56+L56</f>
        <v>26788281</v>
      </c>
      <c r="N56" s="106"/>
      <c r="O56" s="73">
        <v>24655939</v>
      </c>
    </row>
    <row r="57" spans="1:15" ht="34.5" customHeight="1">
      <c r="A57" s="11" t="s">
        <v>530</v>
      </c>
      <c r="B57" s="43">
        <v>901</v>
      </c>
      <c r="C57" s="43" t="s">
        <v>629</v>
      </c>
      <c r="D57" s="43" t="s">
        <v>365</v>
      </c>
      <c r="E57" s="43" t="s">
        <v>159</v>
      </c>
      <c r="F57" s="43" t="s">
        <v>521</v>
      </c>
      <c r="G57" s="72">
        <v>8463757</v>
      </c>
      <c r="H57" s="105">
        <v>-14004</v>
      </c>
      <c r="I57" s="73">
        <f>G57+H57</f>
        <v>8449753</v>
      </c>
      <c r="J57" s="105">
        <v>-79599.85</v>
      </c>
      <c r="K57" s="73">
        <f>I57+J57</f>
        <v>8370153.15</v>
      </c>
      <c r="L57" s="105">
        <f>59059.5+718606</f>
        <v>777665.5</v>
      </c>
      <c r="M57" s="73">
        <f>K57+L57</f>
        <v>9147818.65</v>
      </c>
      <c r="N57" s="106">
        <v>-17300</v>
      </c>
      <c r="O57" s="73">
        <v>10103195</v>
      </c>
    </row>
    <row r="58" spans="1:15" ht="27.75" customHeight="1">
      <c r="A58" s="15" t="s">
        <v>524</v>
      </c>
      <c r="B58" s="43">
        <v>901</v>
      </c>
      <c r="C58" s="43" t="s">
        <v>629</v>
      </c>
      <c r="D58" s="43" t="s">
        <v>365</v>
      </c>
      <c r="E58" s="43" t="s">
        <v>159</v>
      </c>
      <c r="F58" s="43" t="s">
        <v>523</v>
      </c>
      <c r="G58" s="72">
        <v>251366</v>
      </c>
      <c r="H58" s="105"/>
      <c r="I58" s="73">
        <f>G58+H58</f>
        <v>251366</v>
      </c>
      <c r="J58" s="105"/>
      <c r="K58" s="73">
        <f>I58+J58</f>
        <v>251366</v>
      </c>
      <c r="L58" s="105"/>
      <c r="M58" s="73">
        <f>K58+L58</f>
        <v>251366</v>
      </c>
      <c r="N58" s="106">
        <v>17300</v>
      </c>
      <c r="O58" s="73">
        <v>268666</v>
      </c>
    </row>
    <row r="59" spans="1:15" ht="91.5" customHeight="1">
      <c r="A59" s="19" t="s">
        <v>36</v>
      </c>
      <c r="B59" s="43" t="s">
        <v>574</v>
      </c>
      <c r="C59" s="43" t="s">
        <v>629</v>
      </c>
      <c r="D59" s="43" t="s">
        <v>554</v>
      </c>
      <c r="E59" s="43" t="s">
        <v>160</v>
      </c>
      <c r="F59" s="43"/>
      <c r="G59" s="72">
        <f>G60</f>
        <v>2749590</v>
      </c>
      <c r="H59" s="105"/>
      <c r="I59" s="72" t="e">
        <f>I60</f>
        <v>#REF!</v>
      </c>
      <c r="J59" s="105"/>
      <c r="K59" s="72" t="e">
        <f>K60</f>
        <v>#REF!</v>
      </c>
      <c r="L59" s="105"/>
      <c r="M59" s="72" t="e">
        <f>M60</f>
        <v>#REF!</v>
      </c>
      <c r="N59" s="106"/>
      <c r="O59" s="72">
        <f>O60</f>
        <v>3100600</v>
      </c>
    </row>
    <row r="60" spans="1:15" ht="35.25" customHeight="1">
      <c r="A60" s="19" t="s">
        <v>112</v>
      </c>
      <c r="B60" s="43" t="s">
        <v>574</v>
      </c>
      <c r="C60" s="43" t="s">
        <v>629</v>
      </c>
      <c r="D60" s="43" t="s">
        <v>116</v>
      </c>
      <c r="E60" s="43" t="s">
        <v>161</v>
      </c>
      <c r="F60" s="43"/>
      <c r="G60" s="72">
        <f>G61</f>
        <v>2749590</v>
      </c>
      <c r="H60" s="105"/>
      <c r="I60" s="72" t="e">
        <f>I61</f>
        <v>#REF!</v>
      </c>
      <c r="J60" s="105"/>
      <c r="K60" s="72" t="e">
        <f>K61</f>
        <v>#REF!</v>
      </c>
      <c r="L60" s="105"/>
      <c r="M60" s="72" t="e">
        <f>M61</f>
        <v>#REF!</v>
      </c>
      <c r="N60" s="106"/>
      <c r="O60" s="72">
        <f>O61</f>
        <v>3100600</v>
      </c>
    </row>
    <row r="61" spans="1:15" ht="17.25" customHeight="1">
      <c r="A61" s="19" t="s">
        <v>117</v>
      </c>
      <c r="B61" s="43" t="s">
        <v>574</v>
      </c>
      <c r="C61" s="43" t="s">
        <v>629</v>
      </c>
      <c r="D61" s="43" t="s">
        <v>118</v>
      </c>
      <c r="E61" s="43" t="s">
        <v>162</v>
      </c>
      <c r="F61" s="43"/>
      <c r="G61" s="72">
        <f>G62+G63</f>
        <v>2749590</v>
      </c>
      <c r="H61" s="105"/>
      <c r="I61" s="72" t="e">
        <f>I62+I63+#REF!</f>
        <v>#REF!</v>
      </c>
      <c r="J61" s="105"/>
      <c r="K61" s="72" t="e">
        <f>K62+K63+#REF!</f>
        <v>#REF!</v>
      </c>
      <c r="L61" s="105"/>
      <c r="M61" s="72" t="e">
        <f>M62+M63+#REF!</f>
        <v>#REF!</v>
      </c>
      <c r="N61" s="106"/>
      <c r="O61" s="72">
        <f>O62+O63</f>
        <v>3100600</v>
      </c>
    </row>
    <row r="62" spans="1:15" ht="18" customHeight="1">
      <c r="A62" s="11" t="s">
        <v>39</v>
      </c>
      <c r="B62" s="43" t="s">
        <v>574</v>
      </c>
      <c r="C62" s="43" t="s">
        <v>629</v>
      </c>
      <c r="D62" s="43" t="s">
        <v>118</v>
      </c>
      <c r="E62" s="43" t="s">
        <v>162</v>
      </c>
      <c r="F62" s="43" t="s">
        <v>519</v>
      </c>
      <c r="G62" s="72">
        <f>2632155-161065</f>
        <v>2471090</v>
      </c>
      <c r="H62" s="105"/>
      <c r="I62" s="72">
        <f>G62+H62</f>
        <v>2471090</v>
      </c>
      <c r="J62" s="105"/>
      <c r="K62" s="72">
        <f>I62+J62</f>
        <v>2471090</v>
      </c>
      <c r="L62" s="105">
        <v>14600</v>
      </c>
      <c r="M62" s="72">
        <f>K62+L62</f>
        <v>2485690</v>
      </c>
      <c r="N62" s="106"/>
      <c r="O62" s="72">
        <v>2601000</v>
      </c>
    </row>
    <row r="63" spans="1:15" ht="36" customHeight="1">
      <c r="A63" s="11" t="s">
        <v>530</v>
      </c>
      <c r="B63" s="43" t="s">
        <v>574</v>
      </c>
      <c r="C63" s="43" t="s">
        <v>629</v>
      </c>
      <c r="D63" s="43" t="s">
        <v>118</v>
      </c>
      <c r="E63" s="43" t="s">
        <v>162</v>
      </c>
      <c r="F63" s="43" t="s">
        <v>521</v>
      </c>
      <c r="G63" s="72">
        <f>117435+161065</f>
        <v>278500</v>
      </c>
      <c r="H63" s="105">
        <v>2400</v>
      </c>
      <c r="I63" s="72">
        <f>G63+H63</f>
        <v>280900</v>
      </c>
      <c r="J63" s="105">
        <v>34000</v>
      </c>
      <c r="K63" s="72">
        <f>I63+J63</f>
        <v>314900</v>
      </c>
      <c r="L63" s="105">
        <v>55000</v>
      </c>
      <c r="M63" s="72">
        <f>K63+L63</f>
        <v>369900</v>
      </c>
      <c r="N63" s="106">
        <v>100000</v>
      </c>
      <c r="O63" s="72">
        <v>499600</v>
      </c>
    </row>
    <row r="64" spans="1:15" ht="20.25" customHeight="1">
      <c r="A64" s="9" t="s">
        <v>602</v>
      </c>
      <c r="B64" s="43" t="s">
        <v>574</v>
      </c>
      <c r="C64" s="43" t="s">
        <v>557</v>
      </c>
      <c r="D64" s="43"/>
      <c r="E64" s="43"/>
      <c r="F64" s="43"/>
      <c r="G64" s="72">
        <f>G65</f>
        <v>1488000</v>
      </c>
      <c r="H64" s="105"/>
      <c r="I64" s="72">
        <f>I65</f>
        <v>1488000</v>
      </c>
      <c r="J64" s="105"/>
      <c r="K64" s="72">
        <f>K65</f>
        <v>1488000</v>
      </c>
      <c r="L64" s="105"/>
      <c r="M64" s="72">
        <f>M65</f>
        <v>1488000</v>
      </c>
      <c r="N64" s="106"/>
      <c r="O64" s="72">
        <f>O65</f>
        <v>1378900</v>
      </c>
    </row>
    <row r="65" spans="1:15" ht="68.25" customHeight="1">
      <c r="A65" s="39" t="s">
        <v>450</v>
      </c>
      <c r="B65" s="43" t="s">
        <v>574</v>
      </c>
      <c r="C65" s="43" t="s">
        <v>591</v>
      </c>
      <c r="D65" s="46" t="s">
        <v>628</v>
      </c>
      <c r="E65" s="46" t="s">
        <v>230</v>
      </c>
      <c r="F65" s="43"/>
      <c r="G65" s="72">
        <f>G66</f>
        <v>1488000</v>
      </c>
      <c r="H65" s="105"/>
      <c r="I65" s="72">
        <f>I66</f>
        <v>1488000</v>
      </c>
      <c r="J65" s="105"/>
      <c r="K65" s="72">
        <f>K66</f>
        <v>1488000</v>
      </c>
      <c r="L65" s="105"/>
      <c r="M65" s="72">
        <f>M66</f>
        <v>1488000</v>
      </c>
      <c r="N65" s="106"/>
      <c r="O65" s="72">
        <f>O66</f>
        <v>1378900</v>
      </c>
    </row>
    <row r="66" spans="1:15" ht="81.75" customHeight="1">
      <c r="A66" s="11" t="s">
        <v>366</v>
      </c>
      <c r="B66" s="43">
        <v>901</v>
      </c>
      <c r="C66" s="43" t="s">
        <v>591</v>
      </c>
      <c r="D66" s="46" t="s">
        <v>367</v>
      </c>
      <c r="E66" s="46" t="s">
        <v>40</v>
      </c>
      <c r="F66" s="43"/>
      <c r="G66" s="73">
        <f>G67</f>
        <v>1488000</v>
      </c>
      <c r="H66" s="105"/>
      <c r="I66" s="73">
        <f>I67</f>
        <v>1488000</v>
      </c>
      <c r="J66" s="105"/>
      <c r="K66" s="73">
        <f>K67</f>
        <v>1488000</v>
      </c>
      <c r="L66" s="105"/>
      <c r="M66" s="73">
        <f>M67</f>
        <v>1488000</v>
      </c>
      <c r="N66" s="106"/>
      <c r="O66" s="73">
        <f>O67</f>
        <v>1378900</v>
      </c>
    </row>
    <row r="67" spans="1:15" ht="48" customHeight="1">
      <c r="A67" s="11" t="s">
        <v>505</v>
      </c>
      <c r="B67" s="43" t="s">
        <v>574</v>
      </c>
      <c r="C67" s="43" t="s">
        <v>591</v>
      </c>
      <c r="D67" s="46" t="s">
        <v>368</v>
      </c>
      <c r="E67" s="46" t="s">
        <v>41</v>
      </c>
      <c r="F67" s="43"/>
      <c r="G67" s="73">
        <f>G68+G69</f>
        <v>1488000</v>
      </c>
      <c r="H67" s="105"/>
      <c r="I67" s="73">
        <f>I68+I69</f>
        <v>1488000</v>
      </c>
      <c r="J67" s="105"/>
      <c r="K67" s="73">
        <f>K68+K69</f>
        <v>1488000</v>
      </c>
      <c r="L67" s="105"/>
      <c r="M67" s="73">
        <f>M68+M69</f>
        <v>1488000</v>
      </c>
      <c r="N67" s="106"/>
      <c r="O67" s="73">
        <f>O68+O69</f>
        <v>1378900</v>
      </c>
    </row>
    <row r="68" spans="1:15" ht="33" customHeight="1">
      <c r="A68" s="11" t="s">
        <v>506</v>
      </c>
      <c r="B68" s="43">
        <v>901</v>
      </c>
      <c r="C68" s="43" t="s">
        <v>591</v>
      </c>
      <c r="D68" s="43" t="s">
        <v>368</v>
      </c>
      <c r="E68" s="46" t="s">
        <v>41</v>
      </c>
      <c r="F68" s="43" t="s">
        <v>529</v>
      </c>
      <c r="G68" s="73">
        <f>1271840</f>
        <v>1271840</v>
      </c>
      <c r="H68" s="105"/>
      <c r="I68" s="73">
        <f>G68+H68</f>
        <v>1271840</v>
      </c>
      <c r="J68" s="105">
        <v>30189</v>
      </c>
      <c r="K68" s="73">
        <f>I68+J68</f>
        <v>1302029</v>
      </c>
      <c r="L68" s="105"/>
      <c r="M68" s="73">
        <f>K68+L68</f>
        <v>1302029</v>
      </c>
      <c r="N68" s="106"/>
      <c r="O68" s="73">
        <v>1251341</v>
      </c>
    </row>
    <row r="69" spans="1:15" ht="34.5" customHeight="1">
      <c r="A69" s="9" t="s">
        <v>508</v>
      </c>
      <c r="B69" s="43">
        <v>901</v>
      </c>
      <c r="C69" s="43" t="s">
        <v>591</v>
      </c>
      <c r="D69" s="43" t="s">
        <v>368</v>
      </c>
      <c r="E69" s="46" t="s">
        <v>41</v>
      </c>
      <c r="F69" s="43" t="s">
        <v>521</v>
      </c>
      <c r="G69" s="72">
        <v>216160</v>
      </c>
      <c r="H69" s="105"/>
      <c r="I69" s="72">
        <f>G69+H69</f>
        <v>216160</v>
      </c>
      <c r="J69" s="105">
        <v>-30189</v>
      </c>
      <c r="K69" s="72">
        <f>I69+J69</f>
        <v>185971</v>
      </c>
      <c r="L69" s="105"/>
      <c r="M69" s="72">
        <f>K69+L69</f>
        <v>185971</v>
      </c>
      <c r="N69" s="106"/>
      <c r="O69" s="72">
        <v>127559</v>
      </c>
    </row>
    <row r="70" spans="1:15" ht="36" customHeight="1">
      <c r="A70" s="9" t="s">
        <v>592</v>
      </c>
      <c r="B70" s="43" t="s">
        <v>574</v>
      </c>
      <c r="C70" s="43" t="s">
        <v>558</v>
      </c>
      <c r="D70" s="43"/>
      <c r="E70" s="43"/>
      <c r="F70" s="43"/>
      <c r="G70" s="72">
        <f>G71+G81+G90</f>
        <v>4112100</v>
      </c>
      <c r="H70" s="105"/>
      <c r="I70" s="72">
        <f>I71+I81+I90</f>
        <v>4103850</v>
      </c>
      <c r="J70" s="105"/>
      <c r="K70" s="72">
        <f>K71+K81+K90</f>
        <v>3941320.58</v>
      </c>
      <c r="L70" s="105"/>
      <c r="M70" s="72">
        <f>M71+M81+M90</f>
        <v>3762227.5700000003</v>
      </c>
      <c r="N70" s="106"/>
      <c r="O70" s="72">
        <f>O71+O81+O90</f>
        <v>3890700</v>
      </c>
    </row>
    <row r="71" spans="1:15" ht="63.75" customHeight="1">
      <c r="A71" s="9" t="s">
        <v>33</v>
      </c>
      <c r="B71" s="43">
        <v>901</v>
      </c>
      <c r="C71" s="43" t="s">
        <v>559</v>
      </c>
      <c r="D71" s="43"/>
      <c r="E71" s="43"/>
      <c r="F71" s="43"/>
      <c r="G71" s="72">
        <f>G72+G76</f>
        <v>2406600</v>
      </c>
      <c r="H71" s="105"/>
      <c r="I71" s="72">
        <f>I72+I76</f>
        <v>2406600</v>
      </c>
      <c r="J71" s="105"/>
      <c r="K71" s="72">
        <f>K72+K76</f>
        <v>2400670.58</v>
      </c>
      <c r="L71" s="105"/>
      <c r="M71" s="72">
        <f>M72+M76</f>
        <v>2261577.5700000003</v>
      </c>
      <c r="N71" s="106"/>
      <c r="O71" s="72">
        <f>O72+O76</f>
        <v>2320700</v>
      </c>
    </row>
    <row r="72" spans="1:15" ht="63.75" customHeight="1">
      <c r="A72" s="40" t="s">
        <v>140</v>
      </c>
      <c r="B72" s="43" t="s">
        <v>574</v>
      </c>
      <c r="C72" s="43" t="s">
        <v>559</v>
      </c>
      <c r="D72" s="43" t="s">
        <v>628</v>
      </c>
      <c r="E72" s="43" t="s">
        <v>230</v>
      </c>
      <c r="F72" s="43"/>
      <c r="G72" s="72">
        <f>G73</f>
        <v>464400</v>
      </c>
      <c r="H72" s="105"/>
      <c r="I72" s="72">
        <f>I73</f>
        <v>464400</v>
      </c>
      <c r="J72" s="105"/>
      <c r="K72" s="72">
        <f>K73</f>
        <v>464400</v>
      </c>
      <c r="L72" s="105"/>
      <c r="M72" s="72">
        <f>M73</f>
        <v>385306.99</v>
      </c>
      <c r="N72" s="106"/>
      <c r="O72" s="72">
        <f>O73</f>
        <v>400000</v>
      </c>
    </row>
    <row r="73" spans="1:15" ht="78" customHeight="1">
      <c r="A73" s="9" t="s">
        <v>5</v>
      </c>
      <c r="B73" s="43" t="s">
        <v>574</v>
      </c>
      <c r="C73" s="43" t="s">
        <v>559</v>
      </c>
      <c r="D73" s="43" t="s">
        <v>249</v>
      </c>
      <c r="E73" s="43" t="s">
        <v>231</v>
      </c>
      <c r="F73" s="43"/>
      <c r="G73" s="72">
        <f>G74</f>
        <v>464400</v>
      </c>
      <c r="H73" s="105"/>
      <c r="I73" s="72">
        <f>I74</f>
        <v>464400</v>
      </c>
      <c r="J73" s="105"/>
      <c r="K73" s="72">
        <f>K74</f>
        <v>464400</v>
      </c>
      <c r="L73" s="105"/>
      <c r="M73" s="72">
        <f>M74</f>
        <v>385306.99</v>
      </c>
      <c r="N73" s="106"/>
      <c r="O73" s="72">
        <f>O74</f>
        <v>400000</v>
      </c>
    </row>
    <row r="74" spans="1:15" ht="82.5" customHeight="1">
      <c r="A74" s="9" t="s">
        <v>6</v>
      </c>
      <c r="B74" s="43" t="s">
        <v>574</v>
      </c>
      <c r="C74" s="43" t="s">
        <v>559</v>
      </c>
      <c r="D74" s="43" t="s">
        <v>250</v>
      </c>
      <c r="E74" s="43" t="s">
        <v>497</v>
      </c>
      <c r="F74" s="43"/>
      <c r="G74" s="72">
        <f>G75</f>
        <v>464400</v>
      </c>
      <c r="H74" s="105"/>
      <c r="I74" s="72">
        <f>I75</f>
        <v>464400</v>
      </c>
      <c r="J74" s="105"/>
      <c r="K74" s="72">
        <f>K75</f>
        <v>464400</v>
      </c>
      <c r="L74" s="105"/>
      <c r="M74" s="72">
        <f>M75</f>
        <v>385306.99</v>
      </c>
      <c r="N74" s="106"/>
      <c r="O74" s="72">
        <f>O75</f>
        <v>400000</v>
      </c>
    </row>
    <row r="75" spans="1:15" ht="38.25" customHeight="1">
      <c r="A75" s="9" t="s">
        <v>508</v>
      </c>
      <c r="B75" s="43" t="s">
        <v>574</v>
      </c>
      <c r="C75" s="43" t="s">
        <v>559</v>
      </c>
      <c r="D75" s="43" t="s">
        <v>250</v>
      </c>
      <c r="E75" s="43" t="s">
        <v>497</v>
      </c>
      <c r="F75" s="43" t="s">
        <v>521</v>
      </c>
      <c r="G75" s="72">
        <v>464400</v>
      </c>
      <c r="H75" s="105"/>
      <c r="I75" s="72">
        <f>G75+H75</f>
        <v>464400</v>
      </c>
      <c r="J75" s="105"/>
      <c r="K75" s="72">
        <f>I75+J75</f>
        <v>464400</v>
      </c>
      <c r="L75" s="105">
        <f>-17342.93-10000-51750.08</f>
        <v>-79093.01000000001</v>
      </c>
      <c r="M75" s="72">
        <f>K75+L75</f>
        <v>385306.99</v>
      </c>
      <c r="N75" s="106">
        <v>-5900</v>
      </c>
      <c r="O75" s="72">
        <v>400000</v>
      </c>
    </row>
    <row r="76" spans="1:15" ht="92.25" customHeight="1">
      <c r="A76" s="19" t="s">
        <v>36</v>
      </c>
      <c r="B76" s="43">
        <v>901</v>
      </c>
      <c r="C76" s="43" t="s">
        <v>559</v>
      </c>
      <c r="D76" s="43" t="s">
        <v>554</v>
      </c>
      <c r="E76" s="43" t="s">
        <v>160</v>
      </c>
      <c r="F76" s="43"/>
      <c r="G76" s="72">
        <f>G77</f>
        <v>1942200</v>
      </c>
      <c r="H76" s="105"/>
      <c r="I76" s="72">
        <f>I77</f>
        <v>1942200</v>
      </c>
      <c r="J76" s="105"/>
      <c r="K76" s="72">
        <f>K77</f>
        <v>1936270.58</v>
      </c>
      <c r="L76" s="105"/>
      <c r="M76" s="72">
        <f>M77</f>
        <v>1876270.58</v>
      </c>
      <c r="N76" s="106"/>
      <c r="O76" s="72">
        <f>O77</f>
        <v>1920700</v>
      </c>
    </row>
    <row r="77" spans="1:15" ht="30" customHeight="1">
      <c r="A77" s="19" t="s">
        <v>112</v>
      </c>
      <c r="B77" s="43" t="s">
        <v>574</v>
      </c>
      <c r="C77" s="43" t="s">
        <v>559</v>
      </c>
      <c r="D77" s="43" t="s">
        <v>116</v>
      </c>
      <c r="E77" s="43" t="s">
        <v>161</v>
      </c>
      <c r="F77" s="43"/>
      <c r="G77" s="72">
        <f>G78</f>
        <v>1942200</v>
      </c>
      <c r="H77" s="105"/>
      <c r="I77" s="72">
        <f>I78</f>
        <v>1942200</v>
      </c>
      <c r="J77" s="105"/>
      <c r="K77" s="72">
        <f>K78</f>
        <v>1936270.58</v>
      </c>
      <c r="L77" s="105"/>
      <c r="M77" s="72">
        <f>M78</f>
        <v>1876270.58</v>
      </c>
      <c r="N77" s="106"/>
      <c r="O77" s="72">
        <f>O78</f>
        <v>1920700</v>
      </c>
    </row>
    <row r="78" spans="1:15" ht="18" customHeight="1">
      <c r="A78" s="13" t="s">
        <v>113</v>
      </c>
      <c r="B78" s="43" t="s">
        <v>574</v>
      </c>
      <c r="C78" s="43" t="s">
        <v>559</v>
      </c>
      <c r="D78" s="43" t="s">
        <v>111</v>
      </c>
      <c r="E78" s="43" t="s">
        <v>42</v>
      </c>
      <c r="F78" s="43"/>
      <c r="G78" s="72">
        <f>G79+G80</f>
        <v>1942200</v>
      </c>
      <c r="H78" s="105"/>
      <c r="I78" s="72">
        <f>I79+I80</f>
        <v>1942200</v>
      </c>
      <c r="J78" s="105"/>
      <c r="K78" s="72">
        <f>K79+K80</f>
        <v>1936270.58</v>
      </c>
      <c r="L78" s="105"/>
      <c r="M78" s="72">
        <f>M79+M80</f>
        <v>1876270.58</v>
      </c>
      <c r="N78" s="106"/>
      <c r="O78" s="72">
        <f>O79+O80</f>
        <v>1920700</v>
      </c>
    </row>
    <row r="79" spans="1:15" ht="36" customHeight="1">
      <c r="A79" s="9" t="s">
        <v>507</v>
      </c>
      <c r="B79" s="43" t="s">
        <v>574</v>
      </c>
      <c r="C79" s="43" t="s">
        <v>559</v>
      </c>
      <c r="D79" s="43" t="s">
        <v>111</v>
      </c>
      <c r="E79" s="43" t="s">
        <v>42</v>
      </c>
      <c r="F79" s="43" t="s">
        <v>519</v>
      </c>
      <c r="G79" s="72">
        <v>1546346</v>
      </c>
      <c r="H79" s="105"/>
      <c r="I79" s="72">
        <f>G79+H79</f>
        <v>1546346</v>
      </c>
      <c r="J79" s="105"/>
      <c r="K79" s="72">
        <f>I79+J79</f>
        <v>1546346</v>
      </c>
      <c r="L79" s="105"/>
      <c r="M79" s="72">
        <f>K79+L79</f>
        <v>1546346</v>
      </c>
      <c r="N79" s="106"/>
      <c r="O79" s="72">
        <v>1432835</v>
      </c>
    </row>
    <row r="80" spans="1:15" ht="32.25" customHeight="1">
      <c r="A80" s="9" t="s">
        <v>508</v>
      </c>
      <c r="B80" s="43" t="s">
        <v>574</v>
      </c>
      <c r="C80" s="43" t="s">
        <v>559</v>
      </c>
      <c r="D80" s="43" t="s">
        <v>111</v>
      </c>
      <c r="E80" s="43" t="s">
        <v>42</v>
      </c>
      <c r="F80" s="43" t="s">
        <v>521</v>
      </c>
      <c r="G80" s="72">
        <v>395854</v>
      </c>
      <c r="H80" s="105"/>
      <c r="I80" s="72">
        <f>G80+H80</f>
        <v>395854</v>
      </c>
      <c r="J80" s="105">
        <v>-5929.42</v>
      </c>
      <c r="K80" s="72">
        <f>I80+J80</f>
        <v>389924.58</v>
      </c>
      <c r="L80" s="105">
        <v>-60000</v>
      </c>
      <c r="M80" s="72">
        <f>K80+L80</f>
        <v>329924.58</v>
      </c>
      <c r="N80" s="106"/>
      <c r="O80" s="72">
        <v>487865</v>
      </c>
    </row>
    <row r="81" spans="1:15" ht="20.25" customHeight="1">
      <c r="A81" s="9" t="s">
        <v>593</v>
      </c>
      <c r="B81" s="43">
        <v>901</v>
      </c>
      <c r="C81" s="43" t="s">
        <v>560</v>
      </c>
      <c r="D81" s="43"/>
      <c r="E81" s="43"/>
      <c r="F81" s="43"/>
      <c r="G81" s="72">
        <f>G82</f>
        <v>1152900</v>
      </c>
      <c r="H81" s="105"/>
      <c r="I81" s="72">
        <f>I82</f>
        <v>1152900</v>
      </c>
      <c r="J81" s="105"/>
      <c r="K81" s="72">
        <f>K82</f>
        <v>1152900</v>
      </c>
      <c r="L81" s="105"/>
      <c r="M81" s="72">
        <f>M82</f>
        <v>1152900</v>
      </c>
      <c r="N81" s="106"/>
      <c r="O81" s="72">
        <f>O82</f>
        <v>1200000</v>
      </c>
    </row>
    <row r="82" spans="1:15" ht="66" customHeight="1">
      <c r="A82" s="40" t="s">
        <v>140</v>
      </c>
      <c r="B82" s="43" t="s">
        <v>574</v>
      </c>
      <c r="C82" s="43" t="s">
        <v>560</v>
      </c>
      <c r="D82" s="43" t="s">
        <v>628</v>
      </c>
      <c r="E82" s="43" t="s">
        <v>230</v>
      </c>
      <c r="F82" s="43"/>
      <c r="G82" s="72">
        <f>G83</f>
        <v>1152900</v>
      </c>
      <c r="H82" s="105"/>
      <c r="I82" s="72">
        <f>I83</f>
        <v>1152900</v>
      </c>
      <c r="J82" s="105"/>
      <c r="K82" s="72">
        <f>K83</f>
        <v>1152900</v>
      </c>
      <c r="L82" s="105"/>
      <c r="M82" s="72">
        <f>M83</f>
        <v>1152900</v>
      </c>
      <c r="N82" s="106"/>
      <c r="O82" s="72">
        <f>O83</f>
        <v>1200000</v>
      </c>
    </row>
    <row r="83" spans="1:15" ht="49.5" customHeight="1">
      <c r="A83" s="9" t="s">
        <v>251</v>
      </c>
      <c r="B83" s="43" t="s">
        <v>574</v>
      </c>
      <c r="C83" s="43" t="s">
        <v>560</v>
      </c>
      <c r="D83" s="43" t="s">
        <v>252</v>
      </c>
      <c r="E83" s="43" t="s">
        <v>43</v>
      </c>
      <c r="F83" s="43"/>
      <c r="G83" s="72">
        <f>G84+G88</f>
        <v>1152900</v>
      </c>
      <c r="H83" s="105"/>
      <c r="I83" s="72">
        <f>I84+I88</f>
        <v>1152900</v>
      </c>
      <c r="J83" s="105"/>
      <c r="K83" s="72">
        <f>K84+K88</f>
        <v>1152900</v>
      </c>
      <c r="L83" s="105"/>
      <c r="M83" s="72">
        <f>M84+M88</f>
        <v>1152900</v>
      </c>
      <c r="N83" s="106"/>
      <c r="O83" s="72">
        <f>O84+O88</f>
        <v>1200000</v>
      </c>
    </row>
    <row r="84" spans="1:15" ht="33" customHeight="1">
      <c r="A84" s="9" t="s">
        <v>253</v>
      </c>
      <c r="B84" s="43" t="s">
        <v>574</v>
      </c>
      <c r="C84" s="43" t="s">
        <v>560</v>
      </c>
      <c r="D84" s="43" t="s">
        <v>254</v>
      </c>
      <c r="E84" s="43" t="s">
        <v>44</v>
      </c>
      <c r="F84" s="43"/>
      <c r="G84" s="72">
        <f>G85+G87+G86</f>
        <v>710900</v>
      </c>
      <c r="H84" s="105"/>
      <c r="I84" s="72">
        <f>I85+I87+I86</f>
        <v>750900</v>
      </c>
      <c r="J84" s="105"/>
      <c r="K84" s="72">
        <f>K85+K87+K86</f>
        <v>750900</v>
      </c>
      <c r="L84" s="105"/>
      <c r="M84" s="72">
        <f>M85+M87+M86</f>
        <v>750900</v>
      </c>
      <c r="N84" s="106"/>
      <c r="O84" s="72">
        <f>O85+O87+O86</f>
        <v>602000</v>
      </c>
    </row>
    <row r="85" spans="1:15" ht="33" customHeight="1">
      <c r="A85" s="9" t="s">
        <v>508</v>
      </c>
      <c r="B85" s="43" t="s">
        <v>574</v>
      </c>
      <c r="C85" s="43" t="s">
        <v>560</v>
      </c>
      <c r="D85" s="43" t="s">
        <v>254</v>
      </c>
      <c r="E85" s="43" t="s">
        <v>44</v>
      </c>
      <c r="F85" s="43" t="s">
        <v>521</v>
      </c>
      <c r="G85" s="72">
        <f>694000-56000</f>
        <v>638000</v>
      </c>
      <c r="H85" s="105">
        <v>40000</v>
      </c>
      <c r="I85" s="72">
        <f>G85+H85</f>
        <v>678000</v>
      </c>
      <c r="J85" s="105"/>
      <c r="K85" s="72">
        <f>I85+J85</f>
        <v>678000</v>
      </c>
      <c r="L85" s="105">
        <v>-45000</v>
      </c>
      <c r="M85" s="72">
        <f>K85+L85</f>
        <v>633000</v>
      </c>
      <c r="N85" s="106">
        <v>2683.5</v>
      </c>
      <c r="O85" s="72">
        <v>590500</v>
      </c>
    </row>
    <row r="86" spans="1:15" ht="51.75" customHeight="1">
      <c r="A86" s="9" t="s">
        <v>544</v>
      </c>
      <c r="B86" s="43" t="s">
        <v>574</v>
      </c>
      <c r="C86" s="43" t="s">
        <v>560</v>
      </c>
      <c r="D86" s="43" t="s">
        <v>254</v>
      </c>
      <c r="E86" s="43" t="s">
        <v>44</v>
      </c>
      <c r="F86" s="43" t="s">
        <v>543</v>
      </c>
      <c r="G86" s="72">
        <v>8000</v>
      </c>
      <c r="H86" s="105"/>
      <c r="I86" s="72">
        <f>G86+H86</f>
        <v>8000</v>
      </c>
      <c r="J86" s="105"/>
      <c r="K86" s="72">
        <f>I86+J86</f>
        <v>8000</v>
      </c>
      <c r="L86" s="105"/>
      <c r="M86" s="72">
        <f>K86+L86</f>
        <v>8000</v>
      </c>
      <c r="N86" s="106"/>
      <c r="O86" s="72">
        <v>4000</v>
      </c>
    </row>
    <row r="87" spans="1:15" ht="19.5" customHeight="1">
      <c r="A87" s="33" t="s">
        <v>18</v>
      </c>
      <c r="B87" s="55" t="s">
        <v>574</v>
      </c>
      <c r="C87" s="47" t="s">
        <v>560</v>
      </c>
      <c r="D87" s="47" t="s">
        <v>254</v>
      </c>
      <c r="E87" s="43" t="s">
        <v>44</v>
      </c>
      <c r="F87" s="47" t="s">
        <v>16</v>
      </c>
      <c r="G87" s="72">
        <f>8900+56000</f>
        <v>64900</v>
      </c>
      <c r="H87" s="105"/>
      <c r="I87" s="72">
        <f>G87+H87</f>
        <v>64900</v>
      </c>
      <c r="J87" s="105"/>
      <c r="K87" s="72">
        <f>I87+J87</f>
        <v>64900</v>
      </c>
      <c r="L87" s="105">
        <v>45000</v>
      </c>
      <c r="M87" s="72">
        <f>K87+L87</f>
        <v>109900</v>
      </c>
      <c r="N87" s="106"/>
      <c r="O87" s="72">
        <v>7500</v>
      </c>
    </row>
    <row r="88" spans="1:15" ht="66" customHeight="1">
      <c r="A88" s="20" t="s">
        <v>255</v>
      </c>
      <c r="B88" s="43" t="s">
        <v>574</v>
      </c>
      <c r="C88" s="43" t="s">
        <v>560</v>
      </c>
      <c r="D88" s="43" t="s">
        <v>256</v>
      </c>
      <c r="E88" s="43" t="s">
        <v>45</v>
      </c>
      <c r="F88" s="43"/>
      <c r="G88" s="73">
        <f>G89</f>
        <v>442000</v>
      </c>
      <c r="H88" s="105"/>
      <c r="I88" s="73">
        <f>I89</f>
        <v>402000</v>
      </c>
      <c r="J88" s="105"/>
      <c r="K88" s="73">
        <f>K89</f>
        <v>402000</v>
      </c>
      <c r="L88" s="105"/>
      <c r="M88" s="73">
        <f>M89</f>
        <v>402000</v>
      </c>
      <c r="N88" s="106"/>
      <c r="O88" s="73">
        <f>O89</f>
        <v>598000</v>
      </c>
    </row>
    <row r="89" spans="1:15" ht="36.75" customHeight="1">
      <c r="A89" s="9" t="s">
        <v>508</v>
      </c>
      <c r="B89" s="43" t="s">
        <v>574</v>
      </c>
      <c r="C89" s="43" t="s">
        <v>560</v>
      </c>
      <c r="D89" s="43" t="s">
        <v>256</v>
      </c>
      <c r="E89" s="43" t="s">
        <v>45</v>
      </c>
      <c r="F89" s="43" t="s">
        <v>521</v>
      </c>
      <c r="G89" s="73">
        <v>442000</v>
      </c>
      <c r="H89" s="105">
        <v>-40000</v>
      </c>
      <c r="I89" s="73">
        <f>G89+H89</f>
        <v>402000</v>
      </c>
      <c r="J89" s="105"/>
      <c r="K89" s="73">
        <f>I89+J89</f>
        <v>402000</v>
      </c>
      <c r="L89" s="105"/>
      <c r="M89" s="73">
        <f>K89+L89</f>
        <v>402000</v>
      </c>
      <c r="N89" s="106"/>
      <c r="O89" s="73">
        <v>598000</v>
      </c>
    </row>
    <row r="90" spans="1:15" ht="32.25" customHeight="1">
      <c r="A90" s="9" t="s">
        <v>257</v>
      </c>
      <c r="B90" s="43" t="s">
        <v>574</v>
      </c>
      <c r="C90" s="43" t="s">
        <v>258</v>
      </c>
      <c r="D90" s="43"/>
      <c r="E90" s="43"/>
      <c r="F90" s="43"/>
      <c r="G90" s="73">
        <f>G91</f>
        <v>552600</v>
      </c>
      <c r="H90" s="105"/>
      <c r="I90" s="73">
        <f>I91</f>
        <v>544350</v>
      </c>
      <c r="J90" s="105"/>
      <c r="K90" s="73">
        <f>K91</f>
        <v>387750</v>
      </c>
      <c r="L90" s="106"/>
      <c r="M90" s="73">
        <f>M91</f>
        <v>347750</v>
      </c>
      <c r="N90" s="106"/>
      <c r="O90" s="73">
        <f>O91</f>
        <v>370000</v>
      </c>
    </row>
    <row r="91" spans="1:15" ht="63.75" customHeight="1">
      <c r="A91" s="40" t="s">
        <v>140</v>
      </c>
      <c r="B91" s="43" t="s">
        <v>574</v>
      </c>
      <c r="C91" s="43" t="s">
        <v>258</v>
      </c>
      <c r="D91" s="43" t="s">
        <v>628</v>
      </c>
      <c r="E91" s="43" t="s">
        <v>230</v>
      </c>
      <c r="F91" s="43"/>
      <c r="G91" s="73">
        <f>G92+G96</f>
        <v>552600</v>
      </c>
      <c r="H91" s="105"/>
      <c r="I91" s="73">
        <f>I92+I96</f>
        <v>544350</v>
      </c>
      <c r="J91" s="105"/>
      <c r="K91" s="73">
        <f>K92+K96</f>
        <v>387750</v>
      </c>
      <c r="L91" s="105"/>
      <c r="M91" s="73">
        <f>M92+M96</f>
        <v>347750</v>
      </c>
      <c r="N91" s="106"/>
      <c r="O91" s="73">
        <f>O92+O96</f>
        <v>370000</v>
      </c>
    </row>
    <row r="92" spans="1:15" ht="49.5" customHeight="1">
      <c r="A92" s="13" t="s">
        <v>141</v>
      </c>
      <c r="B92" s="43" t="s">
        <v>574</v>
      </c>
      <c r="C92" s="43" t="s">
        <v>258</v>
      </c>
      <c r="D92" s="43" t="s">
        <v>139</v>
      </c>
      <c r="E92" s="43" t="s">
        <v>46</v>
      </c>
      <c r="F92" s="43"/>
      <c r="G92" s="73">
        <f>G93</f>
        <v>270000</v>
      </c>
      <c r="H92" s="105"/>
      <c r="I92" s="73">
        <f>I93</f>
        <v>261750</v>
      </c>
      <c r="J92" s="105"/>
      <c r="K92" s="73">
        <f>K93</f>
        <v>205150</v>
      </c>
      <c r="L92" s="105"/>
      <c r="M92" s="73">
        <f>M93</f>
        <v>195150</v>
      </c>
      <c r="N92" s="106"/>
      <c r="O92" s="73">
        <f>O93</f>
        <v>210000</v>
      </c>
    </row>
    <row r="93" spans="1:15" ht="32.25" customHeight="1">
      <c r="A93" s="21" t="s">
        <v>137</v>
      </c>
      <c r="B93" s="43">
        <v>901</v>
      </c>
      <c r="C93" s="43" t="s">
        <v>258</v>
      </c>
      <c r="D93" s="43" t="s">
        <v>138</v>
      </c>
      <c r="E93" s="43" t="s">
        <v>47</v>
      </c>
      <c r="F93" s="43"/>
      <c r="G93" s="73">
        <f>G94+G95</f>
        <v>270000</v>
      </c>
      <c r="H93" s="105"/>
      <c r="I93" s="73">
        <f>I94+I95</f>
        <v>261750</v>
      </c>
      <c r="J93" s="105"/>
      <c r="K93" s="73">
        <f>K94+K95</f>
        <v>205150</v>
      </c>
      <c r="L93" s="105"/>
      <c r="M93" s="73">
        <f>M94+M95</f>
        <v>195150</v>
      </c>
      <c r="N93" s="106"/>
      <c r="O93" s="73">
        <f>O94+O95</f>
        <v>210000</v>
      </c>
    </row>
    <row r="94" spans="1:15" ht="32.25" customHeight="1">
      <c r="A94" s="9" t="s">
        <v>508</v>
      </c>
      <c r="B94" s="43">
        <v>901</v>
      </c>
      <c r="C94" s="43" t="s">
        <v>258</v>
      </c>
      <c r="D94" s="43" t="s">
        <v>138</v>
      </c>
      <c r="E94" s="43" t="s">
        <v>47</v>
      </c>
      <c r="F94" s="43" t="s">
        <v>521</v>
      </c>
      <c r="G94" s="73">
        <f>210000-30000</f>
        <v>180000</v>
      </c>
      <c r="H94" s="105">
        <v>-8250</v>
      </c>
      <c r="I94" s="73">
        <f>G94+H94</f>
        <v>171750</v>
      </c>
      <c r="J94" s="105">
        <v>-56600</v>
      </c>
      <c r="K94" s="73">
        <f>I94+J94</f>
        <v>115150</v>
      </c>
      <c r="L94" s="105">
        <v>-10000</v>
      </c>
      <c r="M94" s="73">
        <f>K94+L94</f>
        <v>105150</v>
      </c>
      <c r="N94" s="106"/>
      <c r="O94" s="73">
        <v>120000</v>
      </c>
    </row>
    <row r="95" spans="1:15" ht="17.25" customHeight="1">
      <c r="A95" s="9" t="s">
        <v>18</v>
      </c>
      <c r="B95" s="43" t="s">
        <v>574</v>
      </c>
      <c r="C95" s="43" t="s">
        <v>258</v>
      </c>
      <c r="D95" s="43" t="s">
        <v>138</v>
      </c>
      <c r="E95" s="43" t="s">
        <v>47</v>
      </c>
      <c r="F95" s="43" t="s">
        <v>16</v>
      </c>
      <c r="G95" s="72">
        <f>60000+30000</f>
        <v>90000</v>
      </c>
      <c r="H95" s="105"/>
      <c r="I95" s="73">
        <f>G95+H95</f>
        <v>90000</v>
      </c>
      <c r="J95" s="105"/>
      <c r="K95" s="73">
        <f>I95+J95</f>
        <v>90000</v>
      </c>
      <c r="L95" s="105"/>
      <c r="M95" s="73">
        <f>K95+L95</f>
        <v>90000</v>
      </c>
      <c r="N95" s="106"/>
      <c r="O95" s="73">
        <v>90000</v>
      </c>
    </row>
    <row r="96" spans="1:15" ht="97.5" customHeight="1">
      <c r="A96" s="9" t="s">
        <v>259</v>
      </c>
      <c r="B96" s="43" t="s">
        <v>574</v>
      </c>
      <c r="C96" s="43" t="s">
        <v>258</v>
      </c>
      <c r="D96" s="43" t="s">
        <v>260</v>
      </c>
      <c r="E96" s="43" t="s">
        <v>48</v>
      </c>
      <c r="F96" s="43"/>
      <c r="G96" s="73">
        <f>G97</f>
        <v>282600</v>
      </c>
      <c r="H96" s="105"/>
      <c r="I96" s="73">
        <f>I97</f>
        <v>282600</v>
      </c>
      <c r="J96" s="105"/>
      <c r="K96" s="73">
        <f>K97</f>
        <v>182600</v>
      </c>
      <c r="L96" s="105"/>
      <c r="M96" s="73">
        <f>M97</f>
        <v>152600</v>
      </c>
      <c r="N96" s="106"/>
      <c r="O96" s="73">
        <f>O97</f>
        <v>160000</v>
      </c>
    </row>
    <row r="97" spans="1:15" ht="95.25" customHeight="1">
      <c r="A97" s="9" t="s">
        <v>261</v>
      </c>
      <c r="B97" s="43" t="s">
        <v>574</v>
      </c>
      <c r="C97" s="43" t="s">
        <v>258</v>
      </c>
      <c r="D97" s="43" t="s">
        <v>262</v>
      </c>
      <c r="E97" s="43" t="s">
        <v>49</v>
      </c>
      <c r="F97" s="43"/>
      <c r="G97" s="73">
        <f>G98</f>
        <v>282600</v>
      </c>
      <c r="H97" s="105"/>
      <c r="I97" s="73">
        <f>I98</f>
        <v>282600</v>
      </c>
      <c r="J97" s="105"/>
      <c r="K97" s="73">
        <f>K98</f>
        <v>182600</v>
      </c>
      <c r="L97" s="105"/>
      <c r="M97" s="73">
        <f>M98</f>
        <v>152600</v>
      </c>
      <c r="N97" s="106"/>
      <c r="O97" s="73">
        <f>O98</f>
        <v>160000</v>
      </c>
    </row>
    <row r="98" spans="1:15" ht="31.5" customHeight="1">
      <c r="A98" s="9" t="s">
        <v>508</v>
      </c>
      <c r="B98" s="43" t="s">
        <v>574</v>
      </c>
      <c r="C98" s="43" t="s">
        <v>258</v>
      </c>
      <c r="D98" s="43" t="s">
        <v>262</v>
      </c>
      <c r="E98" s="43" t="s">
        <v>49</v>
      </c>
      <c r="F98" s="43" t="s">
        <v>521</v>
      </c>
      <c r="G98" s="73">
        <v>282600</v>
      </c>
      <c r="H98" s="105"/>
      <c r="I98" s="73">
        <f>G98+H98</f>
        <v>282600</v>
      </c>
      <c r="J98" s="105">
        <v>-100000</v>
      </c>
      <c r="K98" s="73">
        <f>I98+J98</f>
        <v>182600</v>
      </c>
      <c r="L98" s="105">
        <v>-30000</v>
      </c>
      <c r="M98" s="73">
        <f>K98+L98</f>
        <v>152600</v>
      </c>
      <c r="N98" s="106">
        <f>-16760-106008</f>
        <v>-122768</v>
      </c>
      <c r="O98" s="73">
        <v>160000</v>
      </c>
    </row>
    <row r="99" spans="1:15" ht="20.25" customHeight="1">
      <c r="A99" s="9" t="s">
        <v>603</v>
      </c>
      <c r="B99" s="43">
        <v>901</v>
      </c>
      <c r="C99" s="43" t="s">
        <v>561</v>
      </c>
      <c r="D99" s="43"/>
      <c r="E99" s="43"/>
      <c r="F99" s="43"/>
      <c r="G99" s="74" t="e">
        <f>G100+G109+G138+G117+G133+G122</f>
        <v>#REF!</v>
      </c>
      <c r="H99" s="105"/>
      <c r="I99" s="74" t="e">
        <f>I100+I109+I138+I117+I133+I122</f>
        <v>#REF!</v>
      </c>
      <c r="J99" s="105"/>
      <c r="K99" s="74" t="e">
        <f>K100+K109+K138+K117+K133+K122</f>
        <v>#REF!</v>
      </c>
      <c r="L99" s="105"/>
      <c r="M99" s="74" t="e">
        <f>M100+M109+M138+M117+M133+M122</f>
        <v>#REF!</v>
      </c>
      <c r="N99" s="106"/>
      <c r="O99" s="74">
        <f>O100+O109+O138+O117+O133+O122</f>
        <v>25363900</v>
      </c>
    </row>
    <row r="100" spans="1:15" ht="18.75" customHeight="1">
      <c r="A100" s="9" t="s">
        <v>604</v>
      </c>
      <c r="B100" s="43" t="s">
        <v>574</v>
      </c>
      <c r="C100" s="43" t="s">
        <v>562</v>
      </c>
      <c r="D100" s="43"/>
      <c r="E100" s="43"/>
      <c r="F100" s="43"/>
      <c r="G100" s="74">
        <f>G101+G105</f>
        <v>692600</v>
      </c>
      <c r="H100" s="105"/>
      <c r="I100" s="74">
        <f>I101+I105</f>
        <v>661100</v>
      </c>
      <c r="J100" s="105"/>
      <c r="K100" s="74">
        <f>K101+K105</f>
        <v>661100</v>
      </c>
      <c r="L100" s="105"/>
      <c r="M100" s="74">
        <f>M101+M105</f>
        <v>661100</v>
      </c>
      <c r="N100" s="106"/>
      <c r="O100" s="74">
        <f>O101+O105</f>
        <v>696900</v>
      </c>
    </row>
    <row r="101" spans="1:15" ht="133.5" customHeight="1">
      <c r="A101" s="9" t="s">
        <v>272</v>
      </c>
      <c r="B101" s="43" t="s">
        <v>574</v>
      </c>
      <c r="C101" s="43" t="s">
        <v>562</v>
      </c>
      <c r="D101" s="43" t="s">
        <v>271</v>
      </c>
      <c r="E101" s="43" t="s">
        <v>163</v>
      </c>
      <c r="F101" s="43"/>
      <c r="G101" s="74">
        <f>G102</f>
        <v>76500</v>
      </c>
      <c r="H101" s="105"/>
      <c r="I101" s="74">
        <f>I102</f>
        <v>45000</v>
      </c>
      <c r="J101" s="105"/>
      <c r="K101" s="74">
        <f>K102</f>
        <v>45000</v>
      </c>
      <c r="L101" s="105"/>
      <c r="M101" s="74">
        <f>M102</f>
        <v>45000</v>
      </c>
      <c r="N101" s="106"/>
      <c r="O101" s="74">
        <f>O102</f>
        <v>85500</v>
      </c>
    </row>
    <row r="102" spans="1:15" ht="96.75" customHeight="1">
      <c r="A102" s="33" t="s">
        <v>372</v>
      </c>
      <c r="B102" s="43" t="s">
        <v>574</v>
      </c>
      <c r="C102" s="43" t="s">
        <v>562</v>
      </c>
      <c r="D102" s="43" t="s">
        <v>273</v>
      </c>
      <c r="E102" s="43" t="s">
        <v>226</v>
      </c>
      <c r="F102" s="43"/>
      <c r="G102" s="74">
        <f>G103</f>
        <v>76500</v>
      </c>
      <c r="H102" s="105"/>
      <c r="I102" s="74">
        <f>I103</f>
        <v>45000</v>
      </c>
      <c r="J102" s="105"/>
      <c r="K102" s="74">
        <f>K103</f>
        <v>45000</v>
      </c>
      <c r="L102" s="105"/>
      <c r="M102" s="74">
        <f>M103</f>
        <v>45000</v>
      </c>
      <c r="N102" s="106"/>
      <c r="O102" s="74">
        <f>O103</f>
        <v>85500</v>
      </c>
    </row>
    <row r="103" spans="1:15" ht="33.75" customHeight="1">
      <c r="A103" s="36" t="s">
        <v>373</v>
      </c>
      <c r="B103" s="43" t="s">
        <v>574</v>
      </c>
      <c r="C103" s="43" t="s">
        <v>562</v>
      </c>
      <c r="D103" s="43" t="s">
        <v>418</v>
      </c>
      <c r="E103" s="43" t="s">
        <v>227</v>
      </c>
      <c r="F103" s="43"/>
      <c r="G103" s="54">
        <f>G104</f>
        <v>76500</v>
      </c>
      <c r="H103" s="105"/>
      <c r="I103" s="54">
        <f>I104</f>
        <v>45000</v>
      </c>
      <c r="J103" s="105"/>
      <c r="K103" s="74">
        <f>K104</f>
        <v>45000</v>
      </c>
      <c r="L103" s="105"/>
      <c r="M103" s="74">
        <f>M104</f>
        <v>45000</v>
      </c>
      <c r="N103" s="106"/>
      <c r="O103" s="74">
        <f>O104</f>
        <v>85500</v>
      </c>
    </row>
    <row r="104" spans="1:15" ht="31.5" customHeight="1">
      <c r="A104" s="9" t="s">
        <v>530</v>
      </c>
      <c r="B104" s="43" t="s">
        <v>574</v>
      </c>
      <c r="C104" s="43" t="s">
        <v>562</v>
      </c>
      <c r="D104" s="43" t="s">
        <v>418</v>
      </c>
      <c r="E104" s="43" t="s">
        <v>227</v>
      </c>
      <c r="F104" s="43" t="s">
        <v>521</v>
      </c>
      <c r="G104" s="72">
        <v>76500</v>
      </c>
      <c r="H104" s="105">
        <v>-31500</v>
      </c>
      <c r="I104" s="72">
        <f>G104+H104</f>
        <v>45000</v>
      </c>
      <c r="J104" s="105"/>
      <c r="K104" s="72">
        <f>I104+J104</f>
        <v>45000</v>
      </c>
      <c r="L104" s="105"/>
      <c r="M104" s="72">
        <f>K104+L104</f>
        <v>45000</v>
      </c>
      <c r="N104" s="106"/>
      <c r="O104" s="72">
        <v>85500</v>
      </c>
    </row>
    <row r="105" spans="1:15" ht="67.5" customHeight="1">
      <c r="A105" s="81" t="s">
        <v>140</v>
      </c>
      <c r="B105" s="47" t="s">
        <v>574</v>
      </c>
      <c r="C105" s="47" t="s">
        <v>562</v>
      </c>
      <c r="D105" s="47" t="s">
        <v>628</v>
      </c>
      <c r="E105" s="43" t="s">
        <v>230</v>
      </c>
      <c r="F105" s="43"/>
      <c r="G105" s="72">
        <f>G106</f>
        <v>616100</v>
      </c>
      <c r="H105" s="105"/>
      <c r="I105" s="72">
        <f>I106</f>
        <v>616100</v>
      </c>
      <c r="J105" s="105"/>
      <c r="K105" s="72">
        <f>K106</f>
        <v>616100</v>
      </c>
      <c r="L105" s="105"/>
      <c r="M105" s="72">
        <f>M106</f>
        <v>616100</v>
      </c>
      <c r="N105" s="106"/>
      <c r="O105" s="72">
        <f>O106</f>
        <v>611400</v>
      </c>
    </row>
    <row r="106" spans="1:15" ht="78" customHeight="1">
      <c r="A106" s="9" t="s">
        <v>228</v>
      </c>
      <c r="B106" s="47" t="s">
        <v>574</v>
      </c>
      <c r="C106" s="47" t="s">
        <v>562</v>
      </c>
      <c r="D106" s="47" t="s">
        <v>249</v>
      </c>
      <c r="E106" s="43" t="s">
        <v>231</v>
      </c>
      <c r="F106" s="43"/>
      <c r="G106" s="72">
        <f>G107</f>
        <v>616100</v>
      </c>
      <c r="H106" s="105"/>
      <c r="I106" s="72">
        <f>I107</f>
        <v>616100</v>
      </c>
      <c r="J106" s="105"/>
      <c r="K106" s="72">
        <f>K107</f>
        <v>616100</v>
      </c>
      <c r="L106" s="105"/>
      <c r="M106" s="72">
        <f>M107</f>
        <v>616100</v>
      </c>
      <c r="N106" s="106"/>
      <c r="O106" s="72">
        <f>O107</f>
        <v>611400</v>
      </c>
    </row>
    <row r="107" spans="1:15" ht="80.25" customHeight="1">
      <c r="A107" s="9" t="s">
        <v>229</v>
      </c>
      <c r="B107" s="43" t="s">
        <v>574</v>
      </c>
      <c r="C107" s="43" t="s">
        <v>562</v>
      </c>
      <c r="D107" s="43" t="s">
        <v>626</v>
      </c>
      <c r="E107" s="43" t="s">
        <v>232</v>
      </c>
      <c r="F107" s="43"/>
      <c r="G107" s="72">
        <f>G108</f>
        <v>616100</v>
      </c>
      <c r="H107" s="105"/>
      <c r="I107" s="72">
        <f>I108</f>
        <v>616100</v>
      </c>
      <c r="J107" s="105"/>
      <c r="K107" s="72">
        <f>K108</f>
        <v>616100</v>
      </c>
      <c r="L107" s="105"/>
      <c r="M107" s="72">
        <f>M108</f>
        <v>616100</v>
      </c>
      <c r="N107" s="106"/>
      <c r="O107" s="72">
        <f>O108</f>
        <v>611400</v>
      </c>
    </row>
    <row r="108" spans="1:15" ht="30.75" customHeight="1">
      <c r="A108" s="9" t="s">
        <v>530</v>
      </c>
      <c r="B108" s="43" t="s">
        <v>574</v>
      </c>
      <c r="C108" s="43" t="s">
        <v>562</v>
      </c>
      <c r="D108" s="43" t="s">
        <v>626</v>
      </c>
      <c r="E108" s="82" t="s">
        <v>232</v>
      </c>
      <c r="F108" s="43" t="s">
        <v>521</v>
      </c>
      <c r="G108" s="72">
        <v>616100</v>
      </c>
      <c r="H108" s="105"/>
      <c r="I108" s="72">
        <f>G108+H108</f>
        <v>616100</v>
      </c>
      <c r="J108" s="105"/>
      <c r="K108" s="72">
        <f>I108+J108</f>
        <v>616100</v>
      </c>
      <c r="L108" s="105"/>
      <c r="M108" s="72">
        <f>K108+L108</f>
        <v>616100</v>
      </c>
      <c r="N108" s="106"/>
      <c r="O108" s="72">
        <v>611400</v>
      </c>
    </row>
    <row r="109" spans="1:15" ht="15" customHeight="1">
      <c r="A109" s="9" t="s">
        <v>31</v>
      </c>
      <c r="B109" s="43" t="s">
        <v>574</v>
      </c>
      <c r="C109" s="43" t="s">
        <v>563</v>
      </c>
      <c r="D109" s="43"/>
      <c r="E109" s="43"/>
      <c r="F109" s="43"/>
      <c r="G109" s="54">
        <f>G110</f>
        <v>3130270</v>
      </c>
      <c r="H109" s="105"/>
      <c r="I109" s="54">
        <f>I110</f>
        <v>3170895</v>
      </c>
      <c r="J109" s="105"/>
      <c r="K109" s="74">
        <f>K110</f>
        <v>3170895</v>
      </c>
      <c r="L109" s="105"/>
      <c r="M109" s="74">
        <f>M110</f>
        <v>3222645.08</v>
      </c>
      <c r="N109" s="106"/>
      <c r="O109" s="74">
        <f>O110</f>
        <v>2850000</v>
      </c>
    </row>
    <row r="110" spans="1:15" ht="68.25" customHeight="1">
      <c r="A110" s="40" t="s">
        <v>140</v>
      </c>
      <c r="B110" s="43" t="s">
        <v>574</v>
      </c>
      <c r="C110" s="43" t="s">
        <v>563</v>
      </c>
      <c r="D110" s="43" t="s">
        <v>628</v>
      </c>
      <c r="E110" s="43" t="s">
        <v>230</v>
      </c>
      <c r="F110" s="43"/>
      <c r="G110" s="54">
        <f>G111+G114</f>
        <v>3130270</v>
      </c>
      <c r="H110" s="105"/>
      <c r="I110" s="54">
        <f>I111+I114</f>
        <v>3170895</v>
      </c>
      <c r="J110" s="105"/>
      <c r="K110" s="74">
        <f>K111+K114</f>
        <v>3170895</v>
      </c>
      <c r="L110" s="105"/>
      <c r="M110" s="74">
        <f>M111+M114</f>
        <v>3222645.08</v>
      </c>
      <c r="N110" s="106"/>
      <c r="O110" s="74">
        <f>O111+O114</f>
        <v>2850000</v>
      </c>
    </row>
    <row r="111" spans="1:15" ht="47.25" customHeight="1">
      <c r="A111" s="9" t="s">
        <v>267</v>
      </c>
      <c r="B111" s="43" t="s">
        <v>574</v>
      </c>
      <c r="C111" s="43" t="s">
        <v>563</v>
      </c>
      <c r="D111" s="43" t="s">
        <v>135</v>
      </c>
      <c r="E111" s="43" t="s">
        <v>233</v>
      </c>
      <c r="F111" s="43"/>
      <c r="G111" s="54">
        <f>G112</f>
        <v>170000</v>
      </c>
      <c r="H111" s="105"/>
      <c r="I111" s="54">
        <f>I112</f>
        <v>223200</v>
      </c>
      <c r="J111" s="105"/>
      <c r="K111" s="74">
        <f>K112</f>
        <v>223200</v>
      </c>
      <c r="L111" s="105"/>
      <c r="M111" s="74">
        <f>M112</f>
        <v>223200</v>
      </c>
      <c r="N111" s="106"/>
      <c r="O111" s="74">
        <f>O112</f>
        <v>270200</v>
      </c>
    </row>
    <row r="112" spans="1:15" ht="39" customHeight="1">
      <c r="A112" s="9" t="s">
        <v>136</v>
      </c>
      <c r="B112" s="43" t="s">
        <v>574</v>
      </c>
      <c r="C112" s="43" t="s">
        <v>563</v>
      </c>
      <c r="D112" s="43" t="s">
        <v>268</v>
      </c>
      <c r="E112" s="43" t="s">
        <v>234</v>
      </c>
      <c r="F112" s="43"/>
      <c r="G112" s="54">
        <f>G113</f>
        <v>170000</v>
      </c>
      <c r="H112" s="105"/>
      <c r="I112" s="54">
        <f>I113</f>
        <v>223200</v>
      </c>
      <c r="J112" s="105"/>
      <c r="K112" s="74">
        <f>K113</f>
        <v>223200</v>
      </c>
      <c r="L112" s="105"/>
      <c r="M112" s="74">
        <f>M113</f>
        <v>223200</v>
      </c>
      <c r="N112" s="106"/>
      <c r="O112" s="74">
        <f>O113</f>
        <v>270200</v>
      </c>
    </row>
    <row r="113" spans="1:15" ht="34.5" customHeight="1">
      <c r="A113" s="9" t="s">
        <v>530</v>
      </c>
      <c r="B113" s="43" t="s">
        <v>574</v>
      </c>
      <c r="C113" s="43" t="s">
        <v>563</v>
      </c>
      <c r="D113" s="43" t="s">
        <v>268</v>
      </c>
      <c r="E113" s="43" t="s">
        <v>234</v>
      </c>
      <c r="F113" s="43" t="s">
        <v>521</v>
      </c>
      <c r="G113" s="72">
        <v>170000</v>
      </c>
      <c r="H113" s="105">
        <v>53200</v>
      </c>
      <c r="I113" s="72">
        <f>G113+H113</f>
        <v>223200</v>
      </c>
      <c r="J113" s="105"/>
      <c r="K113" s="72">
        <f>I113+J113</f>
        <v>223200</v>
      </c>
      <c r="L113" s="105"/>
      <c r="M113" s="72">
        <f>K113+L113</f>
        <v>223200</v>
      </c>
      <c r="N113" s="106"/>
      <c r="O113" s="72">
        <v>270200</v>
      </c>
    </row>
    <row r="114" spans="1:15" ht="61.5" customHeight="1">
      <c r="A114" s="13" t="s">
        <v>264</v>
      </c>
      <c r="B114" s="43" t="s">
        <v>574</v>
      </c>
      <c r="C114" s="43" t="s">
        <v>563</v>
      </c>
      <c r="D114" s="43" t="s">
        <v>263</v>
      </c>
      <c r="E114" s="43" t="s">
        <v>235</v>
      </c>
      <c r="F114" s="43"/>
      <c r="G114" s="58">
        <f>G115</f>
        <v>2960270</v>
      </c>
      <c r="H114" s="105"/>
      <c r="I114" s="58">
        <f>I115</f>
        <v>2947695</v>
      </c>
      <c r="J114" s="105"/>
      <c r="K114" s="72">
        <f>K115</f>
        <v>2947695</v>
      </c>
      <c r="L114" s="105"/>
      <c r="M114" s="72">
        <f>M115</f>
        <v>2999445.08</v>
      </c>
      <c r="N114" s="106"/>
      <c r="O114" s="72">
        <f>O115</f>
        <v>2579800</v>
      </c>
    </row>
    <row r="115" spans="1:15" ht="32.25" customHeight="1">
      <c r="A115" s="13" t="s">
        <v>265</v>
      </c>
      <c r="B115" s="43" t="s">
        <v>574</v>
      </c>
      <c r="C115" s="43" t="s">
        <v>563</v>
      </c>
      <c r="D115" s="43" t="s">
        <v>266</v>
      </c>
      <c r="E115" s="43" t="s">
        <v>236</v>
      </c>
      <c r="F115" s="43"/>
      <c r="G115" s="58">
        <f>G116</f>
        <v>2960270</v>
      </c>
      <c r="H115" s="105"/>
      <c r="I115" s="58">
        <f>I116</f>
        <v>2947695</v>
      </c>
      <c r="J115" s="105"/>
      <c r="K115" s="72">
        <f>K116</f>
        <v>2947695</v>
      </c>
      <c r="L115" s="105"/>
      <c r="M115" s="72">
        <f>M116</f>
        <v>2999445.08</v>
      </c>
      <c r="N115" s="106"/>
      <c r="O115" s="72">
        <f>O116</f>
        <v>2579800</v>
      </c>
    </row>
    <row r="116" spans="1:15" ht="36.75" customHeight="1">
      <c r="A116" s="9" t="s">
        <v>530</v>
      </c>
      <c r="B116" s="43" t="s">
        <v>574</v>
      </c>
      <c r="C116" s="43" t="s">
        <v>563</v>
      </c>
      <c r="D116" s="43" t="s">
        <v>266</v>
      </c>
      <c r="E116" s="43" t="s">
        <v>236</v>
      </c>
      <c r="F116" s="43" t="s">
        <v>521</v>
      </c>
      <c r="G116" s="72">
        <v>2960270</v>
      </c>
      <c r="H116" s="105">
        <v>-12575</v>
      </c>
      <c r="I116" s="72">
        <f>G116+H116</f>
        <v>2947695</v>
      </c>
      <c r="J116" s="105"/>
      <c r="K116" s="72">
        <f>I116+J116</f>
        <v>2947695</v>
      </c>
      <c r="L116" s="105">
        <v>51750.08</v>
      </c>
      <c r="M116" s="72">
        <f>K116+L116</f>
        <v>2999445.08</v>
      </c>
      <c r="N116" s="106">
        <v>3044</v>
      </c>
      <c r="O116" s="72">
        <v>2579800</v>
      </c>
    </row>
    <row r="117" spans="1:15" ht="20.25" customHeight="1">
      <c r="A117" s="9" t="s">
        <v>580</v>
      </c>
      <c r="B117" s="43" t="s">
        <v>574</v>
      </c>
      <c r="C117" s="43" t="s">
        <v>581</v>
      </c>
      <c r="D117" s="43"/>
      <c r="E117" s="43"/>
      <c r="F117" s="43"/>
      <c r="G117" s="54">
        <f>G118</f>
        <v>360000</v>
      </c>
      <c r="H117" s="105"/>
      <c r="I117" s="54">
        <f>I118</f>
        <v>360000</v>
      </c>
      <c r="J117" s="105"/>
      <c r="K117" s="74">
        <f>K118</f>
        <v>360000</v>
      </c>
      <c r="L117" s="105"/>
      <c r="M117" s="74">
        <f>M118</f>
        <v>360000</v>
      </c>
      <c r="N117" s="106"/>
      <c r="O117" s="74">
        <f>O118</f>
        <v>400000</v>
      </c>
    </row>
    <row r="118" spans="1:15" ht="95.25" customHeight="1">
      <c r="A118" s="19" t="s">
        <v>36</v>
      </c>
      <c r="B118" s="43" t="s">
        <v>574</v>
      </c>
      <c r="C118" s="43" t="s">
        <v>581</v>
      </c>
      <c r="D118" s="43" t="s">
        <v>554</v>
      </c>
      <c r="E118" s="43" t="s">
        <v>160</v>
      </c>
      <c r="F118" s="43"/>
      <c r="G118" s="54">
        <f>G119</f>
        <v>360000</v>
      </c>
      <c r="H118" s="105"/>
      <c r="I118" s="54">
        <f>I119</f>
        <v>360000</v>
      </c>
      <c r="J118" s="105"/>
      <c r="K118" s="74">
        <f>K119</f>
        <v>360000</v>
      </c>
      <c r="L118" s="105"/>
      <c r="M118" s="74">
        <f>M119</f>
        <v>360000</v>
      </c>
      <c r="N118" s="106"/>
      <c r="O118" s="74">
        <f>O119</f>
        <v>400000</v>
      </c>
    </row>
    <row r="119" spans="1:15" ht="48.75" customHeight="1">
      <c r="A119" s="19" t="s">
        <v>449</v>
      </c>
      <c r="B119" s="43" t="s">
        <v>574</v>
      </c>
      <c r="C119" s="43" t="s">
        <v>581</v>
      </c>
      <c r="D119" s="43" t="s">
        <v>276</v>
      </c>
      <c r="E119" s="43" t="s">
        <v>237</v>
      </c>
      <c r="F119" s="43"/>
      <c r="G119" s="54">
        <f>G120</f>
        <v>360000</v>
      </c>
      <c r="H119" s="105"/>
      <c r="I119" s="54">
        <f>I120</f>
        <v>360000</v>
      </c>
      <c r="J119" s="105"/>
      <c r="K119" s="74">
        <f>K120</f>
        <v>360000</v>
      </c>
      <c r="L119" s="105"/>
      <c r="M119" s="74">
        <f>M120</f>
        <v>360000</v>
      </c>
      <c r="N119" s="106"/>
      <c r="O119" s="74">
        <f>O120</f>
        <v>400000</v>
      </c>
    </row>
    <row r="120" spans="1:15" ht="34.5" customHeight="1">
      <c r="A120" s="19" t="s">
        <v>274</v>
      </c>
      <c r="B120" s="43" t="s">
        <v>574</v>
      </c>
      <c r="C120" s="43" t="s">
        <v>581</v>
      </c>
      <c r="D120" s="43" t="s">
        <v>275</v>
      </c>
      <c r="E120" s="43" t="s">
        <v>238</v>
      </c>
      <c r="F120" s="43"/>
      <c r="G120" s="54">
        <f>G121</f>
        <v>360000</v>
      </c>
      <c r="H120" s="105"/>
      <c r="I120" s="54">
        <f>I121</f>
        <v>360000</v>
      </c>
      <c r="J120" s="105"/>
      <c r="K120" s="74">
        <f>K121</f>
        <v>360000</v>
      </c>
      <c r="L120" s="105"/>
      <c r="M120" s="74">
        <f>M121</f>
        <v>360000</v>
      </c>
      <c r="N120" s="106"/>
      <c r="O120" s="74">
        <f>O121</f>
        <v>400000</v>
      </c>
    </row>
    <row r="121" spans="1:15" ht="81.75" customHeight="1">
      <c r="A121" s="36" t="s">
        <v>536</v>
      </c>
      <c r="B121" s="43" t="s">
        <v>574</v>
      </c>
      <c r="C121" s="43" t="s">
        <v>581</v>
      </c>
      <c r="D121" s="43" t="s">
        <v>275</v>
      </c>
      <c r="E121" s="43" t="s">
        <v>238</v>
      </c>
      <c r="F121" s="43" t="s">
        <v>21</v>
      </c>
      <c r="G121" s="72">
        <v>360000</v>
      </c>
      <c r="H121" s="105"/>
      <c r="I121" s="72">
        <f>G121+H121</f>
        <v>360000</v>
      </c>
      <c r="J121" s="105"/>
      <c r="K121" s="72">
        <f>I121+J121</f>
        <v>360000</v>
      </c>
      <c r="L121" s="105"/>
      <c r="M121" s="72">
        <f>K121+L121</f>
        <v>360000</v>
      </c>
      <c r="N121" s="106"/>
      <c r="O121" s="72">
        <v>400000</v>
      </c>
    </row>
    <row r="122" spans="1:15" ht="21" customHeight="1">
      <c r="A122" s="14" t="s">
        <v>28</v>
      </c>
      <c r="B122" s="43" t="s">
        <v>574</v>
      </c>
      <c r="C122" s="43" t="s">
        <v>29</v>
      </c>
      <c r="D122" s="43"/>
      <c r="E122" s="43"/>
      <c r="F122" s="43"/>
      <c r="G122" s="58" t="e">
        <f>G123</f>
        <v>#REF!</v>
      </c>
      <c r="H122" s="105"/>
      <c r="I122" s="58" t="e">
        <f>I123</f>
        <v>#REF!</v>
      </c>
      <c r="J122" s="105"/>
      <c r="K122" s="72" t="e">
        <f>K123</f>
        <v>#REF!</v>
      </c>
      <c r="L122" s="105"/>
      <c r="M122" s="72" t="e">
        <f>M123</f>
        <v>#REF!</v>
      </c>
      <c r="N122" s="106"/>
      <c r="O122" s="72">
        <f>O123</f>
        <v>19827000</v>
      </c>
    </row>
    <row r="123" spans="1:15" ht="93.75" customHeight="1">
      <c r="A123" s="19" t="s">
        <v>36</v>
      </c>
      <c r="B123" s="43" t="s">
        <v>574</v>
      </c>
      <c r="C123" s="43" t="s">
        <v>29</v>
      </c>
      <c r="D123" s="43" t="s">
        <v>554</v>
      </c>
      <c r="E123" s="43" t="s">
        <v>160</v>
      </c>
      <c r="F123" s="43"/>
      <c r="G123" s="58" t="e">
        <f>G124</f>
        <v>#REF!</v>
      </c>
      <c r="H123" s="105"/>
      <c r="I123" s="58" t="e">
        <f>I124</f>
        <v>#REF!</v>
      </c>
      <c r="J123" s="105"/>
      <c r="K123" s="72" t="e">
        <f>K124</f>
        <v>#REF!</v>
      </c>
      <c r="L123" s="105"/>
      <c r="M123" s="72" t="e">
        <f>M124</f>
        <v>#REF!</v>
      </c>
      <c r="N123" s="106"/>
      <c r="O123" s="72">
        <f>O124</f>
        <v>19827000</v>
      </c>
    </row>
    <row r="124" spans="1:15" ht="64.5" customHeight="1">
      <c r="A124" s="19" t="s">
        <v>437</v>
      </c>
      <c r="B124" s="43" t="s">
        <v>574</v>
      </c>
      <c r="C124" s="43" t="s">
        <v>29</v>
      </c>
      <c r="D124" s="43" t="s">
        <v>277</v>
      </c>
      <c r="E124" s="43" t="s">
        <v>50</v>
      </c>
      <c r="F124" s="43"/>
      <c r="G124" s="58" t="e">
        <f>G125+G127+G129+G131+#REF!</f>
        <v>#REF!</v>
      </c>
      <c r="H124" s="105"/>
      <c r="I124" s="58" t="e">
        <f>I125+I127+I129+I131+#REF!</f>
        <v>#REF!</v>
      </c>
      <c r="J124" s="105"/>
      <c r="K124" s="72" t="e">
        <f>K125+K127+K129+K131+#REF!</f>
        <v>#REF!</v>
      </c>
      <c r="L124" s="105"/>
      <c r="M124" s="72" t="e">
        <f>M125+M127+M129+M131+#REF!</f>
        <v>#REF!</v>
      </c>
      <c r="N124" s="106"/>
      <c r="O124" s="72">
        <f>O125+O127+O129+O131</f>
        <v>19827000</v>
      </c>
    </row>
    <row r="125" spans="1:15" ht="64.5" customHeight="1">
      <c r="A125" s="19" t="s">
        <v>480</v>
      </c>
      <c r="B125" s="43" t="s">
        <v>574</v>
      </c>
      <c r="C125" s="43" t="s">
        <v>29</v>
      </c>
      <c r="D125" s="43" t="s">
        <v>473</v>
      </c>
      <c r="E125" s="43" t="s">
        <v>51</v>
      </c>
      <c r="F125" s="43"/>
      <c r="G125" s="58">
        <f>G126</f>
        <v>679000</v>
      </c>
      <c r="H125" s="105"/>
      <c r="I125" s="58">
        <f>I126</f>
        <v>679000</v>
      </c>
      <c r="J125" s="105"/>
      <c r="K125" s="72">
        <f>K126</f>
        <v>679000</v>
      </c>
      <c r="L125" s="105"/>
      <c r="M125" s="72">
        <f>M126</f>
        <v>679000</v>
      </c>
      <c r="N125" s="106"/>
      <c r="O125" s="72">
        <f>O126</f>
        <v>2000000</v>
      </c>
    </row>
    <row r="126" spans="1:15" ht="34.5" customHeight="1">
      <c r="A126" s="9" t="s">
        <v>508</v>
      </c>
      <c r="B126" s="43" t="s">
        <v>574</v>
      </c>
      <c r="C126" s="43" t="s">
        <v>29</v>
      </c>
      <c r="D126" s="43" t="s">
        <v>473</v>
      </c>
      <c r="E126" s="43" t="s">
        <v>51</v>
      </c>
      <c r="F126" s="43" t="s">
        <v>521</v>
      </c>
      <c r="G126" s="72">
        <v>679000</v>
      </c>
      <c r="H126" s="105"/>
      <c r="I126" s="72">
        <f>G126+H126</f>
        <v>679000</v>
      </c>
      <c r="J126" s="105"/>
      <c r="K126" s="72">
        <f>I126+J126</f>
        <v>679000</v>
      </c>
      <c r="L126" s="105"/>
      <c r="M126" s="72">
        <f>K126+L126</f>
        <v>679000</v>
      </c>
      <c r="N126" s="106">
        <v>-325000</v>
      </c>
      <c r="O126" s="72">
        <v>2000000</v>
      </c>
    </row>
    <row r="127" spans="1:15" ht="65.25" customHeight="1">
      <c r="A127" s="19" t="s">
        <v>279</v>
      </c>
      <c r="B127" s="43" t="s">
        <v>574</v>
      </c>
      <c r="C127" s="43" t="s">
        <v>29</v>
      </c>
      <c r="D127" s="43" t="s">
        <v>278</v>
      </c>
      <c r="E127" s="43" t="s">
        <v>52</v>
      </c>
      <c r="F127" s="43"/>
      <c r="G127" s="58">
        <f>G128</f>
        <v>6000000</v>
      </c>
      <c r="H127" s="105"/>
      <c r="I127" s="58">
        <f>I128</f>
        <v>6000000</v>
      </c>
      <c r="J127" s="105"/>
      <c r="K127" s="72">
        <f>K128</f>
        <v>6000000</v>
      </c>
      <c r="L127" s="105"/>
      <c r="M127" s="72">
        <f>M128</f>
        <v>5299392.78</v>
      </c>
      <c r="N127" s="106"/>
      <c r="O127" s="72">
        <f>O128</f>
        <v>3876700</v>
      </c>
    </row>
    <row r="128" spans="1:15" ht="33" customHeight="1">
      <c r="A128" s="9" t="s">
        <v>508</v>
      </c>
      <c r="B128" s="43" t="s">
        <v>574</v>
      </c>
      <c r="C128" s="43" t="s">
        <v>29</v>
      </c>
      <c r="D128" s="43" t="s">
        <v>278</v>
      </c>
      <c r="E128" s="43" t="s">
        <v>52</v>
      </c>
      <c r="F128" s="43" t="s">
        <v>521</v>
      </c>
      <c r="G128" s="72">
        <v>6000000</v>
      </c>
      <c r="H128" s="105"/>
      <c r="I128" s="72">
        <v>6000000</v>
      </c>
      <c r="J128" s="105"/>
      <c r="K128" s="72">
        <v>6000000</v>
      </c>
      <c r="L128" s="105">
        <v>-700607.22</v>
      </c>
      <c r="M128" s="72">
        <f>K128+L128</f>
        <v>5299392.78</v>
      </c>
      <c r="N128" s="106">
        <v>321200</v>
      </c>
      <c r="O128" s="72">
        <f>9030000-5153300</f>
        <v>3876700</v>
      </c>
    </row>
    <row r="129" spans="1:15" ht="63" customHeight="1">
      <c r="A129" s="19" t="s">
        <v>280</v>
      </c>
      <c r="B129" s="43" t="s">
        <v>574</v>
      </c>
      <c r="C129" s="43" t="s">
        <v>29</v>
      </c>
      <c r="D129" s="43" t="s">
        <v>281</v>
      </c>
      <c r="E129" s="43" t="s">
        <v>53</v>
      </c>
      <c r="F129" s="43"/>
      <c r="G129" s="58">
        <f>G130</f>
        <v>3500000</v>
      </c>
      <c r="H129" s="105"/>
      <c r="I129" s="58">
        <f>I130</f>
        <v>5962000.66</v>
      </c>
      <c r="J129" s="105"/>
      <c r="K129" s="72">
        <f>K130</f>
        <v>9402551.66</v>
      </c>
      <c r="L129" s="105"/>
      <c r="M129" s="72">
        <f>M130</f>
        <v>9056279.4</v>
      </c>
      <c r="N129" s="106"/>
      <c r="O129" s="72">
        <f>O130</f>
        <v>9450300</v>
      </c>
    </row>
    <row r="130" spans="1:15" ht="39" customHeight="1">
      <c r="A130" s="9" t="s">
        <v>508</v>
      </c>
      <c r="B130" s="45" t="s">
        <v>574</v>
      </c>
      <c r="C130" s="45" t="s">
        <v>29</v>
      </c>
      <c r="D130" s="45" t="s">
        <v>281</v>
      </c>
      <c r="E130" s="45" t="s">
        <v>53</v>
      </c>
      <c r="F130" s="45" t="s">
        <v>521</v>
      </c>
      <c r="G130" s="72">
        <v>3500000</v>
      </c>
      <c r="H130" s="105">
        <v>2462000.66</v>
      </c>
      <c r="I130" s="72">
        <f>G130+H130</f>
        <v>5962000.66</v>
      </c>
      <c r="J130" s="105">
        <f>3500000-59449</f>
        <v>3440551</v>
      </c>
      <c r="K130" s="72">
        <f>I130+J130</f>
        <v>9402551.66</v>
      </c>
      <c r="L130" s="105">
        <v>-346272.26</v>
      </c>
      <c r="M130" s="72">
        <f>K130+L130</f>
        <v>9056279.4</v>
      </c>
      <c r="N130" s="106"/>
      <c r="O130" s="72">
        <f>19450300-10000000</f>
        <v>9450300</v>
      </c>
    </row>
    <row r="131" spans="1:15" ht="47.25" customHeight="1">
      <c r="A131" s="77" t="s">
        <v>282</v>
      </c>
      <c r="B131" s="43" t="s">
        <v>574</v>
      </c>
      <c r="C131" s="43" t="s">
        <v>29</v>
      </c>
      <c r="D131" s="43" t="s">
        <v>283</v>
      </c>
      <c r="E131" s="43" t="s">
        <v>54</v>
      </c>
      <c r="F131" s="45"/>
      <c r="G131" s="72">
        <f>G132</f>
        <v>2500000</v>
      </c>
      <c r="H131" s="105"/>
      <c r="I131" s="72">
        <f>I132</f>
        <v>2500000</v>
      </c>
      <c r="J131" s="105"/>
      <c r="K131" s="72">
        <f>K132</f>
        <v>2559449</v>
      </c>
      <c r="L131" s="105"/>
      <c r="M131" s="72">
        <f>M132</f>
        <v>2559449</v>
      </c>
      <c r="N131" s="106"/>
      <c r="O131" s="72">
        <f>O132</f>
        <v>4500000</v>
      </c>
    </row>
    <row r="132" spans="1:15" ht="34.5" customHeight="1">
      <c r="A132" s="9" t="s">
        <v>508</v>
      </c>
      <c r="B132" s="43" t="s">
        <v>574</v>
      </c>
      <c r="C132" s="43" t="s">
        <v>29</v>
      </c>
      <c r="D132" s="43" t="s">
        <v>283</v>
      </c>
      <c r="E132" s="43" t="s">
        <v>54</v>
      </c>
      <c r="F132" s="43" t="s">
        <v>521</v>
      </c>
      <c r="G132" s="58">
        <v>2500000</v>
      </c>
      <c r="H132" s="105"/>
      <c r="I132" s="58">
        <f>G132+H132</f>
        <v>2500000</v>
      </c>
      <c r="J132" s="105">
        <v>59449</v>
      </c>
      <c r="K132" s="72">
        <f>I132+J132</f>
        <v>2559449</v>
      </c>
      <c r="L132" s="105"/>
      <c r="M132" s="72">
        <f>K132+L132</f>
        <v>2559449</v>
      </c>
      <c r="N132" s="106">
        <v>3800</v>
      </c>
      <c r="O132" s="72">
        <v>4500000</v>
      </c>
    </row>
    <row r="133" spans="1:15" ht="21" customHeight="1">
      <c r="A133" s="14" t="s">
        <v>632</v>
      </c>
      <c r="B133" s="43" t="s">
        <v>574</v>
      </c>
      <c r="C133" s="43" t="s">
        <v>633</v>
      </c>
      <c r="D133" s="43"/>
      <c r="E133" s="43"/>
      <c r="F133" s="43"/>
      <c r="G133" s="59">
        <f>G134</f>
        <v>90000</v>
      </c>
      <c r="H133" s="105"/>
      <c r="I133" s="59">
        <f>I134</f>
        <v>90000</v>
      </c>
      <c r="J133" s="105"/>
      <c r="K133" s="73">
        <f>K134</f>
        <v>90000</v>
      </c>
      <c r="L133" s="105"/>
      <c r="M133" s="73">
        <f>M134</f>
        <v>90000</v>
      </c>
      <c r="N133" s="106"/>
      <c r="O133" s="73">
        <f>O134</f>
        <v>90000</v>
      </c>
    </row>
    <row r="134" spans="1:15" ht="81.75" customHeight="1">
      <c r="A134" s="11" t="s">
        <v>336</v>
      </c>
      <c r="B134" s="43" t="s">
        <v>574</v>
      </c>
      <c r="C134" s="43" t="s">
        <v>633</v>
      </c>
      <c r="D134" s="43" t="s">
        <v>337</v>
      </c>
      <c r="E134" s="43" t="s">
        <v>144</v>
      </c>
      <c r="F134" s="43"/>
      <c r="G134" s="59">
        <f>G135</f>
        <v>90000</v>
      </c>
      <c r="H134" s="105"/>
      <c r="I134" s="59">
        <f>I135</f>
        <v>90000</v>
      </c>
      <c r="J134" s="105"/>
      <c r="K134" s="73">
        <f>K135</f>
        <v>90000</v>
      </c>
      <c r="L134" s="105"/>
      <c r="M134" s="73">
        <f>M135</f>
        <v>90000</v>
      </c>
      <c r="N134" s="106"/>
      <c r="O134" s="73">
        <f>O135</f>
        <v>90000</v>
      </c>
    </row>
    <row r="135" spans="1:15" ht="36.75" customHeight="1">
      <c r="A135" s="9" t="s">
        <v>426</v>
      </c>
      <c r="B135" s="43" t="s">
        <v>574</v>
      </c>
      <c r="C135" s="43" t="s">
        <v>633</v>
      </c>
      <c r="D135" s="43" t="s">
        <v>448</v>
      </c>
      <c r="E135" s="43" t="s">
        <v>239</v>
      </c>
      <c r="F135" s="43"/>
      <c r="G135" s="59">
        <f>G136</f>
        <v>90000</v>
      </c>
      <c r="H135" s="105"/>
      <c r="I135" s="59">
        <f>I136</f>
        <v>90000</v>
      </c>
      <c r="J135" s="105"/>
      <c r="K135" s="73">
        <f>K136</f>
        <v>90000</v>
      </c>
      <c r="L135" s="105"/>
      <c r="M135" s="73">
        <f>M136</f>
        <v>90000</v>
      </c>
      <c r="N135" s="106"/>
      <c r="O135" s="73">
        <f>O136</f>
        <v>90000</v>
      </c>
    </row>
    <row r="136" spans="1:15" ht="48" customHeight="1">
      <c r="A136" s="9" t="s">
        <v>476</v>
      </c>
      <c r="B136" s="43" t="s">
        <v>574</v>
      </c>
      <c r="C136" s="43" t="s">
        <v>633</v>
      </c>
      <c r="D136" s="43" t="s">
        <v>425</v>
      </c>
      <c r="E136" s="43" t="s">
        <v>240</v>
      </c>
      <c r="F136" s="43"/>
      <c r="G136" s="54">
        <f>G137</f>
        <v>90000</v>
      </c>
      <c r="H136" s="105"/>
      <c r="I136" s="54">
        <f>I137</f>
        <v>90000</v>
      </c>
      <c r="J136" s="105"/>
      <c r="K136" s="74">
        <f>K137</f>
        <v>90000</v>
      </c>
      <c r="L136" s="105"/>
      <c r="M136" s="74">
        <f>M137</f>
        <v>90000</v>
      </c>
      <c r="N136" s="106"/>
      <c r="O136" s="74">
        <f>O137</f>
        <v>90000</v>
      </c>
    </row>
    <row r="137" spans="1:15" ht="33" customHeight="1">
      <c r="A137" s="9" t="s">
        <v>530</v>
      </c>
      <c r="B137" s="43" t="s">
        <v>574</v>
      </c>
      <c r="C137" s="43" t="s">
        <v>633</v>
      </c>
      <c r="D137" s="43" t="s">
        <v>425</v>
      </c>
      <c r="E137" s="43" t="s">
        <v>240</v>
      </c>
      <c r="F137" s="43" t="s">
        <v>521</v>
      </c>
      <c r="G137" s="72">
        <v>90000</v>
      </c>
      <c r="H137" s="105"/>
      <c r="I137" s="72">
        <f>G137+H137</f>
        <v>90000</v>
      </c>
      <c r="J137" s="105"/>
      <c r="K137" s="72">
        <f>I137+J137</f>
        <v>90000</v>
      </c>
      <c r="L137" s="105"/>
      <c r="M137" s="72">
        <f>K137+L137</f>
        <v>90000</v>
      </c>
      <c r="N137" s="106">
        <v>-30000</v>
      </c>
      <c r="O137" s="72">
        <v>90000</v>
      </c>
    </row>
    <row r="138" spans="1:15" ht="30.75" customHeight="1">
      <c r="A138" s="9" t="s">
        <v>605</v>
      </c>
      <c r="B138" s="43" t="s">
        <v>574</v>
      </c>
      <c r="C138" s="43" t="s">
        <v>579</v>
      </c>
      <c r="D138" s="43"/>
      <c r="E138" s="43"/>
      <c r="F138" s="43"/>
      <c r="G138" s="54" t="e">
        <f>G139+G142+#REF!</f>
        <v>#REF!</v>
      </c>
      <c r="H138" s="105"/>
      <c r="I138" s="54" t="e">
        <f>I139+I142+#REF!</f>
        <v>#REF!</v>
      </c>
      <c r="J138" s="105"/>
      <c r="K138" s="74" t="e">
        <f>K139+K142+#REF!</f>
        <v>#REF!</v>
      </c>
      <c r="L138" s="105"/>
      <c r="M138" s="74" t="e">
        <f>M139+M142+#REF!</f>
        <v>#REF!</v>
      </c>
      <c r="N138" s="106"/>
      <c r="O138" s="74">
        <f>O139+O142</f>
        <v>1500000</v>
      </c>
    </row>
    <row r="139" spans="1:15" ht="83.25" customHeight="1">
      <c r="A139" s="22" t="s">
        <v>284</v>
      </c>
      <c r="B139" s="43" t="s">
        <v>574</v>
      </c>
      <c r="C139" s="43" t="s">
        <v>579</v>
      </c>
      <c r="D139" s="43" t="s">
        <v>285</v>
      </c>
      <c r="E139" s="43" t="s">
        <v>241</v>
      </c>
      <c r="F139" s="43"/>
      <c r="G139" s="54">
        <f>G140</f>
        <v>1310040</v>
      </c>
      <c r="H139" s="105"/>
      <c r="I139" s="54">
        <f>I140</f>
        <v>1320039</v>
      </c>
      <c r="J139" s="105"/>
      <c r="K139" s="74" t="e">
        <f>K140+#REF!</f>
        <v>#REF!</v>
      </c>
      <c r="L139" s="105"/>
      <c r="M139" s="74" t="e">
        <f>M140+#REF!</f>
        <v>#REF!</v>
      </c>
      <c r="N139" s="106"/>
      <c r="O139" s="74">
        <f>O140</f>
        <v>1300000</v>
      </c>
    </row>
    <row r="140" spans="1:15" ht="37.5" customHeight="1">
      <c r="A140" s="9" t="s">
        <v>286</v>
      </c>
      <c r="B140" s="43" t="s">
        <v>574</v>
      </c>
      <c r="C140" s="43" t="s">
        <v>579</v>
      </c>
      <c r="D140" s="43" t="s">
        <v>287</v>
      </c>
      <c r="E140" s="43" t="s">
        <v>242</v>
      </c>
      <c r="F140" s="43"/>
      <c r="G140" s="54">
        <f>G141</f>
        <v>1310040</v>
      </c>
      <c r="H140" s="105"/>
      <c r="I140" s="54">
        <f>I141</f>
        <v>1320039</v>
      </c>
      <c r="J140" s="105"/>
      <c r="K140" s="74">
        <f>K141</f>
        <v>1445678.47</v>
      </c>
      <c r="L140" s="105"/>
      <c r="M140" s="74">
        <f>M141</f>
        <v>1187950.41</v>
      </c>
      <c r="N140" s="106"/>
      <c r="O140" s="74">
        <f>O141</f>
        <v>1300000</v>
      </c>
    </row>
    <row r="141" spans="1:15" ht="36" customHeight="1">
      <c r="A141" s="9" t="s">
        <v>530</v>
      </c>
      <c r="B141" s="43" t="s">
        <v>574</v>
      </c>
      <c r="C141" s="43" t="s">
        <v>579</v>
      </c>
      <c r="D141" s="43" t="s">
        <v>287</v>
      </c>
      <c r="E141" s="43" t="s">
        <v>242</v>
      </c>
      <c r="F141" s="43" t="s">
        <v>521</v>
      </c>
      <c r="G141" s="72">
        <v>1310040</v>
      </c>
      <c r="H141" s="105">
        <v>9999</v>
      </c>
      <c r="I141" s="72">
        <f>G141+H141</f>
        <v>1320039</v>
      </c>
      <c r="J141" s="121">
        <f>409452.27+45187.2-329000</f>
        <v>125639.47000000003</v>
      </c>
      <c r="K141" s="72">
        <f>I141+J141</f>
        <v>1445678.47</v>
      </c>
      <c r="L141" s="105">
        <f>3121584.17+409559.7-718606-3070265.93</f>
        <v>-257728.06000000006</v>
      </c>
      <c r="M141" s="72">
        <f>K141+L141</f>
        <v>1187950.41</v>
      </c>
      <c r="N141" s="106">
        <f>3371.19+63259.83</f>
        <v>66631.02</v>
      </c>
      <c r="O141" s="72">
        <v>1300000</v>
      </c>
    </row>
    <row r="142" spans="1:15" ht="128.25" customHeight="1">
      <c r="A142" s="9" t="s">
        <v>272</v>
      </c>
      <c r="B142" s="43" t="s">
        <v>574</v>
      </c>
      <c r="C142" s="43" t="s">
        <v>579</v>
      </c>
      <c r="D142" s="43" t="s">
        <v>271</v>
      </c>
      <c r="E142" s="43" t="s">
        <v>163</v>
      </c>
      <c r="F142" s="43"/>
      <c r="G142" s="54">
        <f>G143</f>
        <v>90000</v>
      </c>
      <c r="H142" s="105"/>
      <c r="I142" s="54" t="e">
        <f>I143</f>
        <v>#REF!</v>
      </c>
      <c r="J142" s="105"/>
      <c r="K142" s="74" t="e">
        <f>K143</f>
        <v>#REF!</v>
      </c>
      <c r="L142" s="105"/>
      <c r="M142" s="74" t="e">
        <f>M143</f>
        <v>#REF!</v>
      </c>
      <c r="N142" s="106"/>
      <c r="O142" s="74">
        <f>O143</f>
        <v>200000</v>
      </c>
    </row>
    <row r="143" spans="1:15" ht="96.75" customHeight="1">
      <c r="A143" s="33" t="s">
        <v>372</v>
      </c>
      <c r="B143" s="43" t="s">
        <v>574</v>
      </c>
      <c r="C143" s="43" t="s">
        <v>579</v>
      </c>
      <c r="D143" s="43" t="s">
        <v>273</v>
      </c>
      <c r="E143" s="43" t="s">
        <v>226</v>
      </c>
      <c r="F143" s="43"/>
      <c r="G143" s="54">
        <f>G147+G144</f>
        <v>90000</v>
      </c>
      <c r="H143" s="105"/>
      <c r="I143" s="54" t="e">
        <f>I147+I144+#REF!</f>
        <v>#REF!</v>
      </c>
      <c r="J143" s="105"/>
      <c r="K143" s="74" t="e">
        <f>K147+K144+#REF!</f>
        <v>#REF!</v>
      </c>
      <c r="L143" s="105"/>
      <c r="M143" s="74" t="e">
        <f>M147+M144+#REF!</f>
        <v>#REF!</v>
      </c>
      <c r="N143" s="106"/>
      <c r="O143" s="74">
        <f>O147+O144</f>
        <v>200000</v>
      </c>
    </row>
    <row r="144" spans="1:15" ht="51.75" customHeight="1">
      <c r="A144" s="33" t="s">
        <v>486</v>
      </c>
      <c r="B144" s="43" t="s">
        <v>574</v>
      </c>
      <c r="C144" s="43" t="s">
        <v>579</v>
      </c>
      <c r="D144" s="43" t="s">
        <v>487</v>
      </c>
      <c r="E144" s="43" t="s">
        <v>243</v>
      </c>
      <c r="F144" s="43"/>
      <c r="G144" s="54">
        <f>G146</f>
        <v>45000</v>
      </c>
      <c r="H144" s="105"/>
      <c r="I144" s="54" t="e">
        <f>I146+#REF!</f>
        <v>#REF!</v>
      </c>
      <c r="J144" s="105"/>
      <c r="K144" s="74" t="e">
        <f>K146+#REF!</f>
        <v>#REF!</v>
      </c>
      <c r="L144" s="105"/>
      <c r="M144" s="74" t="e">
        <f>M146+#REF!</f>
        <v>#REF!</v>
      </c>
      <c r="N144" s="106"/>
      <c r="O144" s="74">
        <f>O145+O146</f>
        <v>150000</v>
      </c>
    </row>
    <row r="145" spans="1:15" ht="39" customHeight="1">
      <c r="A145" s="9" t="s">
        <v>530</v>
      </c>
      <c r="B145" s="43" t="s">
        <v>574</v>
      </c>
      <c r="C145" s="43" t="s">
        <v>579</v>
      </c>
      <c r="D145" s="43" t="s">
        <v>487</v>
      </c>
      <c r="E145" s="43" t="s">
        <v>243</v>
      </c>
      <c r="F145" s="43" t="s">
        <v>521</v>
      </c>
      <c r="G145" s="74"/>
      <c r="H145" s="105"/>
      <c r="I145" s="74"/>
      <c r="J145" s="105"/>
      <c r="K145" s="74"/>
      <c r="L145" s="105"/>
      <c r="M145" s="74"/>
      <c r="N145" s="106"/>
      <c r="O145" s="74">
        <v>100000</v>
      </c>
    </row>
    <row r="146" spans="1:15" ht="85.5" customHeight="1">
      <c r="A146" s="22" t="s">
        <v>537</v>
      </c>
      <c r="B146" s="43" t="s">
        <v>574</v>
      </c>
      <c r="C146" s="43" t="s">
        <v>579</v>
      </c>
      <c r="D146" s="43" t="s">
        <v>487</v>
      </c>
      <c r="E146" s="43" t="s">
        <v>243</v>
      </c>
      <c r="F146" s="43" t="s">
        <v>21</v>
      </c>
      <c r="G146" s="72">
        <v>45000</v>
      </c>
      <c r="H146" s="105">
        <v>-45000</v>
      </c>
      <c r="I146" s="72">
        <f>G146+H146</f>
        <v>0</v>
      </c>
      <c r="J146" s="105"/>
      <c r="K146" s="72">
        <f>I146+J146</f>
        <v>0</v>
      </c>
      <c r="L146" s="105"/>
      <c r="M146" s="72">
        <f>K146+L146</f>
        <v>0</v>
      </c>
      <c r="N146" s="106"/>
      <c r="O146" s="72">
        <v>50000</v>
      </c>
    </row>
    <row r="147" spans="1:15" ht="36.75" customHeight="1">
      <c r="A147" s="9" t="s">
        <v>30</v>
      </c>
      <c r="B147" s="43" t="s">
        <v>574</v>
      </c>
      <c r="C147" s="43" t="s">
        <v>579</v>
      </c>
      <c r="D147" s="43" t="s">
        <v>417</v>
      </c>
      <c r="E147" s="43" t="s">
        <v>244</v>
      </c>
      <c r="F147" s="43"/>
      <c r="G147" s="54">
        <f>G148</f>
        <v>45000</v>
      </c>
      <c r="H147" s="105"/>
      <c r="I147" s="54">
        <f>I148</f>
        <v>0</v>
      </c>
      <c r="J147" s="105"/>
      <c r="K147" s="74">
        <f>K148</f>
        <v>0</v>
      </c>
      <c r="L147" s="105"/>
      <c r="M147" s="74">
        <f>M148</f>
        <v>0</v>
      </c>
      <c r="N147" s="106"/>
      <c r="O147" s="74">
        <f>O148</f>
        <v>50000</v>
      </c>
    </row>
    <row r="148" spans="1:15" ht="49.5" customHeight="1">
      <c r="A148" s="9" t="s">
        <v>544</v>
      </c>
      <c r="B148" s="43" t="s">
        <v>574</v>
      </c>
      <c r="C148" s="43" t="s">
        <v>579</v>
      </c>
      <c r="D148" s="43" t="s">
        <v>417</v>
      </c>
      <c r="E148" s="43" t="s">
        <v>244</v>
      </c>
      <c r="F148" s="43" t="s">
        <v>543</v>
      </c>
      <c r="G148" s="72">
        <v>45000</v>
      </c>
      <c r="H148" s="105">
        <v>-45000</v>
      </c>
      <c r="I148" s="72">
        <f>G148+H148</f>
        <v>0</v>
      </c>
      <c r="J148" s="105"/>
      <c r="K148" s="72">
        <f>I148+J148</f>
        <v>0</v>
      </c>
      <c r="L148" s="105"/>
      <c r="M148" s="72">
        <f>K148+L148</f>
        <v>0</v>
      </c>
      <c r="N148" s="106"/>
      <c r="O148" s="72">
        <v>50000</v>
      </c>
    </row>
    <row r="149" spans="1:15" ht="18.75" customHeight="1">
      <c r="A149" s="38" t="s">
        <v>606</v>
      </c>
      <c r="B149" s="43">
        <v>901</v>
      </c>
      <c r="C149" s="43" t="s">
        <v>564</v>
      </c>
      <c r="D149" s="43"/>
      <c r="E149" s="43"/>
      <c r="F149" s="43"/>
      <c r="G149" s="58" t="e">
        <f>G150+G155+G178++G187</f>
        <v>#REF!</v>
      </c>
      <c r="H149" s="105"/>
      <c r="I149" s="58" t="e">
        <f>I150+I155+I178++I187</f>
        <v>#REF!</v>
      </c>
      <c r="J149" s="105"/>
      <c r="K149" s="72" t="e">
        <f>K150+K155+K178++K187</f>
        <v>#REF!</v>
      </c>
      <c r="L149" s="105"/>
      <c r="M149" s="72" t="e">
        <f>M150+M155+M178++M187</f>
        <v>#REF!</v>
      </c>
      <c r="N149" s="106"/>
      <c r="O149" s="72">
        <f>O150+O155+O178++O187</f>
        <v>43219400</v>
      </c>
    </row>
    <row r="150" spans="1:15" ht="17.25" customHeight="1">
      <c r="A150" s="19" t="s">
        <v>607</v>
      </c>
      <c r="B150" s="43">
        <v>901</v>
      </c>
      <c r="C150" s="43" t="s">
        <v>565</v>
      </c>
      <c r="D150" s="43"/>
      <c r="E150" s="43"/>
      <c r="F150" s="43"/>
      <c r="G150" s="58" t="e">
        <f>G151</f>
        <v>#REF!</v>
      </c>
      <c r="H150" s="105"/>
      <c r="I150" s="58" t="e">
        <f>I151</f>
        <v>#REF!</v>
      </c>
      <c r="J150" s="105"/>
      <c r="K150" s="72" t="e">
        <f>K151</f>
        <v>#REF!</v>
      </c>
      <c r="L150" s="105"/>
      <c r="M150" s="72" t="e">
        <f>M151</f>
        <v>#REF!</v>
      </c>
      <c r="N150" s="106"/>
      <c r="O150" s="72">
        <f>O151</f>
        <v>1000000</v>
      </c>
    </row>
    <row r="151" spans="1:15" ht="99" customHeight="1">
      <c r="A151" s="13" t="s">
        <v>36</v>
      </c>
      <c r="B151" s="45" t="s">
        <v>574</v>
      </c>
      <c r="C151" s="45" t="s">
        <v>565</v>
      </c>
      <c r="D151" s="45" t="s">
        <v>554</v>
      </c>
      <c r="E151" s="45" t="s">
        <v>160</v>
      </c>
      <c r="F151" s="45"/>
      <c r="G151" s="58" t="e">
        <f>G152</f>
        <v>#REF!</v>
      </c>
      <c r="H151" s="105"/>
      <c r="I151" s="58" t="e">
        <f>I152</f>
        <v>#REF!</v>
      </c>
      <c r="J151" s="105"/>
      <c r="K151" s="72" t="e">
        <f>K152</f>
        <v>#REF!</v>
      </c>
      <c r="L151" s="105"/>
      <c r="M151" s="72" t="e">
        <f>M152</f>
        <v>#REF!</v>
      </c>
      <c r="N151" s="106"/>
      <c r="O151" s="72">
        <f>O152</f>
        <v>1000000</v>
      </c>
    </row>
    <row r="152" spans="1:15" ht="48" customHeight="1">
      <c r="A152" s="19" t="s">
        <v>93</v>
      </c>
      <c r="B152" s="43" t="s">
        <v>574</v>
      </c>
      <c r="C152" s="43" t="s">
        <v>565</v>
      </c>
      <c r="D152" s="48" t="s">
        <v>555</v>
      </c>
      <c r="E152" s="48" t="s">
        <v>55</v>
      </c>
      <c r="F152" s="43"/>
      <c r="G152" s="58" t="e">
        <f>#REF!+G153</f>
        <v>#REF!</v>
      </c>
      <c r="H152" s="105"/>
      <c r="I152" s="58" t="e">
        <f>#REF!+I153</f>
        <v>#REF!</v>
      </c>
      <c r="J152" s="105"/>
      <c r="K152" s="72" t="e">
        <f>#REF!+K153</f>
        <v>#REF!</v>
      </c>
      <c r="L152" s="105"/>
      <c r="M152" s="72" t="e">
        <f>#REF!+M153</f>
        <v>#REF!</v>
      </c>
      <c r="N152" s="106"/>
      <c r="O152" s="72">
        <f>O153</f>
        <v>1000000</v>
      </c>
    </row>
    <row r="153" spans="1:15" ht="30.75" customHeight="1">
      <c r="A153" s="19" t="s">
        <v>38</v>
      </c>
      <c r="B153" s="43" t="s">
        <v>574</v>
      </c>
      <c r="C153" s="43" t="s">
        <v>565</v>
      </c>
      <c r="D153" s="87" t="s">
        <v>37</v>
      </c>
      <c r="E153" s="44" t="s">
        <v>56</v>
      </c>
      <c r="F153" s="43"/>
      <c r="G153" s="58">
        <f>G154</f>
        <v>803610</v>
      </c>
      <c r="H153" s="105"/>
      <c r="I153" s="58">
        <f>I154</f>
        <v>803610</v>
      </c>
      <c r="J153" s="105"/>
      <c r="K153" s="72">
        <f>K154</f>
        <v>803610</v>
      </c>
      <c r="L153" s="105"/>
      <c r="M153" s="72">
        <f>M154</f>
        <v>803610</v>
      </c>
      <c r="N153" s="106"/>
      <c r="O153" s="72">
        <f>O154</f>
        <v>1000000</v>
      </c>
    </row>
    <row r="154" spans="1:15" ht="30.75" customHeight="1">
      <c r="A154" s="9" t="s">
        <v>508</v>
      </c>
      <c r="B154" s="43" t="s">
        <v>574</v>
      </c>
      <c r="C154" s="43" t="s">
        <v>565</v>
      </c>
      <c r="D154" s="87" t="s">
        <v>37</v>
      </c>
      <c r="E154" s="44" t="s">
        <v>56</v>
      </c>
      <c r="F154" s="43" t="s">
        <v>521</v>
      </c>
      <c r="G154" s="58">
        <v>803610</v>
      </c>
      <c r="H154" s="105"/>
      <c r="I154" s="58">
        <f>G154+H154</f>
        <v>803610</v>
      </c>
      <c r="J154" s="105"/>
      <c r="K154" s="72">
        <f>I154+J154</f>
        <v>803610</v>
      </c>
      <c r="L154" s="105"/>
      <c r="M154" s="72">
        <f>K154+L154</f>
        <v>803610</v>
      </c>
      <c r="N154" s="106"/>
      <c r="O154" s="72">
        <v>1000000</v>
      </c>
    </row>
    <row r="155" spans="1:15" ht="20.25" customHeight="1">
      <c r="A155" s="11" t="s">
        <v>608</v>
      </c>
      <c r="B155" s="43" t="s">
        <v>574</v>
      </c>
      <c r="C155" s="43" t="s">
        <v>566</v>
      </c>
      <c r="D155" s="43"/>
      <c r="E155" s="43"/>
      <c r="F155" s="43"/>
      <c r="G155" s="58">
        <f>G156+G172</f>
        <v>26091090</v>
      </c>
      <c r="H155" s="105"/>
      <c r="I155" s="58" t="e">
        <f>I156+I172</f>
        <v>#REF!</v>
      </c>
      <c r="J155" s="105"/>
      <c r="K155" s="72" t="e">
        <f>K156+K172</f>
        <v>#REF!</v>
      </c>
      <c r="L155" s="105"/>
      <c r="M155" s="72" t="e">
        <f>M156+M172</f>
        <v>#REF!</v>
      </c>
      <c r="N155" s="106"/>
      <c r="O155" s="72">
        <f>O156+O172</f>
        <v>30459900</v>
      </c>
    </row>
    <row r="156" spans="1:15" ht="97.5" customHeight="1">
      <c r="A156" s="13" t="s">
        <v>36</v>
      </c>
      <c r="B156" s="43" t="s">
        <v>574</v>
      </c>
      <c r="C156" s="43" t="s">
        <v>566</v>
      </c>
      <c r="D156" s="43" t="s">
        <v>554</v>
      </c>
      <c r="E156" s="43" t="s">
        <v>160</v>
      </c>
      <c r="F156" s="43"/>
      <c r="G156" s="58">
        <f>G157+G164</f>
        <v>8260200</v>
      </c>
      <c r="H156" s="105"/>
      <c r="I156" s="58">
        <f>I157+I164</f>
        <v>8260200</v>
      </c>
      <c r="J156" s="105"/>
      <c r="K156" s="72" t="e">
        <f>K157+K164</f>
        <v>#REF!</v>
      </c>
      <c r="L156" s="105"/>
      <c r="M156" s="72" t="e">
        <f>M157+M164</f>
        <v>#REF!</v>
      </c>
      <c r="N156" s="106"/>
      <c r="O156" s="72">
        <f>O157+O164</f>
        <v>22094000</v>
      </c>
    </row>
    <row r="157" spans="1:15" ht="61.5" customHeight="1">
      <c r="A157" s="34" t="s">
        <v>94</v>
      </c>
      <c r="B157" s="45" t="s">
        <v>574</v>
      </c>
      <c r="C157" s="45" t="s">
        <v>566</v>
      </c>
      <c r="D157" s="45" t="s">
        <v>119</v>
      </c>
      <c r="E157" s="45" t="s">
        <v>57</v>
      </c>
      <c r="F157" s="45"/>
      <c r="G157" s="59">
        <f>G158</f>
        <v>4177800</v>
      </c>
      <c r="H157" s="105"/>
      <c r="I157" s="59">
        <f>I158+I160</f>
        <v>4177800</v>
      </c>
      <c r="J157" s="105"/>
      <c r="K157" s="73">
        <f>K158+K160</f>
        <v>4177800</v>
      </c>
      <c r="L157" s="105"/>
      <c r="M157" s="73">
        <f>M158+M160</f>
        <v>4496301.68</v>
      </c>
      <c r="N157" s="106"/>
      <c r="O157" s="73">
        <f>O158+O160+O162</f>
        <v>4146300</v>
      </c>
    </row>
    <row r="158" spans="1:15" ht="32.25" customHeight="1">
      <c r="A158" s="19" t="s">
        <v>95</v>
      </c>
      <c r="B158" s="45" t="s">
        <v>574</v>
      </c>
      <c r="C158" s="45" t="s">
        <v>566</v>
      </c>
      <c r="D158" s="45" t="s">
        <v>96</v>
      </c>
      <c r="E158" s="45" t="s">
        <v>58</v>
      </c>
      <c r="F158" s="45"/>
      <c r="G158" s="59">
        <f>G159</f>
        <v>4177800</v>
      </c>
      <c r="H158" s="105"/>
      <c r="I158" s="59">
        <f>I159</f>
        <v>2175902.37</v>
      </c>
      <c r="J158" s="105"/>
      <c r="K158" s="73">
        <f>K159</f>
        <v>2175902.37</v>
      </c>
      <c r="L158" s="105"/>
      <c r="M158" s="73">
        <f>M159</f>
        <v>2494404.0500000003</v>
      </c>
      <c r="N158" s="106"/>
      <c r="O158" s="73">
        <f>O159</f>
        <v>2396000</v>
      </c>
    </row>
    <row r="159" spans="1:15" ht="84" customHeight="1">
      <c r="A159" s="14" t="s">
        <v>491</v>
      </c>
      <c r="B159" s="45" t="s">
        <v>574</v>
      </c>
      <c r="C159" s="45" t="s">
        <v>566</v>
      </c>
      <c r="D159" s="45" t="s">
        <v>96</v>
      </c>
      <c r="E159" s="45" t="s">
        <v>58</v>
      </c>
      <c r="F159" s="45" t="s">
        <v>21</v>
      </c>
      <c r="G159" s="72">
        <v>4177800</v>
      </c>
      <c r="H159" s="105">
        <v>-2001897.63</v>
      </c>
      <c r="I159" s="72">
        <f>G159+H159</f>
        <v>2175902.37</v>
      </c>
      <c r="J159" s="105"/>
      <c r="K159" s="72">
        <f>I159+J159</f>
        <v>2175902.37</v>
      </c>
      <c r="L159" s="105">
        <v>318501.68</v>
      </c>
      <c r="M159" s="72">
        <f>K159+L159</f>
        <v>2494404.0500000003</v>
      </c>
      <c r="N159" s="106">
        <v>2004518</v>
      </c>
      <c r="O159" s="72">
        <v>2396000</v>
      </c>
    </row>
    <row r="160" spans="1:15" ht="51" customHeight="1">
      <c r="A160" s="14" t="s">
        <v>496</v>
      </c>
      <c r="B160" s="45" t="s">
        <v>574</v>
      </c>
      <c r="C160" s="45" t="s">
        <v>566</v>
      </c>
      <c r="D160" s="45" t="s">
        <v>96</v>
      </c>
      <c r="E160" s="45" t="s">
        <v>495</v>
      </c>
      <c r="F160" s="45"/>
      <c r="G160" s="72"/>
      <c r="H160" s="105"/>
      <c r="I160" s="72">
        <f>I161</f>
        <v>2001897.63</v>
      </c>
      <c r="J160" s="105"/>
      <c r="K160" s="72">
        <f>K161</f>
        <v>2001897.63</v>
      </c>
      <c r="L160" s="105"/>
      <c r="M160" s="72">
        <f>M161</f>
        <v>2001897.63</v>
      </c>
      <c r="N160" s="106"/>
      <c r="O160" s="72">
        <f>O161</f>
        <v>1500000</v>
      </c>
    </row>
    <row r="161" spans="1:15" ht="36" customHeight="1">
      <c r="A161" s="9" t="s">
        <v>508</v>
      </c>
      <c r="B161" s="45" t="s">
        <v>574</v>
      </c>
      <c r="C161" s="45" t="s">
        <v>566</v>
      </c>
      <c r="D161" s="45" t="s">
        <v>96</v>
      </c>
      <c r="E161" s="45" t="s">
        <v>495</v>
      </c>
      <c r="F161" s="45" t="s">
        <v>521</v>
      </c>
      <c r="G161" s="72"/>
      <c r="H161" s="105">
        <v>2001897.63</v>
      </c>
      <c r="I161" s="72">
        <f>G161+H161</f>
        <v>2001897.63</v>
      </c>
      <c r="J161" s="105"/>
      <c r="K161" s="72">
        <f>I161+J161</f>
        <v>2001897.63</v>
      </c>
      <c r="L161" s="105"/>
      <c r="M161" s="72">
        <f>K161+L161</f>
        <v>2001897.63</v>
      </c>
      <c r="N161" s="106"/>
      <c r="O161" s="72">
        <v>1500000</v>
      </c>
    </row>
    <row r="162" spans="1:15" ht="36" customHeight="1">
      <c r="A162" s="9" t="s">
        <v>659</v>
      </c>
      <c r="B162" s="45" t="s">
        <v>574</v>
      </c>
      <c r="C162" s="45" t="s">
        <v>566</v>
      </c>
      <c r="D162" s="45"/>
      <c r="E162" s="45" t="s">
        <v>658</v>
      </c>
      <c r="F162" s="45"/>
      <c r="G162" s="72"/>
      <c r="H162" s="105"/>
      <c r="I162" s="72"/>
      <c r="J162" s="105"/>
      <c r="K162" s="72"/>
      <c r="L162" s="105"/>
      <c r="M162" s="72"/>
      <c r="N162" s="106"/>
      <c r="O162" s="72">
        <f>O163</f>
        <v>250300</v>
      </c>
    </row>
    <row r="163" spans="1:15" ht="36" customHeight="1">
      <c r="A163" s="9" t="s">
        <v>660</v>
      </c>
      <c r="B163" s="45" t="s">
        <v>574</v>
      </c>
      <c r="C163" s="45" t="s">
        <v>566</v>
      </c>
      <c r="D163" s="45"/>
      <c r="E163" s="45" t="s">
        <v>658</v>
      </c>
      <c r="F163" s="45" t="s">
        <v>533</v>
      </c>
      <c r="G163" s="72"/>
      <c r="H163" s="105"/>
      <c r="I163" s="72"/>
      <c r="J163" s="105"/>
      <c r="K163" s="72"/>
      <c r="L163" s="105"/>
      <c r="M163" s="72"/>
      <c r="N163" s="106"/>
      <c r="O163" s="72">
        <v>250300</v>
      </c>
    </row>
    <row r="164" spans="1:15" ht="62.25" customHeight="1">
      <c r="A164" s="13" t="s">
        <v>97</v>
      </c>
      <c r="B164" s="43" t="s">
        <v>574</v>
      </c>
      <c r="C164" s="43" t="s">
        <v>566</v>
      </c>
      <c r="D164" s="48" t="s">
        <v>556</v>
      </c>
      <c r="E164" s="48" t="s">
        <v>59</v>
      </c>
      <c r="F164" s="43"/>
      <c r="G164" s="58">
        <f>G165+G168+G170</f>
        <v>4082400</v>
      </c>
      <c r="H164" s="105"/>
      <c r="I164" s="58">
        <f>I165+I168+I170</f>
        <v>4082400</v>
      </c>
      <c r="J164" s="105"/>
      <c r="K164" s="72" t="e">
        <f>K165+K168+K170+#REF!</f>
        <v>#REF!</v>
      </c>
      <c r="L164" s="106"/>
      <c r="M164" s="72" t="e">
        <f>M165+M168+M170+#REF!</f>
        <v>#REF!</v>
      </c>
      <c r="N164" s="106"/>
      <c r="O164" s="72">
        <f>O165+O168+O170</f>
        <v>17947700</v>
      </c>
    </row>
    <row r="165" spans="1:15" ht="64.5" customHeight="1">
      <c r="A165" s="19" t="s">
        <v>98</v>
      </c>
      <c r="B165" s="43" t="s">
        <v>574</v>
      </c>
      <c r="C165" s="43" t="s">
        <v>566</v>
      </c>
      <c r="D165" s="43" t="s">
        <v>99</v>
      </c>
      <c r="E165" s="43" t="s">
        <v>60</v>
      </c>
      <c r="F165" s="43"/>
      <c r="G165" s="58">
        <f>G166</f>
        <v>1778800</v>
      </c>
      <c r="H165" s="105"/>
      <c r="I165" s="58">
        <f>I166</f>
        <v>1778800</v>
      </c>
      <c r="J165" s="105"/>
      <c r="K165" s="72">
        <f>K166</f>
        <v>1778800</v>
      </c>
      <c r="L165" s="105"/>
      <c r="M165" s="72">
        <f>M166+M167</f>
        <v>1460298.3199999998</v>
      </c>
      <c r="N165" s="106"/>
      <c r="O165" s="72">
        <f>O166+O167</f>
        <v>16643700</v>
      </c>
    </row>
    <row r="166" spans="1:15" ht="34.5" customHeight="1">
      <c r="A166" s="9" t="s">
        <v>508</v>
      </c>
      <c r="B166" s="43" t="s">
        <v>574</v>
      </c>
      <c r="C166" s="43" t="s">
        <v>566</v>
      </c>
      <c r="D166" s="43" t="s">
        <v>99</v>
      </c>
      <c r="E166" s="43" t="s">
        <v>60</v>
      </c>
      <c r="F166" s="43" t="s">
        <v>521</v>
      </c>
      <c r="G166" s="72">
        <v>1778800</v>
      </c>
      <c r="H166" s="105"/>
      <c r="I166" s="72">
        <f>G166+H166</f>
        <v>1778800</v>
      </c>
      <c r="J166" s="105"/>
      <c r="K166" s="72">
        <f>I166+J166</f>
        <v>1778800</v>
      </c>
      <c r="L166" s="105">
        <v>-558501.68</v>
      </c>
      <c r="M166" s="72">
        <f>K166+L166</f>
        <v>1220298.3199999998</v>
      </c>
      <c r="N166" s="106">
        <v>-1220298</v>
      </c>
      <c r="O166" s="72">
        <v>16391700</v>
      </c>
    </row>
    <row r="167" spans="1:15" ht="19.5" customHeight="1">
      <c r="A167" s="9" t="s">
        <v>509</v>
      </c>
      <c r="B167" s="43" t="s">
        <v>574</v>
      </c>
      <c r="C167" s="43" t="s">
        <v>566</v>
      </c>
      <c r="D167" s="43" t="s">
        <v>99</v>
      </c>
      <c r="E167" s="43" t="s">
        <v>60</v>
      </c>
      <c r="F167" s="43" t="s">
        <v>533</v>
      </c>
      <c r="G167" s="72"/>
      <c r="H167" s="105"/>
      <c r="I167" s="72"/>
      <c r="J167" s="105"/>
      <c r="K167" s="72"/>
      <c r="L167" s="105">
        <v>240000</v>
      </c>
      <c r="M167" s="72">
        <f>K167+L167</f>
        <v>240000</v>
      </c>
      <c r="N167" s="106"/>
      <c r="O167" s="72">
        <v>252000</v>
      </c>
    </row>
    <row r="168" spans="1:15" ht="20.25" customHeight="1">
      <c r="A168" s="19" t="s">
        <v>100</v>
      </c>
      <c r="B168" s="43" t="s">
        <v>574</v>
      </c>
      <c r="C168" s="43" t="s">
        <v>566</v>
      </c>
      <c r="D168" s="43" t="s">
        <v>101</v>
      </c>
      <c r="E168" s="43" t="s">
        <v>61</v>
      </c>
      <c r="F168" s="43"/>
      <c r="G168" s="58">
        <f>G169</f>
        <v>2103600</v>
      </c>
      <c r="H168" s="105"/>
      <c r="I168" s="58">
        <f>I169</f>
        <v>2103600</v>
      </c>
      <c r="J168" s="105"/>
      <c r="K168" s="72">
        <f>K169</f>
        <v>2069600</v>
      </c>
      <c r="L168" s="105"/>
      <c r="M168" s="72">
        <f>M169</f>
        <v>2000000</v>
      </c>
      <c r="N168" s="106"/>
      <c r="O168" s="72">
        <f>O169</f>
        <v>1104000</v>
      </c>
    </row>
    <row r="169" spans="1:15" ht="30.75" customHeight="1">
      <c r="A169" s="9" t="s">
        <v>508</v>
      </c>
      <c r="B169" s="43" t="s">
        <v>574</v>
      </c>
      <c r="C169" s="43" t="s">
        <v>566</v>
      </c>
      <c r="D169" s="43" t="s">
        <v>101</v>
      </c>
      <c r="E169" s="43" t="s">
        <v>61</v>
      </c>
      <c r="F169" s="43" t="s">
        <v>521</v>
      </c>
      <c r="G169" s="72">
        <v>2103600</v>
      </c>
      <c r="H169" s="105"/>
      <c r="I169" s="72">
        <f>G169+H169</f>
        <v>2103600</v>
      </c>
      <c r="J169" s="105">
        <v>-34000</v>
      </c>
      <c r="K169" s="72">
        <f>I169+J169</f>
        <v>2069600</v>
      </c>
      <c r="L169" s="105">
        <v>-69600</v>
      </c>
      <c r="M169" s="72">
        <f>K169+L169</f>
        <v>2000000</v>
      </c>
      <c r="N169" s="106">
        <v>-995593</v>
      </c>
      <c r="O169" s="72">
        <f>1604000-500000</f>
        <v>1104000</v>
      </c>
    </row>
    <row r="170" spans="1:15" ht="21" customHeight="1">
      <c r="A170" s="19" t="s">
        <v>103</v>
      </c>
      <c r="B170" s="43" t="s">
        <v>574</v>
      </c>
      <c r="C170" s="43" t="s">
        <v>566</v>
      </c>
      <c r="D170" s="43" t="s">
        <v>102</v>
      </c>
      <c r="E170" s="43" t="s">
        <v>62</v>
      </c>
      <c r="F170" s="43"/>
      <c r="G170" s="58">
        <f>G171</f>
        <v>200000</v>
      </c>
      <c r="H170" s="105"/>
      <c r="I170" s="58">
        <f>I171</f>
        <v>200000</v>
      </c>
      <c r="J170" s="105"/>
      <c r="K170" s="72">
        <f>K171</f>
        <v>200000</v>
      </c>
      <c r="L170" s="105"/>
      <c r="M170" s="72">
        <f>M171</f>
        <v>200000</v>
      </c>
      <c r="N170" s="106"/>
      <c r="O170" s="72">
        <f>O171</f>
        <v>200000</v>
      </c>
    </row>
    <row r="171" spans="1:15" ht="33.75" customHeight="1">
      <c r="A171" s="9" t="s">
        <v>508</v>
      </c>
      <c r="B171" s="43" t="s">
        <v>574</v>
      </c>
      <c r="C171" s="43" t="s">
        <v>566</v>
      </c>
      <c r="D171" s="43" t="s">
        <v>102</v>
      </c>
      <c r="E171" s="43" t="s">
        <v>62</v>
      </c>
      <c r="F171" s="43" t="s">
        <v>521</v>
      </c>
      <c r="G171" s="72">
        <v>200000</v>
      </c>
      <c r="H171" s="105"/>
      <c r="I171" s="72">
        <f>G171+H171</f>
        <v>200000</v>
      </c>
      <c r="J171" s="105"/>
      <c r="K171" s="72">
        <f>I171+J171</f>
        <v>200000</v>
      </c>
      <c r="L171" s="105"/>
      <c r="M171" s="72">
        <f>K171+L171</f>
        <v>200000</v>
      </c>
      <c r="N171" s="106"/>
      <c r="O171" s="72">
        <v>200000</v>
      </c>
    </row>
    <row r="172" spans="1:15" ht="80.25" customHeight="1">
      <c r="A172" s="41" t="s">
        <v>456</v>
      </c>
      <c r="B172" s="43" t="s">
        <v>574</v>
      </c>
      <c r="C172" s="43" t="s">
        <v>566</v>
      </c>
      <c r="D172" s="43" t="s">
        <v>129</v>
      </c>
      <c r="E172" s="43" t="s">
        <v>63</v>
      </c>
      <c r="F172" s="43"/>
      <c r="G172" s="58">
        <f>G173</f>
        <v>17830890</v>
      </c>
      <c r="H172" s="105"/>
      <c r="I172" s="58" t="e">
        <f>I173</f>
        <v>#REF!</v>
      </c>
      <c r="J172" s="105"/>
      <c r="K172" s="72" t="e">
        <f>K173</f>
        <v>#REF!</v>
      </c>
      <c r="L172" s="105"/>
      <c r="M172" s="72" t="e">
        <f>M173</f>
        <v>#REF!</v>
      </c>
      <c r="N172" s="106"/>
      <c r="O172" s="72">
        <f>O173</f>
        <v>8365900</v>
      </c>
    </row>
    <row r="173" spans="1:15" ht="36" customHeight="1">
      <c r="A173" s="9" t="s">
        <v>516</v>
      </c>
      <c r="B173" s="43" t="s">
        <v>574</v>
      </c>
      <c r="C173" s="43" t="s">
        <v>566</v>
      </c>
      <c r="D173" s="43" t="s">
        <v>130</v>
      </c>
      <c r="E173" s="43" t="s">
        <v>64</v>
      </c>
      <c r="F173" s="43"/>
      <c r="G173" s="58">
        <f>G174+G176</f>
        <v>17830890</v>
      </c>
      <c r="H173" s="105"/>
      <c r="I173" s="58" t="e">
        <f>I174+I176+#REF!</f>
        <v>#REF!</v>
      </c>
      <c r="J173" s="105"/>
      <c r="K173" s="72" t="e">
        <f>K174+K176+#REF!+#REF!</f>
        <v>#REF!</v>
      </c>
      <c r="L173" s="105"/>
      <c r="M173" s="72" t="e">
        <f>M174+M176+#REF!+#REF!</f>
        <v>#REF!</v>
      </c>
      <c r="N173" s="106"/>
      <c r="O173" s="72">
        <f>O174+O176</f>
        <v>8365900</v>
      </c>
    </row>
    <row r="174" spans="1:15" ht="50.25" customHeight="1">
      <c r="A174" s="9" t="s">
        <v>132</v>
      </c>
      <c r="B174" s="43" t="s">
        <v>574</v>
      </c>
      <c r="C174" s="43" t="s">
        <v>566</v>
      </c>
      <c r="D174" s="43" t="s">
        <v>131</v>
      </c>
      <c r="E174" s="43" t="s">
        <v>65</v>
      </c>
      <c r="F174" s="43"/>
      <c r="G174" s="58">
        <f>G175</f>
        <v>10800000</v>
      </c>
      <c r="H174" s="105"/>
      <c r="I174" s="58">
        <f>I175</f>
        <v>5411930</v>
      </c>
      <c r="J174" s="105"/>
      <c r="K174" s="72">
        <f>K175</f>
        <v>5411930</v>
      </c>
      <c r="L174" s="105"/>
      <c r="M174" s="72">
        <f>M175</f>
        <v>8482195.93</v>
      </c>
      <c r="N174" s="106"/>
      <c r="O174" s="72">
        <f>O175</f>
        <v>7100000</v>
      </c>
    </row>
    <row r="175" spans="1:15" ht="21" customHeight="1">
      <c r="A175" s="9" t="s">
        <v>509</v>
      </c>
      <c r="B175" s="43" t="s">
        <v>574</v>
      </c>
      <c r="C175" s="43" t="s">
        <v>566</v>
      </c>
      <c r="D175" s="43" t="s">
        <v>131</v>
      </c>
      <c r="E175" s="43" t="s">
        <v>65</v>
      </c>
      <c r="F175" s="43" t="s">
        <v>533</v>
      </c>
      <c r="G175" s="72">
        <v>10800000</v>
      </c>
      <c r="H175" s="105">
        <v>-5388070</v>
      </c>
      <c r="I175" s="72">
        <f>G175+H175</f>
        <v>5411930</v>
      </c>
      <c r="J175" s="105"/>
      <c r="K175" s="72">
        <f>I175+J175</f>
        <v>5411930</v>
      </c>
      <c r="L175" s="105">
        <v>3070265.93</v>
      </c>
      <c r="M175" s="72">
        <f>K175+L175</f>
        <v>8482195.93</v>
      </c>
      <c r="N175" s="106"/>
      <c r="O175" s="72">
        <v>7100000</v>
      </c>
    </row>
    <row r="176" spans="1:15" ht="32.25" customHeight="1">
      <c r="A176" s="9" t="s">
        <v>134</v>
      </c>
      <c r="B176" s="43" t="s">
        <v>574</v>
      </c>
      <c r="C176" s="43" t="s">
        <v>566</v>
      </c>
      <c r="D176" s="43" t="s">
        <v>133</v>
      </c>
      <c r="E176" s="43" t="s">
        <v>66</v>
      </c>
      <c r="F176" s="43"/>
      <c r="G176" s="58">
        <f>G177</f>
        <v>7030890</v>
      </c>
      <c r="H176" s="105"/>
      <c r="I176" s="58">
        <f>I177</f>
        <v>12418960</v>
      </c>
      <c r="J176" s="105"/>
      <c r="K176" s="72">
        <f>K177</f>
        <v>12418960</v>
      </c>
      <c r="L176" s="105"/>
      <c r="M176" s="72">
        <f>M177</f>
        <v>9198694.07</v>
      </c>
      <c r="N176" s="106"/>
      <c r="O176" s="72">
        <f>O177</f>
        <v>1265900</v>
      </c>
    </row>
    <row r="177" spans="1:15" ht="20.25" customHeight="1">
      <c r="A177" s="9" t="s">
        <v>509</v>
      </c>
      <c r="B177" s="43" t="s">
        <v>574</v>
      </c>
      <c r="C177" s="43" t="s">
        <v>566</v>
      </c>
      <c r="D177" s="43" t="s">
        <v>133</v>
      </c>
      <c r="E177" s="43" t="s">
        <v>66</v>
      </c>
      <c r="F177" s="43" t="s">
        <v>533</v>
      </c>
      <c r="G177" s="72">
        <v>7030890</v>
      </c>
      <c r="H177" s="105">
        <v>5388070</v>
      </c>
      <c r="I177" s="72">
        <f>G177+H177</f>
        <v>12418960</v>
      </c>
      <c r="J177" s="105"/>
      <c r="K177" s="72">
        <f>I177+J177</f>
        <v>12418960</v>
      </c>
      <c r="L177" s="105">
        <f>-3070265.93-150000</f>
        <v>-3220265.93</v>
      </c>
      <c r="M177" s="72">
        <f>K177+L177</f>
        <v>9198694.07</v>
      </c>
      <c r="N177" s="106"/>
      <c r="O177" s="72">
        <v>1265900</v>
      </c>
    </row>
    <row r="178" spans="1:15" ht="17.25" customHeight="1">
      <c r="A178" s="9" t="s">
        <v>576</v>
      </c>
      <c r="B178" s="43" t="s">
        <v>574</v>
      </c>
      <c r="C178" s="43" t="s">
        <v>575</v>
      </c>
      <c r="D178" s="43"/>
      <c r="E178" s="43"/>
      <c r="F178" s="43"/>
      <c r="G178" s="58" t="e">
        <f>G180</f>
        <v>#REF!</v>
      </c>
      <c r="H178" s="105"/>
      <c r="I178" s="58" t="e">
        <f>I180</f>
        <v>#REF!</v>
      </c>
      <c r="J178" s="105"/>
      <c r="K178" s="72" t="e">
        <f>K180</f>
        <v>#REF!</v>
      </c>
      <c r="L178" s="105"/>
      <c r="M178" s="72" t="e">
        <f>M180</f>
        <v>#REF!</v>
      </c>
      <c r="N178" s="106"/>
      <c r="O178" s="72">
        <f>O180</f>
        <v>11238500</v>
      </c>
    </row>
    <row r="179" spans="1:15" ht="99.75" customHeight="1">
      <c r="A179" s="13" t="s">
        <v>36</v>
      </c>
      <c r="B179" s="43" t="s">
        <v>574</v>
      </c>
      <c r="C179" s="43" t="s">
        <v>575</v>
      </c>
      <c r="D179" s="43" t="s">
        <v>554</v>
      </c>
      <c r="E179" s="43" t="s">
        <v>160</v>
      </c>
      <c r="F179" s="43"/>
      <c r="G179" s="58" t="e">
        <f>G180</f>
        <v>#REF!</v>
      </c>
      <c r="H179" s="105"/>
      <c r="I179" s="58" t="e">
        <f>I180</f>
        <v>#REF!</v>
      </c>
      <c r="J179" s="105"/>
      <c r="K179" s="72" t="e">
        <f>K180</f>
        <v>#REF!</v>
      </c>
      <c r="L179" s="105"/>
      <c r="M179" s="72" t="e">
        <f>M180</f>
        <v>#REF!</v>
      </c>
      <c r="N179" s="106"/>
      <c r="O179" s="72">
        <f>O180</f>
        <v>11238500</v>
      </c>
    </row>
    <row r="180" spans="1:15" ht="50.25" customHeight="1">
      <c r="A180" s="19" t="s">
        <v>104</v>
      </c>
      <c r="B180" s="43" t="s">
        <v>574</v>
      </c>
      <c r="C180" s="43" t="s">
        <v>575</v>
      </c>
      <c r="D180" s="43" t="s">
        <v>120</v>
      </c>
      <c r="E180" s="43" t="s">
        <v>67</v>
      </c>
      <c r="F180" s="43"/>
      <c r="G180" s="58" t="e">
        <f>G181+G183+G185+#REF!</f>
        <v>#REF!</v>
      </c>
      <c r="H180" s="105"/>
      <c r="I180" s="58" t="e">
        <f>I181+I183+I185+#REF!</f>
        <v>#REF!</v>
      </c>
      <c r="J180" s="105"/>
      <c r="K180" s="72" t="e">
        <f>K181+K183+K185+#REF!</f>
        <v>#REF!</v>
      </c>
      <c r="L180" s="106"/>
      <c r="M180" s="72" t="e">
        <f>M181+M183+M185+#REF!</f>
        <v>#REF!</v>
      </c>
      <c r="N180" s="106"/>
      <c r="O180" s="72">
        <f>O181+O183+O185</f>
        <v>11238500</v>
      </c>
    </row>
    <row r="181" spans="1:15" ht="48" customHeight="1">
      <c r="A181" s="19" t="s">
        <v>105</v>
      </c>
      <c r="B181" s="43" t="s">
        <v>574</v>
      </c>
      <c r="C181" s="43" t="s">
        <v>575</v>
      </c>
      <c r="D181" s="43" t="s">
        <v>106</v>
      </c>
      <c r="E181" s="43" t="s">
        <v>68</v>
      </c>
      <c r="F181" s="43"/>
      <c r="G181" s="58">
        <f>G182</f>
        <v>7912680</v>
      </c>
      <c r="H181" s="105"/>
      <c r="I181" s="58">
        <f>I182</f>
        <v>7912680</v>
      </c>
      <c r="J181" s="105"/>
      <c r="K181" s="72">
        <f>K182</f>
        <v>7813680</v>
      </c>
      <c r="L181" s="105"/>
      <c r="M181" s="72">
        <f>M182</f>
        <v>7813680</v>
      </c>
      <c r="N181" s="106"/>
      <c r="O181" s="72">
        <f>O182</f>
        <v>8259900</v>
      </c>
    </row>
    <row r="182" spans="1:15" ht="36" customHeight="1">
      <c r="A182" s="9" t="s">
        <v>508</v>
      </c>
      <c r="B182" s="43" t="s">
        <v>574</v>
      </c>
      <c r="C182" s="43" t="s">
        <v>575</v>
      </c>
      <c r="D182" s="43" t="s">
        <v>106</v>
      </c>
      <c r="E182" s="43" t="s">
        <v>68</v>
      </c>
      <c r="F182" s="43" t="s">
        <v>521</v>
      </c>
      <c r="G182" s="72">
        <v>7912680</v>
      </c>
      <c r="H182" s="105"/>
      <c r="I182" s="72">
        <f>G182+H182</f>
        <v>7912680</v>
      </c>
      <c r="J182" s="105">
        <v>-99000</v>
      </c>
      <c r="K182" s="72">
        <f>I182+J182</f>
        <v>7813680</v>
      </c>
      <c r="L182" s="105"/>
      <c r="M182" s="72">
        <f>K182+L182</f>
        <v>7813680</v>
      </c>
      <c r="N182" s="106">
        <v>-17310</v>
      </c>
      <c r="O182" s="72">
        <v>8259900</v>
      </c>
    </row>
    <row r="183" spans="1:15" ht="34.5" customHeight="1">
      <c r="A183" s="19" t="s">
        <v>107</v>
      </c>
      <c r="B183" s="43" t="s">
        <v>574</v>
      </c>
      <c r="C183" s="43" t="s">
        <v>575</v>
      </c>
      <c r="D183" s="43" t="s">
        <v>108</v>
      </c>
      <c r="E183" s="43" t="s">
        <v>69</v>
      </c>
      <c r="F183" s="43"/>
      <c r="G183" s="58">
        <f>G184</f>
        <v>400000</v>
      </c>
      <c r="H183" s="105"/>
      <c r="I183" s="58">
        <f>I184</f>
        <v>400000</v>
      </c>
      <c r="J183" s="105"/>
      <c r="K183" s="72">
        <f>K184</f>
        <v>392000</v>
      </c>
      <c r="L183" s="105"/>
      <c r="M183" s="72">
        <f>M184</f>
        <v>390836.04</v>
      </c>
      <c r="N183" s="106"/>
      <c r="O183" s="72">
        <f>O184</f>
        <v>200000</v>
      </c>
    </row>
    <row r="184" spans="1:15" ht="34.5" customHeight="1">
      <c r="A184" s="9" t="s">
        <v>508</v>
      </c>
      <c r="B184" s="43" t="s">
        <v>574</v>
      </c>
      <c r="C184" s="43" t="s">
        <v>575</v>
      </c>
      <c r="D184" s="43" t="s">
        <v>108</v>
      </c>
      <c r="E184" s="43" t="s">
        <v>69</v>
      </c>
      <c r="F184" s="43" t="s">
        <v>521</v>
      </c>
      <c r="G184" s="72">
        <v>400000</v>
      </c>
      <c r="H184" s="105"/>
      <c r="I184" s="72">
        <v>400000</v>
      </c>
      <c r="J184" s="105">
        <v>-8000</v>
      </c>
      <c r="K184" s="72">
        <f>I184+J184</f>
        <v>392000</v>
      </c>
      <c r="L184" s="105">
        <v>-1163.96</v>
      </c>
      <c r="M184" s="72">
        <f>K184+L184</f>
        <v>390836.04</v>
      </c>
      <c r="N184" s="106"/>
      <c r="O184" s="72">
        <v>200000</v>
      </c>
    </row>
    <row r="185" spans="1:15" ht="17.25" customHeight="1">
      <c r="A185" s="19" t="s">
        <v>109</v>
      </c>
      <c r="B185" s="45" t="s">
        <v>574</v>
      </c>
      <c r="C185" s="45" t="s">
        <v>575</v>
      </c>
      <c r="D185" s="45" t="s">
        <v>110</v>
      </c>
      <c r="E185" s="45" t="s">
        <v>70</v>
      </c>
      <c r="F185" s="45"/>
      <c r="G185" s="59">
        <f>G186</f>
        <v>2730000</v>
      </c>
      <c r="H185" s="105"/>
      <c r="I185" s="59">
        <f>I186</f>
        <v>2726800</v>
      </c>
      <c r="J185" s="105"/>
      <c r="K185" s="73">
        <f>K186</f>
        <v>2741400</v>
      </c>
      <c r="L185" s="105"/>
      <c r="M185" s="73">
        <f>M186</f>
        <v>2883464.96</v>
      </c>
      <c r="N185" s="106"/>
      <c r="O185" s="73">
        <f>O186</f>
        <v>2778600</v>
      </c>
    </row>
    <row r="186" spans="1:15" ht="34.5" customHeight="1">
      <c r="A186" s="9" t="s">
        <v>508</v>
      </c>
      <c r="B186" s="45" t="s">
        <v>574</v>
      </c>
      <c r="C186" s="45" t="s">
        <v>575</v>
      </c>
      <c r="D186" s="45" t="s">
        <v>110</v>
      </c>
      <c r="E186" s="45" t="s">
        <v>70</v>
      </c>
      <c r="F186" s="45" t="s">
        <v>521</v>
      </c>
      <c r="G186" s="73">
        <v>2730000</v>
      </c>
      <c r="H186" s="105">
        <v>-3200</v>
      </c>
      <c r="I186" s="73">
        <f>G186+H186</f>
        <v>2726800</v>
      </c>
      <c r="J186" s="105">
        <v>14600</v>
      </c>
      <c r="K186" s="73">
        <f>I186+J186</f>
        <v>2741400</v>
      </c>
      <c r="L186" s="105">
        <v>142064.96</v>
      </c>
      <c r="M186" s="73">
        <f>K186+L186</f>
        <v>2883464.96</v>
      </c>
      <c r="N186" s="106">
        <v>74503.18</v>
      </c>
      <c r="O186" s="73">
        <f>2278600+500000</f>
        <v>2778600</v>
      </c>
    </row>
    <row r="187" spans="1:15" ht="34.5" customHeight="1">
      <c r="A187" s="11" t="s">
        <v>577</v>
      </c>
      <c r="B187" s="43" t="s">
        <v>574</v>
      </c>
      <c r="C187" s="43" t="s">
        <v>578</v>
      </c>
      <c r="D187" s="43"/>
      <c r="E187" s="43"/>
      <c r="F187" s="43"/>
      <c r="G187" s="58">
        <f>G188</f>
        <v>381000</v>
      </c>
      <c r="H187" s="105"/>
      <c r="I187" s="58">
        <f>I188</f>
        <v>381000</v>
      </c>
      <c r="J187" s="105"/>
      <c r="K187" s="72">
        <f>K188</f>
        <v>381000</v>
      </c>
      <c r="L187" s="105"/>
      <c r="M187" s="72">
        <f>M188</f>
        <v>381000</v>
      </c>
      <c r="N187" s="106"/>
      <c r="O187" s="72">
        <f>O188</f>
        <v>521000</v>
      </c>
    </row>
    <row r="188" spans="1:15" ht="94.5" customHeight="1">
      <c r="A188" s="13" t="s">
        <v>36</v>
      </c>
      <c r="B188" s="43" t="s">
        <v>574</v>
      </c>
      <c r="C188" s="43" t="s">
        <v>578</v>
      </c>
      <c r="D188" s="43" t="s">
        <v>554</v>
      </c>
      <c r="E188" s="43" t="s">
        <v>160</v>
      </c>
      <c r="F188" s="43"/>
      <c r="G188" s="58">
        <f>G189</f>
        <v>381000</v>
      </c>
      <c r="H188" s="105"/>
      <c r="I188" s="58">
        <f>I189</f>
        <v>381000</v>
      </c>
      <c r="J188" s="105"/>
      <c r="K188" s="72">
        <f>K189</f>
        <v>381000</v>
      </c>
      <c r="L188" s="105"/>
      <c r="M188" s="72">
        <f>M189</f>
        <v>381000</v>
      </c>
      <c r="N188" s="106"/>
      <c r="O188" s="72">
        <f>O189</f>
        <v>521000</v>
      </c>
    </row>
    <row r="189" spans="1:15" ht="96" customHeight="1">
      <c r="A189" s="19" t="s">
        <v>433</v>
      </c>
      <c r="B189" s="43" t="s">
        <v>574</v>
      </c>
      <c r="C189" s="43" t="s">
        <v>578</v>
      </c>
      <c r="D189" s="43" t="s">
        <v>121</v>
      </c>
      <c r="E189" s="43" t="s">
        <v>71</v>
      </c>
      <c r="F189" s="43"/>
      <c r="G189" s="58">
        <f>G190+G192</f>
        <v>381000</v>
      </c>
      <c r="H189" s="105"/>
      <c r="I189" s="58">
        <f>I190+I192</f>
        <v>381000</v>
      </c>
      <c r="J189" s="105"/>
      <c r="K189" s="72">
        <f>K190+K192</f>
        <v>381000</v>
      </c>
      <c r="L189" s="105"/>
      <c r="M189" s="72">
        <f>M190+M192</f>
        <v>381000</v>
      </c>
      <c r="N189" s="106"/>
      <c r="O189" s="72">
        <f>O190+O192</f>
        <v>521000</v>
      </c>
    </row>
    <row r="190" spans="1:15" ht="31.5" customHeight="1">
      <c r="A190" s="19" t="s">
        <v>115</v>
      </c>
      <c r="B190" s="43" t="s">
        <v>574</v>
      </c>
      <c r="C190" s="43" t="s">
        <v>578</v>
      </c>
      <c r="D190" s="43" t="s">
        <v>114</v>
      </c>
      <c r="E190" s="43" t="s">
        <v>72</v>
      </c>
      <c r="F190" s="43"/>
      <c r="G190" s="58">
        <f>G191</f>
        <v>360000</v>
      </c>
      <c r="H190" s="105"/>
      <c r="I190" s="58">
        <f>I191</f>
        <v>360000</v>
      </c>
      <c r="J190" s="105"/>
      <c r="K190" s="72">
        <f>K191</f>
        <v>360000</v>
      </c>
      <c r="L190" s="105"/>
      <c r="M190" s="72">
        <f>M191</f>
        <v>360000</v>
      </c>
      <c r="N190" s="106"/>
      <c r="O190" s="72">
        <f>O191</f>
        <v>500000</v>
      </c>
    </row>
    <row r="191" spans="1:15" ht="78" customHeight="1">
      <c r="A191" s="22" t="s">
        <v>536</v>
      </c>
      <c r="B191" s="43" t="s">
        <v>574</v>
      </c>
      <c r="C191" s="43" t="s">
        <v>578</v>
      </c>
      <c r="D191" s="43" t="s">
        <v>114</v>
      </c>
      <c r="E191" s="43" t="s">
        <v>72</v>
      </c>
      <c r="F191" s="43" t="s">
        <v>21</v>
      </c>
      <c r="G191" s="72">
        <v>360000</v>
      </c>
      <c r="H191" s="105"/>
      <c r="I191" s="72">
        <f>G191+H191</f>
        <v>360000</v>
      </c>
      <c r="J191" s="105"/>
      <c r="K191" s="72">
        <f>I191+J191</f>
        <v>360000</v>
      </c>
      <c r="L191" s="105"/>
      <c r="M191" s="72">
        <f>K191+L191</f>
        <v>360000</v>
      </c>
      <c r="N191" s="106"/>
      <c r="O191" s="72">
        <v>500000</v>
      </c>
    </row>
    <row r="192" spans="1:15" ht="129" customHeight="1">
      <c r="A192" s="34" t="s">
        <v>515</v>
      </c>
      <c r="B192" s="43" t="s">
        <v>574</v>
      </c>
      <c r="C192" s="43" t="s">
        <v>578</v>
      </c>
      <c r="D192" s="43" t="s">
        <v>466</v>
      </c>
      <c r="E192" s="43" t="s">
        <v>73</v>
      </c>
      <c r="F192" s="43"/>
      <c r="G192" s="58">
        <f>G193</f>
        <v>21000</v>
      </c>
      <c r="H192" s="105"/>
      <c r="I192" s="58">
        <f>I193</f>
        <v>21000</v>
      </c>
      <c r="J192" s="105"/>
      <c r="K192" s="72">
        <f>K193</f>
        <v>21000</v>
      </c>
      <c r="L192" s="105"/>
      <c r="M192" s="72">
        <f>M193</f>
        <v>21000</v>
      </c>
      <c r="N192" s="106"/>
      <c r="O192" s="72">
        <f>O193</f>
        <v>21000</v>
      </c>
    </row>
    <row r="193" spans="1:15" ht="78" customHeight="1">
      <c r="A193" s="11" t="s">
        <v>537</v>
      </c>
      <c r="B193" s="43" t="s">
        <v>574</v>
      </c>
      <c r="C193" s="43" t="s">
        <v>578</v>
      </c>
      <c r="D193" s="43" t="s">
        <v>466</v>
      </c>
      <c r="E193" s="43" t="s">
        <v>73</v>
      </c>
      <c r="F193" s="43" t="s">
        <v>21</v>
      </c>
      <c r="G193" s="72">
        <v>21000</v>
      </c>
      <c r="H193" s="105"/>
      <c r="I193" s="72">
        <f>G193+H193</f>
        <v>21000</v>
      </c>
      <c r="J193" s="105"/>
      <c r="K193" s="72">
        <f>I193+J193</f>
        <v>21000</v>
      </c>
      <c r="L193" s="105"/>
      <c r="M193" s="72">
        <f>K193+L193</f>
        <v>21000</v>
      </c>
      <c r="N193" s="106">
        <v>-21000</v>
      </c>
      <c r="O193" s="72">
        <v>21000</v>
      </c>
    </row>
    <row r="194" spans="1:15" ht="21.75" customHeight="1">
      <c r="A194" s="9" t="s">
        <v>609</v>
      </c>
      <c r="B194" s="43" t="s">
        <v>574</v>
      </c>
      <c r="C194" s="43" t="s">
        <v>567</v>
      </c>
      <c r="D194" s="43"/>
      <c r="E194" s="43"/>
      <c r="F194" s="43"/>
      <c r="G194" s="54">
        <f>G195</f>
        <v>321500</v>
      </c>
      <c r="H194" s="105"/>
      <c r="I194" s="54">
        <f>I195</f>
        <v>280875</v>
      </c>
      <c r="J194" s="105"/>
      <c r="K194" s="74">
        <f>K195</f>
        <v>280875</v>
      </c>
      <c r="L194" s="105"/>
      <c r="M194" s="74">
        <f>M195</f>
        <v>280875</v>
      </c>
      <c r="N194" s="106"/>
      <c r="O194" s="74">
        <f>O195</f>
        <v>1000000</v>
      </c>
    </row>
    <row r="195" spans="1:15" ht="31.5" customHeight="1">
      <c r="A195" s="9" t="s">
        <v>583</v>
      </c>
      <c r="B195" s="43" t="s">
        <v>574</v>
      </c>
      <c r="C195" s="43" t="s">
        <v>584</v>
      </c>
      <c r="D195" s="43"/>
      <c r="E195" s="43"/>
      <c r="F195" s="43"/>
      <c r="G195" s="54">
        <f>G196</f>
        <v>321500</v>
      </c>
      <c r="H195" s="105"/>
      <c r="I195" s="54">
        <f>I196</f>
        <v>280875</v>
      </c>
      <c r="J195" s="105"/>
      <c r="K195" s="74">
        <f>K196</f>
        <v>280875</v>
      </c>
      <c r="L195" s="105"/>
      <c r="M195" s="74">
        <f>M196</f>
        <v>280875</v>
      </c>
      <c r="N195" s="106"/>
      <c r="O195" s="74">
        <f>O196</f>
        <v>1000000</v>
      </c>
    </row>
    <row r="196" spans="1:15" ht="65.25" customHeight="1">
      <c r="A196" s="40" t="s">
        <v>140</v>
      </c>
      <c r="B196" s="43" t="s">
        <v>574</v>
      </c>
      <c r="C196" s="43" t="s">
        <v>584</v>
      </c>
      <c r="D196" s="43" t="s">
        <v>628</v>
      </c>
      <c r="E196" s="43" t="s">
        <v>230</v>
      </c>
      <c r="F196" s="43"/>
      <c r="G196" s="54">
        <f>G197</f>
        <v>321500</v>
      </c>
      <c r="H196" s="105"/>
      <c r="I196" s="54">
        <f>I197</f>
        <v>280875</v>
      </c>
      <c r="J196" s="105"/>
      <c r="K196" s="74">
        <f>K197</f>
        <v>280875</v>
      </c>
      <c r="L196" s="105"/>
      <c r="M196" s="74">
        <f>M197</f>
        <v>280875</v>
      </c>
      <c r="N196" s="106"/>
      <c r="O196" s="74">
        <f>O197</f>
        <v>1000000</v>
      </c>
    </row>
    <row r="197" spans="1:15" ht="63.75" customHeight="1">
      <c r="A197" s="13" t="s">
        <v>264</v>
      </c>
      <c r="B197" s="43" t="s">
        <v>574</v>
      </c>
      <c r="C197" s="43" t="s">
        <v>584</v>
      </c>
      <c r="D197" s="43" t="s">
        <v>263</v>
      </c>
      <c r="E197" s="43" t="s">
        <v>235</v>
      </c>
      <c r="F197" s="43"/>
      <c r="G197" s="54">
        <f>G198</f>
        <v>321500</v>
      </c>
      <c r="H197" s="105"/>
      <c r="I197" s="54">
        <f>I198</f>
        <v>280875</v>
      </c>
      <c r="J197" s="105"/>
      <c r="K197" s="74">
        <f>K198</f>
        <v>280875</v>
      </c>
      <c r="L197" s="105"/>
      <c r="M197" s="74">
        <f>M198</f>
        <v>280875</v>
      </c>
      <c r="N197" s="106"/>
      <c r="O197" s="74">
        <f>O198</f>
        <v>1000000</v>
      </c>
    </row>
    <row r="198" spans="1:15" ht="30.75" customHeight="1">
      <c r="A198" s="13" t="s">
        <v>269</v>
      </c>
      <c r="B198" s="43" t="s">
        <v>574</v>
      </c>
      <c r="C198" s="43" t="s">
        <v>584</v>
      </c>
      <c r="D198" s="43" t="s">
        <v>270</v>
      </c>
      <c r="E198" s="43" t="s">
        <v>245</v>
      </c>
      <c r="F198" s="43"/>
      <c r="G198" s="54">
        <f>G199</f>
        <v>321500</v>
      </c>
      <c r="H198" s="105"/>
      <c r="I198" s="54">
        <f>I199</f>
        <v>280875</v>
      </c>
      <c r="J198" s="105"/>
      <c r="K198" s="74">
        <f>K199</f>
        <v>280875</v>
      </c>
      <c r="L198" s="105"/>
      <c r="M198" s="74">
        <f>M199</f>
        <v>280875</v>
      </c>
      <c r="N198" s="106"/>
      <c r="O198" s="74">
        <f>O199</f>
        <v>1000000</v>
      </c>
    </row>
    <row r="199" spans="1:15" ht="31.5" customHeight="1">
      <c r="A199" s="9" t="s">
        <v>530</v>
      </c>
      <c r="B199" s="43" t="s">
        <v>574</v>
      </c>
      <c r="C199" s="43" t="s">
        <v>584</v>
      </c>
      <c r="D199" s="43" t="s">
        <v>270</v>
      </c>
      <c r="E199" s="43" t="s">
        <v>245</v>
      </c>
      <c r="F199" s="43" t="s">
        <v>521</v>
      </c>
      <c r="G199" s="72">
        <v>321500</v>
      </c>
      <c r="H199" s="105">
        <v>-40625</v>
      </c>
      <c r="I199" s="72">
        <f>G199+H199</f>
        <v>280875</v>
      </c>
      <c r="J199" s="105"/>
      <c r="K199" s="72">
        <f>I199+J199</f>
        <v>280875</v>
      </c>
      <c r="L199" s="105"/>
      <c r="M199" s="72">
        <f>K199+L199</f>
        <v>280875</v>
      </c>
      <c r="N199" s="106"/>
      <c r="O199" s="72">
        <v>1000000</v>
      </c>
    </row>
    <row r="200" spans="1:15" ht="17.25" customHeight="1">
      <c r="A200" s="9" t="s">
        <v>610</v>
      </c>
      <c r="B200" s="43" t="s">
        <v>574</v>
      </c>
      <c r="C200" s="43" t="s">
        <v>568</v>
      </c>
      <c r="D200" s="43"/>
      <c r="E200" s="43"/>
      <c r="F200" s="43"/>
      <c r="G200" s="54" t="e">
        <f>G201</f>
        <v>#REF!</v>
      </c>
      <c r="H200" s="105"/>
      <c r="I200" s="54" t="e">
        <f>I201</f>
        <v>#REF!</v>
      </c>
      <c r="J200" s="106"/>
      <c r="K200" s="74" t="e">
        <f>K201</f>
        <v>#REF!</v>
      </c>
      <c r="L200" s="106"/>
      <c r="M200" s="74" t="e">
        <f>M201</f>
        <v>#REF!</v>
      </c>
      <c r="N200" s="106"/>
      <c r="O200" s="74">
        <f>O201</f>
        <v>1330100</v>
      </c>
    </row>
    <row r="201" spans="1:16" ht="78.75" customHeight="1">
      <c r="A201" s="23" t="s">
        <v>453</v>
      </c>
      <c r="B201" s="43">
        <v>901</v>
      </c>
      <c r="C201" s="43" t="s">
        <v>570</v>
      </c>
      <c r="D201" s="43" t="s">
        <v>375</v>
      </c>
      <c r="E201" s="43" t="s">
        <v>189</v>
      </c>
      <c r="F201" s="43"/>
      <c r="G201" s="54" t="e">
        <f>G202+G207+G210</f>
        <v>#REF!</v>
      </c>
      <c r="H201" s="105"/>
      <c r="I201" s="54" t="e">
        <f>I202+I207+I210</f>
        <v>#REF!</v>
      </c>
      <c r="J201" s="105"/>
      <c r="K201" s="74" t="e">
        <f>K202+K207+K210</f>
        <v>#REF!</v>
      </c>
      <c r="L201" s="105"/>
      <c r="M201" s="74" t="e">
        <f>M202+M207+M210</f>
        <v>#REF!</v>
      </c>
      <c r="N201" s="106"/>
      <c r="O201" s="74">
        <f>O202+O207+O210</f>
        <v>1330100</v>
      </c>
      <c r="P201" s="124"/>
    </row>
    <row r="202" spans="1:15" ht="51.75" customHeight="1">
      <c r="A202" s="30" t="s">
        <v>369</v>
      </c>
      <c r="B202" s="43" t="s">
        <v>574</v>
      </c>
      <c r="C202" s="43" t="s">
        <v>570</v>
      </c>
      <c r="D202" s="43" t="s">
        <v>441</v>
      </c>
      <c r="E202" s="43" t="s">
        <v>190</v>
      </c>
      <c r="F202" s="43"/>
      <c r="G202" s="54" t="e">
        <f>G203</f>
        <v>#REF!</v>
      </c>
      <c r="H202" s="105"/>
      <c r="I202" s="54" t="e">
        <f>I203</f>
        <v>#REF!</v>
      </c>
      <c r="J202" s="105"/>
      <c r="K202" s="74" t="e">
        <f>K203</f>
        <v>#REF!</v>
      </c>
      <c r="L202" s="105"/>
      <c r="M202" s="74" t="e">
        <f>M203</f>
        <v>#REF!</v>
      </c>
      <c r="N202" s="106"/>
      <c r="O202" s="74">
        <f>O203</f>
        <v>936600</v>
      </c>
    </row>
    <row r="203" spans="1:15" ht="30" customHeight="1">
      <c r="A203" s="69" t="s">
        <v>374</v>
      </c>
      <c r="B203" s="47">
        <v>901</v>
      </c>
      <c r="C203" s="47" t="s">
        <v>570</v>
      </c>
      <c r="D203" s="47" t="s">
        <v>376</v>
      </c>
      <c r="E203" s="47" t="s">
        <v>191</v>
      </c>
      <c r="F203" s="47"/>
      <c r="G203" s="54" t="e">
        <f>G204+#REF!</f>
        <v>#REF!</v>
      </c>
      <c r="H203" s="105"/>
      <c r="I203" s="54" t="e">
        <f>I204+#REF!+I206</f>
        <v>#REF!</v>
      </c>
      <c r="J203" s="105"/>
      <c r="K203" s="74" t="e">
        <f>K204+#REF!+K206+K205</f>
        <v>#REF!</v>
      </c>
      <c r="L203" s="105"/>
      <c r="M203" s="74" t="e">
        <f>M204+#REF!+M206+M205</f>
        <v>#REF!</v>
      </c>
      <c r="N203" s="106"/>
      <c r="O203" s="74">
        <f>O204+O206+O205</f>
        <v>936600</v>
      </c>
    </row>
    <row r="204" spans="1:15" ht="36.75" customHeight="1">
      <c r="A204" s="96" t="s">
        <v>520</v>
      </c>
      <c r="B204" s="47" t="s">
        <v>574</v>
      </c>
      <c r="C204" s="47" t="s">
        <v>570</v>
      </c>
      <c r="D204" s="47"/>
      <c r="E204" s="47" t="s">
        <v>191</v>
      </c>
      <c r="F204" s="47" t="s">
        <v>519</v>
      </c>
      <c r="G204" s="74">
        <v>823870</v>
      </c>
      <c r="H204" s="106">
        <v>-8</v>
      </c>
      <c r="I204" s="74">
        <f>G204+H204</f>
        <v>823862</v>
      </c>
      <c r="J204" s="105">
        <v>-31152</v>
      </c>
      <c r="K204" s="74">
        <f>I204+J204</f>
        <v>792710</v>
      </c>
      <c r="L204" s="105"/>
      <c r="M204" s="74">
        <f>K204+L204</f>
        <v>792710</v>
      </c>
      <c r="N204" s="106"/>
      <c r="O204" s="74">
        <v>817500</v>
      </c>
    </row>
    <row r="205" spans="1:15" ht="45" customHeight="1">
      <c r="A205" s="89" t="s">
        <v>530</v>
      </c>
      <c r="B205" s="47" t="s">
        <v>574</v>
      </c>
      <c r="C205" s="47" t="s">
        <v>570</v>
      </c>
      <c r="D205" s="47"/>
      <c r="E205" s="47" t="s">
        <v>191</v>
      </c>
      <c r="F205" s="47" t="s">
        <v>521</v>
      </c>
      <c r="G205" s="74"/>
      <c r="H205" s="106"/>
      <c r="I205" s="74"/>
      <c r="J205" s="105">
        <v>31152</v>
      </c>
      <c r="K205" s="74">
        <f>I205+J205</f>
        <v>31152</v>
      </c>
      <c r="L205" s="105"/>
      <c r="M205" s="74">
        <f>K205+L205</f>
        <v>31152</v>
      </c>
      <c r="N205" s="106"/>
      <c r="O205" s="74">
        <f>176500-58000</f>
        <v>118500</v>
      </c>
    </row>
    <row r="206" spans="1:15" ht="22.5" customHeight="1">
      <c r="A206" s="96" t="s">
        <v>524</v>
      </c>
      <c r="B206" s="47" t="s">
        <v>574</v>
      </c>
      <c r="C206" s="47" t="s">
        <v>570</v>
      </c>
      <c r="D206" s="47"/>
      <c r="E206" s="47" t="s">
        <v>191</v>
      </c>
      <c r="F206" s="47" t="s">
        <v>523</v>
      </c>
      <c r="G206" s="74"/>
      <c r="H206" s="106">
        <v>8</v>
      </c>
      <c r="I206" s="74">
        <f>G206+H206</f>
        <v>8</v>
      </c>
      <c r="J206" s="105"/>
      <c r="K206" s="74">
        <f>I206+J206</f>
        <v>8</v>
      </c>
      <c r="L206" s="105"/>
      <c r="M206" s="74">
        <f>K206+L206</f>
        <v>8</v>
      </c>
      <c r="N206" s="106"/>
      <c r="O206" s="74">
        <v>600</v>
      </c>
    </row>
    <row r="207" spans="1:15" ht="51" customHeight="1">
      <c r="A207" s="90" t="s">
        <v>377</v>
      </c>
      <c r="B207" s="47">
        <v>901</v>
      </c>
      <c r="C207" s="47" t="s">
        <v>570</v>
      </c>
      <c r="D207" s="47" t="s">
        <v>442</v>
      </c>
      <c r="E207" s="47" t="s">
        <v>192</v>
      </c>
      <c r="F207" s="47"/>
      <c r="G207" s="54">
        <f>G208</f>
        <v>34500</v>
      </c>
      <c r="H207" s="105"/>
      <c r="I207" s="54">
        <f>I208</f>
        <v>34500</v>
      </c>
      <c r="J207" s="105"/>
      <c r="K207" s="74">
        <f>K208</f>
        <v>34500</v>
      </c>
      <c r="L207" s="105"/>
      <c r="M207" s="74">
        <f>M208</f>
        <v>34500</v>
      </c>
      <c r="N207" s="106"/>
      <c r="O207" s="74">
        <f>O208</f>
        <v>155500</v>
      </c>
    </row>
    <row r="208" spans="1:15" ht="46.5" customHeight="1">
      <c r="A208" s="69" t="s">
        <v>378</v>
      </c>
      <c r="B208" s="47">
        <v>901</v>
      </c>
      <c r="C208" s="47" t="s">
        <v>570</v>
      </c>
      <c r="D208" s="47" t="s">
        <v>382</v>
      </c>
      <c r="E208" s="47" t="s">
        <v>193</v>
      </c>
      <c r="F208" s="47"/>
      <c r="G208" s="54">
        <f>G209</f>
        <v>34500</v>
      </c>
      <c r="H208" s="105"/>
      <c r="I208" s="54">
        <f>I209</f>
        <v>34500</v>
      </c>
      <c r="J208" s="105"/>
      <c r="K208" s="74">
        <f>K209</f>
        <v>34500</v>
      </c>
      <c r="L208" s="105"/>
      <c r="M208" s="74">
        <f>M209</f>
        <v>34500</v>
      </c>
      <c r="N208" s="106"/>
      <c r="O208" s="74">
        <f>O209</f>
        <v>155500</v>
      </c>
    </row>
    <row r="209" spans="1:15" ht="33" customHeight="1">
      <c r="A209" s="89" t="s">
        <v>530</v>
      </c>
      <c r="B209" s="47" t="s">
        <v>574</v>
      </c>
      <c r="C209" s="47" t="s">
        <v>570</v>
      </c>
      <c r="D209" s="47"/>
      <c r="E209" s="47" t="s">
        <v>193</v>
      </c>
      <c r="F209" s="47" t="s">
        <v>521</v>
      </c>
      <c r="G209" s="74">
        <v>34500</v>
      </c>
      <c r="H209" s="105"/>
      <c r="I209" s="74">
        <f>G209+H209</f>
        <v>34500</v>
      </c>
      <c r="J209" s="105"/>
      <c r="K209" s="74">
        <f>I209+J209</f>
        <v>34500</v>
      </c>
      <c r="L209" s="105"/>
      <c r="M209" s="74">
        <f>K209+L209</f>
        <v>34500</v>
      </c>
      <c r="N209" s="106">
        <v>-15165</v>
      </c>
      <c r="O209" s="74">
        <f>97500+58000</f>
        <v>155500</v>
      </c>
    </row>
    <row r="210" spans="1:15" s="6" customFormat="1" ht="47.25" customHeight="1">
      <c r="A210" s="69" t="s">
        <v>379</v>
      </c>
      <c r="B210" s="47">
        <v>901</v>
      </c>
      <c r="C210" s="47" t="s">
        <v>570</v>
      </c>
      <c r="D210" s="47" t="s">
        <v>443</v>
      </c>
      <c r="E210" s="47" t="s">
        <v>194</v>
      </c>
      <c r="F210" s="47"/>
      <c r="G210" s="54">
        <f>G211</f>
        <v>250000</v>
      </c>
      <c r="H210" s="107"/>
      <c r="I210" s="54">
        <f>I211</f>
        <v>250000</v>
      </c>
      <c r="J210" s="107"/>
      <c r="K210" s="74">
        <f>K211</f>
        <v>250000</v>
      </c>
      <c r="L210" s="107"/>
      <c r="M210" s="74">
        <f>M211</f>
        <v>260000</v>
      </c>
      <c r="N210" s="122"/>
      <c r="O210" s="74">
        <f>O211</f>
        <v>238000</v>
      </c>
    </row>
    <row r="211" spans="1:15" s="6" customFormat="1" ht="30" customHeight="1">
      <c r="A211" s="69" t="s">
        <v>380</v>
      </c>
      <c r="B211" s="47">
        <v>901</v>
      </c>
      <c r="C211" s="47" t="s">
        <v>570</v>
      </c>
      <c r="D211" s="47" t="s">
        <v>383</v>
      </c>
      <c r="E211" s="47" t="s">
        <v>195</v>
      </c>
      <c r="F211" s="47"/>
      <c r="G211" s="54">
        <f>G212</f>
        <v>250000</v>
      </c>
      <c r="H211" s="107"/>
      <c r="I211" s="54">
        <f>I212</f>
        <v>250000</v>
      </c>
      <c r="J211" s="107"/>
      <c r="K211" s="74">
        <f>K212</f>
        <v>250000</v>
      </c>
      <c r="L211" s="107"/>
      <c r="M211" s="74">
        <f>M212</f>
        <v>260000</v>
      </c>
      <c r="N211" s="122"/>
      <c r="O211" s="74">
        <f>O212</f>
        <v>238000</v>
      </c>
    </row>
    <row r="212" spans="1:15" s="6" customFormat="1" ht="18.75" customHeight="1">
      <c r="A212" s="33" t="s">
        <v>18</v>
      </c>
      <c r="B212" s="47">
        <v>901</v>
      </c>
      <c r="C212" s="47" t="s">
        <v>570</v>
      </c>
      <c r="D212" s="47" t="s">
        <v>383</v>
      </c>
      <c r="E212" s="47" t="s">
        <v>195</v>
      </c>
      <c r="F212" s="47" t="s">
        <v>521</v>
      </c>
      <c r="G212" s="72">
        <v>250000</v>
      </c>
      <c r="H212" s="107"/>
      <c r="I212" s="72">
        <f>G212+H212</f>
        <v>250000</v>
      </c>
      <c r="J212" s="107"/>
      <c r="K212" s="72">
        <f>I212+J212</f>
        <v>250000</v>
      </c>
      <c r="L212" s="107">
        <v>10000</v>
      </c>
      <c r="M212" s="72">
        <f>K212+L212</f>
        <v>260000</v>
      </c>
      <c r="N212" s="122"/>
      <c r="O212" s="72">
        <v>238000</v>
      </c>
    </row>
    <row r="213" spans="1:15" ht="16.5" customHeight="1">
      <c r="A213" s="17" t="s">
        <v>614</v>
      </c>
      <c r="B213" s="45" t="s">
        <v>574</v>
      </c>
      <c r="C213" s="45" t="s">
        <v>586</v>
      </c>
      <c r="D213" s="45"/>
      <c r="E213" s="45"/>
      <c r="F213" s="45"/>
      <c r="G213" s="59" t="e">
        <f>G218+G240+G214</f>
        <v>#REF!</v>
      </c>
      <c r="H213" s="105"/>
      <c r="I213" s="59" t="e">
        <f>I218+I240+I214</f>
        <v>#REF!</v>
      </c>
      <c r="J213" s="105"/>
      <c r="K213" s="73" t="e">
        <f>K218+K240+K214</f>
        <v>#REF!</v>
      </c>
      <c r="L213" s="105"/>
      <c r="M213" s="73" t="e">
        <f>M218+M240+M214</f>
        <v>#REF!</v>
      </c>
      <c r="N213" s="106"/>
      <c r="O213" s="73">
        <f>O218+O240+O214</f>
        <v>116368300</v>
      </c>
    </row>
    <row r="214" spans="1:15" ht="17.25" customHeight="1">
      <c r="A214" s="17" t="s">
        <v>615</v>
      </c>
      <c r="B214" s="45" t="s">
        <v>574</v>
      </c>
      <c r="C214" s="45" t="s">
        <v>598</v>
      </c>
      <c r="D214" s="45"/>
      <c r="E214" s="45"/>
      <c r="F214" s="45"/>
      <c r="G214" s="59">
        <f>G215</f>
        <v>5469300</v>
      </c>
      <c r="H214" s="105"/>
      <c r="I214" s="59">
        <f>I215</f>
        <v>5469300</v>
      </c>
      <c r="J214" s="105"/>
      <c r="K214" s="73">
        <f>K215</f>
        <v>5469300</v>
      </c>
      <c r="L214" s="105"/>
      <c r="M214" s="73">
        <f>M215</f>
        <v>5469300</v>
      </c>
      <c r="N214" s="106"/>
      <c r="O214" s="73">
        <f>O215</f>
        <v>6547900</v>
      </c>
    </row>
    <row r="215" spans="1:15" ht="17.25" customHeight="1">
      <c r="A215" s="16" t="s">
        <v>384</v>
      </c>
      <c r="B215" s="45" t="s">
        <v>574</v>
      </c>
      <c r="C215" s="45" t="s">
        <v>598</v>
      </c>
      <c r="D215" s="45" t="s">
        <v>346</v>
      </c>
      <c r="E215" s="45" t="s">
        <v>149</v>
      </c>
      <c r="F215" s="45"/>
      <c r="G215" s="59">
        <f>G216</f>
        <v>5469300</v>
      </c>
      <c r="H215" s="105"/>
      <c r="I215" s="59">
        <f>I216</f>
        <v>5469300</v>
      </c>
      <c r="J215" s="105"/>
      <c r="K215" s="73">
        <f>K216</f>
        <v>5469300</v>
      </c>
      <c r="L215" s="105"/>
      <c r="M215" s="73">
        <f>M216</f>
        <v>5469300</v>
      </c>
      <c r="N215" s="106"/>
      <c r="O215" s="73">
        <f>O216</f>
        <v>6547900</v>
      </c>
    </row>
    <row r="216" spans="1:15" ht="32.25" customHeight="1">
      <c r="A216" s="16" t="s">
        <v>88</v>
      </c>
      <c r="B216" s="45" t="s">
        <v>574</v>
      </c>
      <c r="C216" s="45" t="s">
        <v>598</v>
      </c>
      <c r="D216" s="45" t="s">
        <v>385</v>
      </c>
      <c r="E216" s="45" t="s">
        <v>87</v>
      </c>
      <c r="F216" s="45"/>
      <c r="G216" s="59">
        <f>G217</f>
        <v>5469300</v>
      </c>
      <c r="H216" s="105"/>
      <c r="I216" s="59">
        <f>I217</f>
        <v>5469300</v>
      </c>
      <c r="J216" s="105"/>
      <c r="K216" s="73">
        <f>K217</f>
        <v>5469300</v>
      </c>
      <c r="L216" s="105"/>
      <c r="M216" s="73">
        <f>M217</f>
        <v>5469300</v>
      </c>
      <c r="N216" s="106"/>
      <c r="O216" s="73">
        <f>O217</f>
        <v>6547900</v>
      </c>
    </row>
    <row r="217" spans="1:15" ht="32.25" customHeight="1">
      <c r="A217" s="16" t="s">
        <v>510</v>
      </c>
      <c r="B217" s="45" t="s">
        <v>574</v>
      </c>
      <c r="C217" s="45" t="s">
        <v>598</v>
      </c>
      <c r="D217" s="45" t="s">
        <v>385</v>
      </c>
      <c r="E217" s="45" t="s">
        <v>87</v>
      </c>
      <c r="F217" s="45" t="s">
        <v>534</v>
      </c>
      <c r="G217" s="72">
        <v>5469300</v>
      </c>
      <c r="H217" s="105"/>
      <c r="I217" s="72">
        <f>G217+H217</f>
        <v>5469300</v>
      </c>
      <c r="J217" s="105"/>
      <c r="K217" s="72">
        <f>I217+J217</f>
        <v>5469300</v>
      </c>
      <c r="L217" s="105"/>
      <c r="M217" s="72">
        <f>K217+L217</f>
        <v>5469300</v>
      </c>
      <c r="N217" s="106"/>
      <c r="O217" s="72">
        <f>6547900</f>
        <v>6547900</v>
      </c>
    </row>
    <row r="218" spans="1:15" ht="19.5" customHeight="1">
      <c r="A218" s="9" t="s">
        <v>616</v>
      </c>
      <c r="B218" s="43" t="s">
        <v>574</v>
      </c>
      <c r="C218" s="43">
        <v>1003</v>
      </c>
      <c r="D218" s="43"/>
      <c r="E218" s="43"/>
      <c r="F218" s="43"/>
      <c r="G218" s="58" t="e">
        <f>G226+G222+G236</f>
        <v>#REF!</v>
      </c>
      <c r="H218" s="105"/>
      <c r="I218" s="58" t="e">
        <f>#REF!+I226+I222+I236</f>
        <v>#REF!</v>
      </c>
      <c r="J218" s="105"/>
      <c r="K218" s="72" t="e">
        <f>#REF!+K226+K222+K236</f>
        <v>#REF!</v>
      </c>
      <c r="L218" s="106"/>
      <c r="M218" s="72" t="e">
        <f>#REF!+M226+M222+M236</f>
        <v>#REF!</v>
      </c>
      <c r="N218" s="106"/>
      <c r="O218" s="72">
        <f>O226+O222+O236+O219</f>
        <v>105833794</v>
      </c>
    </row>
    <row r="219" spans="1:15" ht="19.5" customHeight="1">
      <c r="A219" s="16" t="s">
        <v>384</v>
      </c>
      <c r="B219" s="43" t="s">
        <v>574</v>
      </c>
      <c r="C219" s="43" t="s">
        <v>582</v>
      </c>
      <c r="D219" s="43"/>
      <c r="E219" s="43" t="s">
        <v>149</v>
      </c>
      <c r="F219" s="43"/>
      <c r="G219" s="58"/>
      <c r="H219" s="105"/>
      <c r="I219" s="58"/>
      <c r="J219" s="105"/>
      <c r="K219" s="72"/>
      <c r="L219" s="106"/>
      <c r="M219" s="72"/>
      <c r="N219" s="106"/>
      <c r="O219" s="72">
        <f>O220</f>
        <v>2529900</v>
      </c>
    </row>
    <row r="220" spans="1:15" ht="82.5" customHeight="1">
      <c r="A220" s="130" t="s">
        <v>671</v>
      </c>
      <c r="B220" s="43" t="s">
        <v>574</v>
      </c>
      <c r="C220" s="43" t="s">
        <v>582</v>
      </c>
      <c r="D220" s="43"/>
      <c r="E220" s="43" t="s">
        <v>672</v>
      </c>
      <c r="F220" s="43"/>
      <c r="G220" s="58"/>
      <c r="H220" s="105"/>
      <c r="I220" s="58"/>
      <c r="J220" s="105"/>
      <c r="K220" s="72"/>
      <c r="L220" s="106"/>
      <c r="M220" s="72"/>
      <c r="N220" s="106"/>
      <c r="O220" s="72">
        <f>O221</f>
        <v>2529900</v>
      </c>
    </row>
    <row r="221" spans="1:15" ht="55.5" customHeight="1">
      <c r="A221" s="17" t="s">
        <v>530</v>
      </c>
      <c r="B221" s="43" t="s">
        <v>574</v>
      </c>
      <c r="C221" s="43" t="s">
        <v>582</v>
      </c>
      <c r="D221" s="43"/>
      <c r="E221" s="43" t="s">
        <v>672</v>
      </c>
      <c r="F221" s="43" t="s">
        <v>521</v>
      </c>
      <c r="G221" s="58"/>
      <c r="H221" s="105"/>
      <c r="I221" s="58"/>
      <c r="J221" s="105"/>
      <c r="K221" s="72"/>
      <c r="L221" s="106"/>
      <c r="M221" s="72"/>
      <c r="N221" s="106"/>
      <c r="O221" s="72">
        <v>2529900</v>
      </c>
    </row>
    <row r="222" spans="1:15" ht="81" customHeight="1">
      <c r="A222" s="23" t="s">
        <v>474</v>
      </c>
      <c r="B222" s="45" t="s">
        <v>574</v>
      </c>
      <c r="C222" s="45" t="s">
        <v>582</v>
      </c>
      <c r="D222" s="45" t="s">
        <v>375</v>
      </c>
      <c r="E222" s="45" t="s">
        <v>189</v>
      </c>
      <c r="F222" s="45"/>
      <c r="G222" s="58">
        <f>G223</f>
        <v>397000</v>
      </c>
      <c r="H222" s="105"/>
      <c r="I222" s="58">
        <f>I223</f>
        <v>397000</v>
      </c>
      <c r="J222" s="105"/>
      <c r="K222" s="72">
        <f>K223</f>
        <v>397000</v>
      </c>
      <c r="L222" s="105"/>
      <c r="M222" s="72" t="e">
        <f>M223</f>
        <v>#REF!</v>
      </c>
      <c r="N222" s="106"/>
      <c r="O222" s="72">
        <f>O223</f>
        <v>437500</v>
      </c>
    </row>
    <row r="223" spans="1:15" ht="47.25" customHeight="1">
      <c r="A223" s="31" t="s">
        <v>381</v>
      </c>
      <c r="B223" s="45" t="s">
        <v>574</v>
      </c>
      <c r="C223" s="45" t="s">
        <v>582</v>
      </c>
      <c r="D223" s="45" t="s">
        <v>445</v>
      </c>
      <c r="E223" s="45" t="s">
        <v>74</v>
      </c>
      <c r="F223" s="45"/>
      <c r="G223" s="58">
        <f>G224</f>
        <v>397000</v>
      </c>
      <c r="H223" s="105"/>
      <c r="I223" s="58">
        <f>I224</f>
        <v>397000</v>
      </c>
      <c r="J223" s="105"/>
      <c r="K223" s="72">
        <f>K224</f>
        <v>397000</v>
      </c>
      <c r="L223" s="105"/>
      <c r="M223" s="72" t="e">
        <f>M224</f>
        <v>#REF!</v>
      </c>
      <c r="N223" s="106"/>
      <c r="O223" s="72">
        <f>O224</f>
        <v>437500</v>
      </c>
    </row>
    <row r="224" spans="1:15" ht="48" customHeight="1">
      <c r="A224" s="31" t="s">
        <v>479</v>
      </c>
      <c r="B224" s="45" t="s">
        <v>574</v>
      </c>
      <c r="C224" s="45" t="s">
        <v>582</v>
      </c>
      <c r="D224" s="45" t="s">
        <v>444</v>
      </c>
      <c r="E224" s="45" t="s">
        <v>75</v>
      </c>
      <c r="F224" s="45"/>
      <c r="G224" s="58">
        <f>G225</f>
        <v>397000</v>
      </c>
      <c r="H224" s="105"/>
      <c r="I224" s="58">
        <f>I225</f>
        <v>397000</v>
      </c>
      <c r="J224" s="105"/>
      <c r="K224" s="72">
        <f>K225</f>
        <v>397000</v>
      </c>
      <c r="L224" s="105"/>
      <c r="M224" s="72" t="e">
        <f>M225+#REF!+#REF!</f>
        <v>#REF!</v>
      </c>
      <c r="N224" s="106"/>
      <c r="O224" s="72">
        <f>O225</f>
        <v>437500</v>
      </c>
    </row>
    <row r="225" spans="1:15" ht="45.75" customHeight="1">
      <c r="A225" s="31" t="s">
        <v>511</v>
      </c>
      <c r="B225" s="45" t="s">
        <v>574</v>
      </c>
      <c r="C225" s="45" t="s">
        <v>582</v>
      </c>
      <c r="D225" s="45" t="s">
        <v>444</v>
      </c>
      <c r="E225" s="45" t="s">
        <v>75</v>
      </c>
      <c r="F225" s="45" t="s">
        <v>535</v>
      </c>
      <c r="G225" s="72">
        <v>397000</v>
      </c>
      <c r="H225" s="105"/>
      <c r="I225" s="72">
        <f>G225+H225</f>
        <v>397000</v>
      </c>
      <c r="J225" s="105"/>
      <c r="K225" s="72">
        <f>I225+J225</f>
        <v>397000</v>
      </c>
      <c r="L225" s="105"/>
      <c r="M225" s="72">
        <f>K225+L225</f>
        <v>397000</v>
      </c>
      <c r="N225" s="106"/>
      <c r="O225" s="72">
        <v>437500</v>
      </c>
    </row>
    <row r="226" spans="1:15" ht="94.5" customHeight="1">
      <c r="A226" s="19" t="s">
        <v>36</v>
      </c>
      <c r="B226" s="43" t="s">
        <v>574</v>
      </c>
      <c r="C226" s="43">
        <v>1003</v>
      </c>
      <c r="D226" s="43" t="s">
        <v>554</v>
      </c>
      <c r="E226" s="43" t="s">
        <v>160</v>
      </c>
      <c r="F226" s="43"/>
      <c r="G226" s="58" t="e">
        <f>G227</f>
        <v>#REF!</v>
      </c>
      <c r="H226" s="105"/>
      <c r="I226" s="58" t="e">
        <f>I227</f>
        <v>#REF!</v>
      </c>
      <c r="J226" s="105"/>
      <c r="K226" s="72" t="e">
        <f>K227</f>
        <v>#REF!</v>
      </c>
      <c r="L226" s="105"/>
      <c r="M226" s="72" t="e">
        <f>M227</f>
        <v>#REF!</v>
      </c>
      <c r="N226" s="106"/>
      <c r="O226" s="72">
        <f>O227</f>
        <v>102216394</v>
      </c>
    </row>
    <row r="227" spans="1:15" ht="95.25" customHeight="1">
      <c r="A227" s="19" t="s">
        <v>424</v>
      </c>
      <c r="B227" s="43" t="s">
        <v>574</v>
      </c>
      <c r="C227" s="43" t="s">
        <v>582</v>
      </c>
      <c r="D227" s="43" t="s">
        <v>121</v>
      </c>
      <c r="E227" s="43" t="s">
        <v>71</v>
      </c>
      <c r="F227" s="43"/>
      <c r="G227" s="58" t="e">
        <f>G228+G230+G233</f>
        <v>#REF!</v>
      </c>
      <c r="H227" s="105"/>
      <c r="I227" s="58" t="e">
        <f>I228+I230+I233</f>
        <v>#REF!</v>
      </c>
      <c r="J227" s="105"/>
      <c r="K227" s="72" t="e">
        <f>K228+K230+K233</f>
        <v>#REF!</v>
      </c>
      <c r="L227" s="105"/>
      <c r="M227" s="72" t="e">
        <f>M228+M230+M233</f>
        <v>#REF!</v>
      </c>
      <c r="N227" s="106"/>
      <c r="O227" s="72">
        <f>O228+O230+O233</f>
        <v>102216394</v>
      </c>
    </row>
    <row r="228" spans="1:15" ht="95.25" customHeight="1">
      <c r="A228" s="19" t="s">
        <v>90</v>
      </c>
      <c r="B228" s="43" t="s">
        <v>574</v>
      </c>
      <c r="C228" s="43" t="s">
        <v>582</v>
      </c>
      <c r="D228" s="43" t="s">
        <v>122</v>
      </c>
      <c r="E228" s="43" t="s">
        <v>76</v>
      </c>
      <c r="F228" s="43"/>
      <c r="G228" s="58" t="e">
        <f>G229+#REF!</f>
        <v>#REF!</v>
      </c>
      <c r="H228" s="105"/>
      <c r="I228" s="58" t="e">
        <f>I229+#REF!</f>
        <v>#REF!</v>
      </c>
      <c r="J228" s="105"/>
      <c r="K228" s="72" t="e">
        <f>K229+#REF!</f>
        <v>#REF!</v>
      </c>
      <c r="L228" s="105"/>
      <c r="M228" s="72" t="e">
        <f>M229+#REF!</f>
        <v>#REF!</v>
      </c>
      <c r="N228" s="106"/>
      <c r="O228" s="72">
        <f>O229</f>
        <v>13503000</v>
      </c>
    </row>
    <row r="229" spans="1:15" ht="33" customHeight="1">
      <c r="A229" s="16" t="s">
        <v>510</v>
      </c>
      <c r="B229" s="43" t="s">
        <v>574</v>
      </c>
      <c r="C229" s="43" t="s">
        <v>582</v>
      </c>
      <c r="D229" s="43" t="s">
        <v>122</v>
      </c>
      <c r="E229" s="43" t="s">
        <v>76</v>
      </c>
      <c r="F229" s="43" t="s">
        <v>534</v>
      </c>
      <c r="G229" s="72">
        <f>10515000-888745.34</f>
        <v>9626254.66</v>
      </c>
      <c r="H229" s="105"/>
      <c r="I229" s="72">
        <f>G229+H229</f>
        <v>9626254.66</v>
      </c>
      <c r="J229" s="105"/>
      <c r="K229" s="72">
        <f>I229+J229</f>
        <v>9626254.66</v>
      </c>
      <c r="L229" s="105"/>
      <c r="M229" s="72">
        <f>K229+L229</f>
        <v>9626254.66</v>
      </c>
      <c r="N229" s="106"/>
      <c r="O229" s="72">
        <v>13503000</v>
      </c>
    </row>
    <row r="230" spans="1:15" ht="96.75" customHeight="1">
      <c r="A230" s="19" t="s">
        <v>91</v>
      </c>
      <c r="B230" s="43" t="s">
        <v>574</v>
      </c>
      <c r="C230" s="43">
        <v>1003</v>
      </c>
      <c r="D230" s="43" t="s">
        <v>123</v>
      </c>
      <c r="E230" s="43" t="s">
        <v>77</v>
      </c>
      <c r="F230" s="43"/>
      <c r="G230" s="58" t="e">
        <f>G232+#REF!</f>
        <v>#REF!</v>
      </c>
      <c r="H230" s="105"/>
      <c r="I230" s="58" t="e">
        <f>I232+#REF!</f>
        <v>#REF!</v>
      </c>
      <c r="J230" s="105"/>
      <c r="K230" s="72" t="e">
        <f>K232+#REF!</f>
        <v>#REF!</v>
      </c>
      <c r="L230" s="105"/>
      <c r="M230" s="72" t="e">
        <f>M232+#REF!</f>
        <v>#REF!</v>
      </c>
      <c r="N230" s="106"/>
      <c r="O230" s="72">
        <f>O232+O231</f>
        <v>77456394</v>
      </c>
    </row>
    <row r="231" spans="1:15" ht="39" customHeight="1">
      <c r="A231" s="17" t="s">
        <v>530</v>
      </c>
      <c r="B231" s="43" t="s">
        <v>574</v>
      </c>
      <c r="C231" s="43">
        <v>1003</v>
      </c>
      <c r="D231" s="43" t="s">
        <v>123</v>
      </c>
      <c r="E231" s="43" t="s">
        <v>77</v>
      </c>
      <c r="F231" s="43" t="s">
        <v>521</v>
      </c>
      <c r="G231" s="58"/>
      <c r="H231" s="105"/>
      <c r="I231" s="58"/>
      <c r="J231" s="105"/>
      <c r="K231" s="72"/>
      <c r="L231" s="105"/>
      <c r="M231" s="72"/>
      <c r="N231" s="106"/>
      <c r="O231" s="72">
        <v>1161846</v>
      </c>
    </row>
    <row r="232" spans="1:15" ht="33.75" customHeight="1">
      <c r="A232" s="16" t="s">
        <v>510</v>
      </c>
      <c r="B232" s="43" t="s">
        <v>574</v>
      </c>
      <c r="C232" s="43">
        <v>1003</v>
      </c>
      <c r="D232" s="43" t="s">
        <v>123</v>
      </c>
      <c r="E232" s="43" t="s">
        <v>77</v>
      </c>
      <c r="F232" s="43" t="s">
        <v>534</v>
      </c>
      <c r="G232" s="58">
        <f>66555170-280470</f>
        <v>66274700</v>
      </c>
      <c r="H232" s="105"/>
      <c r="I232" s="58">
        <f>G232+H232</f>
        <v>66274700</v>
      </c>
      <c r="J232" s="105">
        <v>524230</v>
      </c>
      <c r="K232" s="72">
        <f>I232+J232</f>
        <v>66798930</v>
      </c>
      <c r="L232" s="105"/>
      <c r="M232" s="72">
        <f>K232+L232</f>
        <v>66798930</v>
      </c>
      <c r="N232" s="106"/>
      <c r="O232" s="72">
        <v>76294548</v>
      </c>
    </row>
    <row r="233" spans="1:15" ht="102" customHeight="1">
      <c r="A233" s="19" t="s">
        <v>92</v>
      </c>
      <c r="B233" s="43" t="s">
        <v>574</v>
      </c>
      <c r="C233" s="43" t="s">
        <v>582</v>
      </c>
      <c r="D233" s="43" t="s">
        <v>124</v>
      </c>
      <c r="E233" s="43" t="s">
        <v>78</v>
      </c>
      <c r="F233" s="43"/>
      <c r="G233" s="58" t="e">
        <f>G235+#REF!</f>
        <v>#REF!</v>
      </c>
      <c r="H233" s="105"/>
      <c r="I233" s="58" t="e">
        <f>I235+#REF!</f>
        <v>#REF!</v>
      </c>
      <c r="J233" s="105"/>
      <c r="K233" s="72" t="e">
        <f>K235+#REF!</f>
        <v>#REF!</v>
      </c>
      <c r="L233" s="105"/>
      <c r="M233" s="72" t="e">
        <f>M235+#REF!</f>
        <v>#REF!</v>
      </c>
      <c r="N233" s="106"/>
      <c r="O233" s="72">
        <f>O235+O234</f>
        <v>11257000</v>
      </c>
    </row>
    <row r="234" spans="1:15" ht="45" customHeight="1">
      <c r="A234" s="17" t="s">
        <v>530</v>
      </c>
      <c r="B234" s="43" t="s">
        <v>574</v>
      </c>
      <c r="C234" s="43" t="s">
        <v>582</v>
      </c>
      <c r="D234" s="43" t="s">
        <v>124</v>
      </c>
      <c r="E234" s="43" t="s">
        <v>78</v>
      </c>
      <c r="F234" s="43" t="s">
        <v>521</v>
      </c>
      <c r="G234" s="72"/>
      <c r="H234" s="105"/>
      <c r="I234" s="72"/>
      <c r="J234" s="105"/>
      <c r="K234" s="72"/>
      <c r="L234" s="105"/>
      <c r="M234" s="72"/>
      <c r="N234" s="106"/>
      <c r="O234" s="72">
        <v>168855</v>
      </c>
    </row>
    <row r="235" spans="1:15" ht="31.5" customHeight="1">
      <c r="A235" s="16" t="s">
        <v>510</v>
      </c>
      <c r="B235" s="45" t="s">
        <v>574</v>
      </c>
      <c r="C235" s="45" t="s">
        <v>582</v>
      </c>
      <c r="D235" s="45" t="s">
        <v>124</v>
      </c>
      <c r="E235" s="45" t="s">
        <v>78</v>
      </c>
      <c r="F235" s="43" t="s">
        <v>534</v>
      </c>
      <c r="G235" s="72">
        <v>10333635</v>
      </c>
      <c r="H235" s="105"/>
      <c r="I235" s="72">
        <f>G235+H235</f>
        <v>10333635</v>
      </c>
      <c r="J235" s="105"/>
      <c r="K235" s="72">
        <f>I235+J235</f>
        <v>10333635</v>
      </c>
      <c r="L235" s="105"/>
      <c r="M235" s="72">
        <f>K235+L235</f>
        <v>10333635</v>
      </c>
      <c r="N235" s="106"/>
      <c r="O235" s="72">
        <v>11088145</v>
      </c>
    </row>
    <row r="236" spans="1:25" s="7" customFormat="1" ht="81.75" customHeight="1">
      <c r="A236" s="41" t="s">
        <v>456</v>
      </c>
      <c r="B236" s="43" t="s">
        <v>574</v>
      </c>
      <c r="C236" s="43" t="s">
        <v>582</v>
      </c>
      <c r="D236" s="43" t="s">
        <v>129</v>
      </c>
      <c r="E236" s="43" t="s">
        <v>63</v>
      </c>
      <c r="F236" s="45"/>
      <c r="G236" s="58">
        <f>G237</f>
        <v>585000</v>
      </c>
      <c r="H236" s="107"/>
      <c r="I236" s="58">
        <f>I237</f>
        <v>585000</v>
      </c>
      <c r="J236" s="107"/>
      <c r="K236" s="72" t="e">
        <f>K237</f>
        <v>#REF!</v>
      </c>
      <c r="L236" s="107"/>
      <c r="M236" s="72" t="e">
        <f>M237</f>
        <v>#REF!</v>
      </c>
      <c r="N236" s="122"/>
      <c r="O236" s="72">
        <f>O237</f>
        <v>650000</v>
      </c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s="7" customFormat="1" ht="84" customHeight="1">
      <c r="A237" s="9" t="s">
        <v>538</v>
      </c>
      <c r="B237" s="45" t="s">
        <v>574</v>
      </c>
      <c r="C237" s="45" t="s">
        <v>582</v>
      </c>
      <c r="D237" s="45" t="s">
        <v>539</v>
      </c>
      <c r="E237" s="45" t="s">
        <v>79</v>
      </c>
      <c r="F237" s="45"/>
      <c r="G237" s="58">
        <f>G238</f>
        <v>585000</v>
      </c>
      <c r="H237" s="107"/>
      <c r="I237" s="58">
        <f>I238</f>
        <v>585000</v>
      </c>
      <c r="J237" s="107"/>
      <c r="K237" s="72" t="e">
        <f>K238+#REF!+#REF!</f>
        <v>#REF!</v>
      </c>
      <c r="L237" s="107"/>
      <c r="M237" s="72" t="e">
        <f>M238+#REF!+#REF!</f>
        <v>#REF!</v>
      </c>
      <c r="N237" s="122"/>
      <c r="O237" s="72">
        <f>O238</f>
        <v>650000</v>
      </c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s="7" customFormat="1" ht="64.5" customHeight="1">
      <c r="A238" s="9" t="s">
        <v>540</v>
      </c>
      <c r="B238" s="45" t="s">
        <v>574</v>
      </c>
      <c r="C238" s="45" t="s">
        <v>582</v>
      </c>
      <c r="D238" s="45" t="s">
        <v>541</v>
      </c>
      <c r="E238" s="45" t="s">
        <v>80</v>
      </c>
      <c r="F238" s="45"/>
      <c r="G238" s="58">
        <f>G239</f>
        <v>585000</v>
      </c>
      <c r="H238" s="107"/>
      <c r="I238" s="58">
        <f>I239</f>
        <v>585000</v>
      </c>
      <c r="J238" s="107"/>
      <c r="K238" s="72">
        <f>K239</f>
        <v>585000</v>
      </c>
      <c r="L238" s="107"/>
      <c r="M238" s="72">
        <f>M239</f>
        <v>585000</v>
      </c>
      <c r="N238" s="122"/>
      <c r="O238" s="72">
        <f>O239</f>
        <v>650000</v>
      </c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s="7" customFormat="1" ht="46.5" customHeight="1">
      <c r="A239" s="31" t="s">
        <v>511</v>
      </c>
      <c r="B239" s="45" t="s">
        <v>574</v>
      </c>
      <c r="C239" s="45" t="s">
        <v>582</v>
      </c>
      <c r="D239" s="45" t="s">
        <v>541</v>
      </c>
      <c r="E239" s="45" t="s">
        <v>80</v>
      </c>
      <c r="F239" s="45" t="s">
        <v>535</v>
      </c>
      <c r="G239" s="58">
        <v>585000</v>
      </c>
      <c r="H239" s="107"/>
      <c r="I239" s="58">
        <f>G239+H239</f>
        <v>585000</v>
      </c>
      <c r="J239" s="107"/>
      <c r="K239" s="72">
        <f>I239+J239</f>
        <v>585000</v>
      </c>
      <c r="L239" s="107"/>
      <c r="M239" s="72">
        <f>K239+L239</f>
        <v>585000</v>
      </c>
      <c r="N239" s="122"/>
      <c r="O239" s="72">
        <v>650000</v>
      </c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s="7" customFormat="1" ht="32.25" customHeight="1">
      <c r="A240" s="9" t="s">
        <v>125</v>
      </c>
      <c r="B240" s="45" t="s">
        <v>574</v>
      </c>
      <c r="C240" s="45" t="s">
        <v>0</v>
      </c>
      <c r="D240" s="45"/>
      <c r="E240" s="45"/>
      <c r="F240" s="45"/>
      <c r="G240" s="59" t="e">
        <f>G245+G241</f>
        <v>#REF!</v>
      </c>
      <c r="H240" s="107"/>
      <c r="I240" s="59" t="e">
        <f>I245+I241</f>
        <v>#REF!</v>
      </c>
      <c r="J240" s="107"/>
      <c r="K240" s="73" t="e">
        <f>K245+K241</f>
        <v>#REF!</v>
      </c>
      <c r="L240" s="122"/>
      <c r="M240" s="73" t="e">
        <f>M245+M241</f>
        <v>#REF!</v>
      </c>
      <c r="N240" s="122"/>
      <c r="O240" s="73">
        <f>O245+O241</f>
        <v>3986606</v>
      </c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7" customFormat="1" ht="81.75" customHeight="1">
      <c r="A241" s="27" t="s">
        <v>348</v>
      </c>
      <c r="B241" s="45" t="s">
        <v>574</v>
      </c>
      <c r="C241" s="45" t="s">
        <v>0</v>
      </c>
      <c r="D241" s="45" t="s">
        <v>271</v>
      </c>
      <c r="E241" s="45" t="s">
        <v>163</v>
      </c>
      <c r="F241" s="45"/>
      <c r="G241" s="59">
        <f>G242</f>
        <v>180000</v>
      </c>
      <c r="H241" s="107"/>
      <c r="I241" s="59">
        <f>I242</f>
        <v>180000</v>
      </c>
      <c r="J241" s="107"/>
      <c r="K241" s="73">
        <f>K242</f>
        <v>180000</v>
      </c>
      <c r="L241" s="107"/>
      <c r="M241" s="73">
        <f>M242</f>
        <v>180000</v>
      </c>
      <c r="N241" s="122"/>
      <c r="O241" s="73">
        <f>O242</f>
        <v>350000</v>
      </c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7" customFormat="1" ht="69" customHeight="1">
      <c r="A242" s="11" t="s">
        <v>452</v>
      </c>
      <c r="B242" s="45" t="s">
        <v>574</v>
      </c>
      <c r="C242" s="45" t="s">
        <v>0</v>
      </c>
      <c r="D242" s="45" t="s">
        <v>386</v>
      </c>
      <c r="E242" s="45" t="s">
        <v>81</v>
      </c>
      <c r="F242" s="45"/>
      <c r="G242" s="59">
        <f>G244</f>
        <v>180000</v>
      </c>
      <c r="H242" s="107"/>
      <c r="I242" s="59">
        <f>I244</f>
        <v>180000</v>
      </c>
      <c r="J242" s="107"/>
      <c r="K242" s="73">
        <f>K244</f>
        <v>180000</v>
      </c>
      <c r="L242" s="107"/>
      <c r="M242" s="73">
        <f>M244</f>
        <v>180000</v>
      </c>
      <c r="N242" s="122"/>
      <c r="O242" s="73">
        <f>O244</f>
        <v>350000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7" customFormat="1" ht="51.75" customHeight="1">
      <c r="A243" s="11" t="s">
        <v>323</v>
      </c>
      <c r="B243" s="45" t="s">
        <v>574</v>
      </c>
      <c r="C243" s="45" t="s">
        <v>0</v>
      </c>
      <c r="D243" s="45" t="s">
        <v>387</v>
      </c>
      <c r="E243" s="45" t="s">
        <v>82</v>
      </c>
      <c r="F243" s="45"/>
      <c r="G243" s="59">
        <f>G244</f>
        <v>180000</v>
      </c>
      <c r="H243" s="107"/>
      <c r="I243" s="59">
        <f>I244</f>
        <v>180000</v>
      </c>
      <c r="J243" s="107"/>
      <c r="K243" s="73">
        <f>K244</f>
        <v>180000</v>
      </c>
      <c r="L243" s="107"/>
      <c r="M243" s="73">
        <f>M244</f>
        <v>180000</v>
      </c>
      <c r="N243" s="122"/>
      <c r="O243" s="73">
        <f>O244</f>
        <v>350000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7" customFormat="1" ht="44.25" customHeight="1">
      <c r="A244" s="13" t="s">
        <v>544</v>
      </c>
      <c r="B244" s="45" t="s">
        <v>574</v>
      </c>
      <c r="C244" s="45" t="s">
        <v>0</v>
      </c>
      <c r="D244" s="45" t="s">
        <v>387</v>
      </c>
      <c r="E244" s="45" t="s">
        <v>82</v>
      </c>
      <c r="F244" s="45" t="s">
        <v>543</v>
      </c>
      <c r="G244" s="72">
        <v>180000</v>
      </c>
      <c r="H244" s="107"/>
      <c r="I244" s="72">
        <f>G244+H244</f>
        <v>180000</v>
      </c>
      <c r="J244" s="107"/>
      <c r="K244" s="72">
        <f>I244+J244</f>
        <v>180000</v>
      </c>
      <c r="L244" s="107"/>
      <c r="M244" s="72">
        <f>K244+L244</f>
        <v>180000</v>
      </c>
      <c r="N244" s="122">
        <v>-93700</v>
      </c>
      <c r="O244" s="72">
        <v>350000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7" customFormat="1" ht="34.5" customHeight="1">
      <c r="A245" s="19" t="s">
        <v>126</v>
      </c>
      <c r="B245" s="45" t="s">
        <v>574</v>
      </c>
      <c r="C245" s="45" t="s">
        <v>0</v>
      </c>
      <c r="D245" s="45" t="s">
        <v>116</v>
      </c>
      <c r="E245" s="45" t="s">
        <v>161</v>
      </c>
      <c r="F245" s="45"/>
      <c r="G245" s="59" t="e">
        <f>#REF!+G246</f>
        <v>#REF!</v>
      </c>
      <c r="H245" s="107"/>
      <c r="I245" s="59" t="e">
        <f>#REF!+I246</f>
        <v>#REF!</v>
      </c>
      <c r="J245" s="107"/>
      <c r="K245" s="73" t="e">
        <f>#REF!+K246</f>
        <v>#REF!</v>
      </c>
      <c r="L245" s="107"/>
      <c r="M245" s="73" t="e">
        <f>#REF!+M246</f>
        <v>#REF!</v>
      </c>
      <c r="N245" s="122"/>
      <c r="O245" s="73">
        <f>O246</f>
        <v>3636606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7" customFormat="1" ht="21" customHeight="1">
      <c r="A246" s="19" t="s">
        <v>127</v>
      </c>
      <c r="B246" s="45" t="s">
        <v>574</v>
      </c>
      <c r="C246" s="45" t="s">
        <v>0</v>
      </c>
      <c r="D246" s="45" t="s">
        <v>128</v>
      </c>
      <c r="E246" s="45" t="s">
        <v>83</v>
      </c>
      <c r="F246" s="45"/>
      <c r="G246" s="59">
        <f>G247+G248</f>
        <v>5162300</v>
      </c>
      <c r="H246" s="107"/>
      <c r="I246" s="59">
        <f>I247+I248</f>
        <v>5162300</v>
      </c>
      <c r="J246" s="107"/>
      <c r="K246" s="73">
        <f>K247+K248</f>
        <v>4630206</v>
      </c>
      <c r="L246" s="107"/>
      <c r="M246" s="73">
        <f>M247+M248</f>
        <v>4630206</v>
      </c>
      <c r="N246" s="122"/>
      <c r="O246" s="73">
        <f>O247+O248</f>
        <v>3636606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7" customFormat="1" ht="31.5" customHeight="1">
      <c r="A247" s="19" t="s">
        <v>520</v>
      </c>
      <c r="B247" s="45" t="s">
        <v>574</v>
      </c>
      <c r="C247" s="45" t="s">
        <v>0</v>
      </c>
      <c r="D247" s="45" t="s">
        <v>128</v>
      </c>
      <c r="E247" s="45" t="s">
        <v>83</v>
      </c>
      <c r="F247" s="45" t="s">
        <v>519</v>
      </c>
      <c r="G247" s="73">
        <v>2759225</v>
      </c>
      <c r="H247" s="107"/>
      <c r="I247" s="73">
        <f>G247+H247</f>
        <v>2759225</v>
      </c>
      <c r="J247" s="107">
        <v>-532094</v>
      </c>
      <c r="K247" s="73">
        <f>I247+J247</f>
        <v>2227131</v>
      </c>
      <c r="L247" s="107"/>
      <c r="M247" s="73">
        <f>K247+L247</f>
        <v>2227131</v>
      </c>
      <c r="N247" s="122"/>
      <c r="O247" s="73">
        <v>2218446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7" customFormat="1" ht="33" customHeight="1">
      <c r="A248" s="84" t="s">
        <v>530</v>
      </c>
      <c r="B248" s="45" t="s">
        <v>574</v>
      </c>
      <c r="C248" s="45" t="s">
        <v>0</v>
      </c>
      <c r="D248" s="45" t="s">
        <v>128</v>
      </c>
      <c r="E248" s="45" t="s">
        <v>83</v>
      </c>
      <c r="F248" s="45" t="s">
        <v>521</v>
      </c>
      <c r="G248" s="72">
        <v>2403075</v>
      </c>
      <c r="H248" s="107"/>
      <c r="I248" s="72">
        <f>G248+H248</f>
        <v>2403075</v>
      </c>
      <c r="J248" s="107"/>
      <c r="K248" s="72">
        <f>I248+J248</f>
        <v>2403075</v>
      </c>
      <c r="L248" s="107"/>
      <c r="M248" s="72">
        <f>K248+L248</f>
        <v>2403075</v>
      </c>
      <c r="N248" s="122"/>
      <c r="O248" s="72">
        <v>1418160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15" ht="30" customHeight="1" hidden="1">
      <c r="A249" s="22" t="s">
        <v>645</v>
      </c>
      <c r="B249" s="45" t="s">
        <v>574</v>
      </c>
      <c r="C249" s="45" t="s">
        <v>0</v>
      </c>
      <c r="D249" s="45"/>
      <c r="E249" s="45"/>
      <c r="F249" s="45"/>
      <c r="G249" s="56"/>
      <c r="H249" s="105"/>
      <c r="I249" s="56"/>
      <c r="J249" s="105"/>
      <c r="K249" s="113"/>
      <c r="L249" s="105"/>
      <c r="M249" s="113"/>
      <c r="N249" s="106"/>
      <c r="O249" s="113"/>
    </row>
    <row r="250" spans="1:15" ht="49.5" customHeight="1" hidden="1">
      <c r="A250" s="9" t="s">
        <v>4</v>
      </c>
      <c r="B250" s="45" t="s">
        <v>574</v>
      </c>
      <c r="C250" s="45" t="s">
        <v>0</v>
      </c>
      <c r="D250" s="45" t="s">
        <v>25</v>
      </c>
      <c r="E250" s="45"/>
      <c r="F250" s="45"/>
      <c r="G250" s="56"/>
      <c r="H250" s="105"/>
      <c r="I250" s="56"/>
      <c r="J250" s="105"/>
      <c r="K250" s="113"/>
      <c r="L250" s="105"/>
      <c r="M250" s="113"/>
      <c r="N250" s="106"/>
      <c r="O250" s="113"/>
    </row>
    <row r="251" spans="1:15" ht="42.75" customHeight="1" hidden="1">
      <c r="A251" s="9" t="s">
        <v>13</v>
      </c>
      <c r="B251" s="45" t="s">
        <v>574</v>
      </c>
      <c r="C251" s="45" t="s">
        <v>0</v>
      </c>
      <c r="D251" s="45" t="s">
        <v>25</v>
      </c>
      <c r="E251" s="45"/>
      <c r="F251" s="45" t="s">
        <v>9</v>
      </c>
      <c r="G251" s="56"/>
      <c r="H251" s="105"/>
      <c r="I251" s="56"/>
      <c r="J251" s="105"/>
      <c r="K251" s="113"/>
      <c r="L251" s="105"/>
      <c r="M251" s="113"/>
      <c r="N251" s="106"/>
      <c r="O251" s="113"/>
    </row>
    <row r="252" spans="1:15" ht="53.25" customHeight="1" hidden="1">
      <c r="A252" s="9" t="s">
        <v>14</v>
      </c>
      <c r="B252" s="45" t="s">
        <v>574</v>
      </c>
      <c r="C252" s="45" t="s">
        <v>0</v>
      </c>
      <c r="D252" s="45" t="s">
        <v>25</v>
      </c>
      <c r="E252" s="45"/>
      <c r="F252" s="45" t="s">
        <v>10</v>
      </c>
      <c r="G252" s="56"/>
      <c r="H252" s="105"/>
      <c r="I252" s="56"/>
      <c r="J252" s="105"/>
      <c r="K252" s="113"/>
      <c r="L252" s="105"/>
      <c r="M252" s="113"/>
      <c r="N252" s="106"/>
      <c r="O252" s="113"/>
    </row>
    <row r="253" spans="1:15" ht="41.25" customHeight="1" hidden="1">
      <c r="A253" s="9" t="s">
        <v>15</v>
      </c>
      <c r="B253" s="45" t="s">
        <v>574</v>
      </c>
      <c r="C253" s="45" t="s">
        <v>0</v>
      </c>
      <c r="D253" s="45" t="s">
        <v>25</v>
      </c>
      <c r="E253" s="45"/>
      <c r="F253" s="45" t="s">
        <v>11</v>
      </c>
      <c r="G253" s="56"/>
      <c r="H253" s="105"/>
      <c r="I253" s="56"/>
      <c r="J253" s="105"/>
      <c r="K253" s="113"/>
      <c r="L253" s="105"/>
      <c r="M253" s="113"/>
      <c r="N253" s="106"/>
      <c r="O253" s="113"/>
    </row>
    <row r="254" spans="1:15" ht="41.25" customHeight="1" hidden="1">
      <c r="A254" s="17" t="s">
        <v>24</v>
      </c>
      <c r="B254" s="45" t="s">
        <v>574</v>
      </c>
      <c r="C254" s="45" t="s">
        <v>0</v>
      </c>
      <c r="D254" s="45" t="s">
        <v>25</v>
      </c>
      <c r="E254" s="45"/>
      <c r="F254" s="45" t="s">
        <v>23</v>
      </c>
      <c r="G254" s="56"/>
      <c r="H254" s="105"/>
      <c r="I254" s="56"/>
      <c r="J254" s="105"/>
      <c r="K254" s="113"/>
      <c r="L254" s="105"/>
      <c r="M254" s="113"/>
      <c r="N254" s="106"/>
      <c r="O254" s="113"/>
    </row>
    <row r="255" spans="1:15" ht="54.75" customHeight="1" hidden="1">
      <c r="A255" s="24" t="s">
        <v>627</v>
      </c>
      <c r="B255" s="45" t="s">
        <v>574</v>
      </c>
      <c r="C255" s="45" t="s">
        <v>0</v>
      </c>
      <c r="D255" s="45" t="s">
        <v>26</v>
      </c>
      <c r="E255" s="45"/>
      <c r="F255" s="45"/>
      <c r="G255" s="56"/>
      <c r="H255" s="105"/>
      <c r="I255" s="56"/>
      <c r="J255" s="105"/>
      <c r="K255" s="113"/>
      <c r="L255" s="105"/>
      <c r="M255" s="113"/>
      <c r="N255" s="106"/>
      <c r="O255" s="113"/>
    </row>
    <row r="256" spans="1:15" ht="25.5" customHeight="1" hidden="1">
      <c r="A256" s="9" t="s">
        <v>12</v>
      </c>
      <c r="B256" s="45" t="s">
        <v>574</v>
      </c>
      <c r="C256" s="45" t="s">
        <v>0</v>
      </c>
      <c r="D256" s="45" t="s">
        <v>26</v>
      </c>
      <c r="E256" s="45"/>
      <c r="F256" s="45" t="s">
        <v>8</v>
      </c>
      <c r="G256" s="56"/>
      <c r="H256" s="105"/>
      <c r="I256" s="56"/>
      <c r="J256" s="105"/>
      <c r="K256" s="113"/>
      <c r="L256" s="105"/>
      <c r="M256" s="113"/>
      <c r="N256" s="106"/>
      <c r="O256" s="113"/>
    </row>
    <row r="257" spans="1:15" ht="41.25" customHeight="1" hidden="1">
      <c r="A257" s="9" t="s">
        <v>13</v>
      </c>
      <c r="B257" s="45" t="s">
        <v>574</v>
      </c>
      <c r="C257" s="45" t="s">
        <v>0</v>
      </c>
      <c r="D257" s="45" t="s">
        <v>26</v>
      </c>
      <c r="E257" s="45"/>
      <c r="F257" s="45" t="s">
        <v>9</v>
      </c>
      <c r="G257" s="56"/>
      <c r="H257" s="105"/>
      <c r="I257" s="56"/>
      <c r="J257" s="105"/>
      <c r="K257" s="113"/>
      <c r="L257" s="105"/>
      <c r="M257" s="113"/>
      <c r="N257" s="106"/>
      <c r="O257" s="113"/>
    </row>
    <row r="258" spans="1:15" ht="1.5" customHeight="1" hidden="1">
      <c r="A258" s="9" t="s">
        <v>14</v>
      </c>
      <c r="B258" s="45" t="s">
        <v>574</v>
      </c>
      <c r="C258" s="45" t="s">
        <v>0</v>
      </c>
      <c r="D258" s="45" t="s">
        <v>26</v>
      </c>
      <c r="E258" s="45"/>
      <c r="F258" s="45" t="s">
        <v>10</v>
      </c>
      <c r="G258" s="56"/>
      <c r="H258" s="105"/>
      <c r="I258" s="56"/>
      <c r="J258" s="105"/>
      <c r="K258" s="113"/>
      <c r="L258" s="105"/>
      <c r="M258" s="113"/>
      <c r="N258" s="106"/>
      <c r="O258" s="113"/>
    </row>
    <row r="259" spans="1:15" ht="22.5" customHeight="1" hidden="1">
      <c r="A259" s="14" t="s">
        <v>27</v>
      </c>
      <c r="B259" s="45" t="s">
        <v>574</v>
      </c>
      <c r="C259" s="45" t="s">
        <v>0</v>
      </c>
      <c r="D259" s="45" t="s">
        <v>26</v>
      </c>
      <c r="E259" s="45"/>
      <c r="F259" s="45" t="s">
        <v>11</v>
      </c>
      <c r="G259" s="56"/>
      <c r="H259" s="105"/>
      <c r="I259" s="56"/>
      <c r="J259" s="105"/>
      <c r="K259" s="113"/>
      <c r="L259" s="105"/>
      <c r="M259" s="113"/>
      <c r="N259" s="106"/>
      <c r="O259" s="113"/>
    </row>
    <row r="260" spans="1:15" ht="15">
      <c r="A260" s="9" t="s">
        <v>597</v>
      </c>
      <c r="B260" s="45" t="s">
        <v>574</v>
      </c>
      <c r="C260" s="45" t="s">
        <v>631</v>
      </c>
      <c r="D260" s="45"/>
      <c r="E260" s="45"/>
      <c r="F260" s="45"/>
      <c r="G260" s="59" t="e">
        <f>G261</f>
        <v>#REF!</v>
      </c>
      <c r="H260" s="105"/>
      <c r="I260" s="59" t="e">
        <f>I261</f>
        <v>#REF!</v>
      </c>
      <c r="J260" s="105"/>
      <c r="K260" s="73" t="e">
        <f>K261</f>
        <v>#REF!</v>
      </c>
      <c r="L260" s="105"/>
      <c r="M260" s="73" t="e">
        <f>M261</f>
        <v>#REF!</v>
      </c>
      <c r="N260" s="106"/>
      <c r="O260" s="73">
        <f>O261</f>
        <v>1135400</v>
      </c>
    </row>
    <row r="261" spans="1:15" ht="15">
      <c r="A261" s="9" t="s">
        <v>643</v>
      </c>
      <c r="B261" s="43" t="s">
        <v>574</v>
      </c>
      <c r="C261" s="43" t="s">
        <v>642</v>
      </c>
      <c r="D261" s="43"/>
      <c r="E261" s="43"/>
      <c r="F261" s="43"/>
      <c r="G261" s="58" t="e">
        <f>G262</f>
        <v>#REF!</v>
      </c>
      <c r="H261" s="105"/>
      <c r="I261" s="58" t="e">
        <f>I262</f>
        <v>#REF!</v>
      </c>
      <c r="J261" s="105"/>
      <c r="K261" s="72" t="e">
        <f>K262</f>
        <v>#REF!</v>
      </c>
      <c r="L261" s="106"/>
      <c r="M261" s="72" t="e">
        <f>M262</f>
        <v>#REF!</v>
      </c>
      <c r="N261" s="106"/>
      <c r="O261" s="72">
        <f>O262</f>
        <v>1135400</v>
      </c>
    </row>
    <row r="262" spans="1:15" ht="78" customHeight="1">
      <c r="A262" s="23" t="s">
        <v>475</v>
      </c>
      <c r="B262" s="45" t="s">
        <v>574</v>
      </c>
      <c r="C262" s="45" t="s">
        <v>642</v>
      </c>
      <c r="D262" s="45" t="s">
        <v>375</v>
      </c>
      <c r="E262" s="45" t="s">
        <v>189</v>
      </c>
      <c r="F262" s="45"/>
      <c r="G262" s="59" t="e">
        <f>G263</f>
        <v>#REF!</v>
      </c>
      <c r="H262" s="105"/>
      <c r="I262" s="59" t="e">
        <f>I263</f>
        <v>#REF!</v>
      </c>
      <c r="J262" s="105"/>
      <c r="K262" s="73" t="e">
        <f>K263</f>
        <v>#REF!</v>
      </c>
      <c r="L262" s="105"/>
      <c r="M262" s="73" t="e">
        <f>M263</f>
        <v>#REF!</v>
      </c>
      <c r="N262" s="106"/>
      <c r="O262" s="73">
        <f>O263</f>
        <v>1135400</v>
      </c>
    </row>
    <row r="263" spans="1:15" ht="67.5" customHeight="1">
      <c r="A263" s="11" t="s">
        <v>477</v>
      </c>
      <c r="B263" s="45" t="s">
        <v>574</v>
      </c>
      <c r="C263" s="45" t="s">
        <v>642</v>
      </c>
      <c r="D263" s="45" t="s">
        <v>439</v>
      </c>
      <c r="E263" s="45" t="s">
        <v>84</v>
      </c>
      <c r="F263" s="45"/>
      <c r="G263" s="59" t="e">
        <f>G264</f>
        <v>#REF!</v>
      </c>
      <c r="H263" s="105"/>
      <c r="I263" s="59" t="e">
        <f>I264</f>
        <v>#REF!</v>
      </c>
      <c r="J263" s="105"/>
      <c r="K263" s="73" t="e">
        <f>K264+#REF!</f>
        <v>#REF!</v>
      </c>
      <c r="L263" s="105"/>
      <c r="M263" s="73" t="e">
        <f>M264+#REF!</f>
        <v>#REF!</v>
      </c>
      <c r="N263" s="106"/>
      <c r="O263" s="73">
        <f>O264</f>
        <v>1135400</v>
      </c>
    </row>
    <row r="264" spans="1:15" ht="30.75" customHeight="1">
      <c r="A264" s="30" t="s">
        <v>440</v>
      </c>
      <c r="B264" s="45" t="s">
        <v>574</v>
      </c>
      <c r="C264" s="45" t="s">
        <v>642</v>
      </c>
      <c r="D264" s="43" t="s">
        <v>388</v>
      </c>
      <c r="E264" s="43" t="s">
        <v>498</v>
      </c>
      <c r="F264" s="45"/>
      <c r="G264" s="59" t="e">
        <f>#REF!+G267</f>
        <v>#REF!</v>
      </c>
      <c r="H264" s="105"/>
      <c r="I264" s="59" t="e">
        <f>#REF!+I267</f>
        <v>#REF!</v>
      </c>
      <c r="J264" s="105"/>
      <c r="K264" s="73" t="e">
        <f>#REF!+K267</f>
        <v>#REF!</v>
      </c>
      <c r="L264" s="105"/>
      <c r="M264" s="73" t="e">
        <f>#REF!+M267</f>
        <v>#REF!</v>
      </c>
      <c r="N264" s="106"/>
      <c r="O264" s="73">
        <f>O267</f>
        <v>1135400</v>
      </c>
    </row>
    <row r="265" spans="1:15" ht="66.75" customHeight="1" hidden="1">
      <c r="A265" s="18" t="s">
        <v>15</v>
      </c>
      <c r="B265" s="45" t="s">
        <v>574</v>
      </c>
      <c r="C265" s="45" t="s">
        <v>642</v>
      </c>
      <c r="D265" s="43" t="s">
        <v>388</v>
      </c>
      <c r="E265" s="43" t="s">
        <v>498</v>
      </c>
      <c r="F265" s="45"/>
      <c r="G265" s="66"/>
      <c r="H265" s="105"/>
      <c r="I265" s="66"/>
      <c r="J265" s="105"/>
      <c r="K265" s="114"/>
      <c r="L265" s="105"/>
      <c r="M265" s="114"/>
      <c r="N265" s="106"/>
      <c r="O265" s="114"/>
    </row>
    <row r="266" spans="1:15" ht="44.25" customHeight="1" hidden="1">
      <c r="A266" s="11" t="s">
        <v>27</v>
      </c>
      <c r="B266" s="45" t="s">
        <v>574</v>
      </c>
      <c r="C266" s="45" t="s">
        <v>642</v>
      </c>
      <c r="D266" s="43" t="s">
        <v>388</v>
      </c>
      <c r="E266" s="43" t="s">
        <v>498</v>
      </c>
      <c r="F266" s="45" t="s">
        <v>16</v>
      </c>
      <c r="G266" s="66"/>
      <c r="H266" s="105"/>
      <c r="I266" s="66"/>
      <c r="J266" s="105"/>
      <c r="K266" s="114"/>
      <c r="L266" s="105"/>
      <c r="M266" s="114"/>
      <c r="N266" s="106"/>
      <c r="O266" s="114"/>
    </row>
    <row r="267" spans="1:15" ht="33" customHeight="1">
      <c r="A267" s="84" t="s">
        <v>530</v>
      </c>
      <c r="B267" s="45" t="s">
        <v>574</v>
      </c>
      <c r="C267" s="45" t="s">
        <v>642</v>
      </c>
      <c r="D267" s="43" t="s">
        <v>388</v>
      </c>
      <c r="E267" s="43" t="s">
        <v>498</v>
      </c>
      <c r="F267" s="45" t="s">
        <v>521</v>
      </c>
      <c r="G267" s="72">
        <v>546000</v>
      </c>
      <c r="H267" s="105"/>
      <c r="I267" s="72">
        <f>G267+H267</f>
        <v>546000</v>
      </c>
      <c r="J267" s="105">
        <f>4283.61-300000</f>
        <v>-295716.39</v>
      </c>
      <c r="K267" s="72">
        <f>I267+J267</f>
        <v>250283.61</v>
      </c>
      <c r="L267" s="105"/>
      <c r="M267" s="72">
        <f>K267+L267</f>
        <v>250283.61</v>
      </c>
      <c r="N267" s="106"/>
      <c r="O267" s="72">
        <v>1135400</v>
      </c>
    </row>
    <row r="268" spans="1:15" ht="47.25" customHeight="1">
      <c r="A268" s="25" t="s">
        <v>640</v>
      </c>
      <c r="B268" s="49" t="s">
        <v>623</v>
      </c>
      <c r="C268" s="45"/>
      <c r="D268" s="45"/>
      <c r="E268" s="45"/>
      <c r="F268" s="45"/>
      <c r="G268" s="67">
        <f>G291+G269+G284+G297+G304</f>
        <v>6388830</v>
      </c>
      <c r="H268" s="105"/>
      <c r="I268" s="67">
        <f>I291+I269+I284+I297+I304</f>
        <v>6388830</v>
      </c>
      <c r="J268" s="105"/>
      <c r="K268" s="115">
        <f>K291+K269+K284+K297+K304</f>
        <v>6398830</v>
      </c>
      <c r="L268" s="105"/>
      <c r="M268" s="115" t="e">
        <f>M291+M269+M284+M297+M304</f>
        <v>#REF!</v>
      </c>
      <c r="N268" s="106"/>
      <c r="O268" s="115">
        <f>O291+O269+O284+O297+O304</f>
        <v>7171100</v>
      </c>
    </row>
    <row r="269" spans="1:15" ht="79.5" customHeight="1">
      <c r="A269" s="18" t="s">
        <v>389</v>
      </c>
      <c r="B269" s="43" t="s">
        <v>623</v>
      </c>
      <c r="C269" s="43" t="s">
        <v>629</v>
      </c>
      <c r="D269" s="43" t="s">
        <v>393</v>
      </c>
      <c r="E269" s="43" t="s">
        <v>165</v>
      </c>
      <c r="F269" s="45"/>
      <c r="G269" s="59">
        <f>G270+G273</f>
        <v>3017700</v>
      </c>
      <c r="H269" s="106"/>
      <c r="I269" s="59">
        <f>I270+I273</f>
        <v>3017700</v>
      </c>
      <c r="J269" s="105"/>
      <c r="K269" s="73">
        <f>K270+K273</f>
        <v>3087700</v>
      </c>
      <c r="L269" s="105"/>
      <c r="M269" s="73" t="e">
        <f>M270+M273</f>
        <v>#REF!</v>
      </c>
      <c r="N269" s="106"/>
      <c r="O269" s="73">
        <f>O270+O273</f>
        <v>3353800</v>
      </c>
    </row>
    <row r="270" spans="1:15" ht="64.5" customHeight="1">
      <c r="A270" s="26" t="s">
        <v>390</v>
      </c>
      <c r="B270" s="43" t="s">
        <v>623</v>
      </c>
      <c r="C270" s="43" t="s">
        <v>629</v>
      </c>
      <c r="D270" s="43" t="s">
        <v>392</v>
      </c>
      <c r="E270" s="43" t="s">
        <v>166</v>
      </c>
      <c r="F270" s="43"/>
      <c r="G270" s="58">
        <f>G271</f>
        <v>180000</v>
      </c>
      <c r="H270" s="105"/>
      <c r="I270" s="58">
        <f>I271</f>
        <v>180000</v>
      </c>
      <c r="J270" s="105"/>
      <c r="K270" s="72">
        <f>K271</f>
        <v>180000</v>
      </c>
      <c r="L270" s="105"/>
      <c r="M270" s="72">
        <f>M271</f>
        <v>180000</v>
      </c>
      <c r="N270" s="106"/>
      <c r="O270" s="72">
        <f>O271</f>
        <v>62000</v>
      </c>
    </row>
    <row r="271" spans="1:15" ht="48.75" customHeight="1">
      <c r="A271" s="18" t="s">
        <v>17</v>
      </c>
      <c r="B271" s="43" t="s">
        <v>623</v>
      </c>
      <c r="C271" s="43" t="s">
        <v>629</v>
      </c>
      <c r="D271" s="43" t="s">
        <v>427</v>
      </c>
      <c r="E271" s="43" t="s">
        <v>167</v>
      </c>
      <c r="F271" s="43"/>
      <c r="G271" s="72">
        <f>G272</f>
        <v>180000</v>
      </c>
      <c r="H271" s="105"/>
      <c r="I271" s="72">
        <f>I272</f>
        <v>180000</v>
      </c>
      <c r="J271" s="105"/>
      <c r="K271" s="72">
        <f>K272</f>
        <v>180000</v>
      </c>
      <c r="L271" s="105"/>
      <c r="M271" s="72">
        <f>M272</f>
        <v>180000</v>
      </c>
      <c r="N271" s="106"/>
      <c r="O271" s="72">
        <f>O272</f>
        <v>62000</v>
      </c>
    </row>
    <row r="272" spans="1:15" ht="36" customHeight="1">
      <c r="A272" s="84" t="s">
        <v>530</v>
      </c>
      <c r="B272" s="43" t="s">
        <v>623</v>
      </c>
      <c r="C272" s="43" t="s">
        <v>629</v>
      </c>
      <c r="D272" s="43" t="s">
        <v>427</v>
      </c>
      <c r="E272" s="43" t="s">
        <v>167</v>
      </c>
      <c r="F272" s="43" t="s">
        <v>521</v>
      </c>
      <c r="G272" s="72">
        <v>180000</v>
      </c>
      <c r="H272" s="105"/>
      <c r="I272" s="72">
        <f>G272+H272</f>
        <v>180000</v>
      </c>
      <c r="J272" s="105"/>
      <c r="K272" s="72">
        <f>I272+J272</f>
        <v>180000</v>
      </c>
      <c r="L272" s="105"/>
      <c r="M272" s="72">
        <f>K272+L272</f>
        <v>180000</v>
      </c>
      <c r="N272" s="106"/>
      <c r="O272" s="72">
        <f>20000+42000</f>
        <v>62000</v>
      </c>
    </row>
    <row r="273" spans="1:15" ht="81" customHeight="1">
      <c r="A273" s="26" t="s">
        <v>464</v>
      </c>
      <c r="B273" s="43" t="s">
        <v>623</v>
      </c>
      <c r="C273" s="43" t="s">
        <v>629</v>
      </c>
      <c r="D273" s="43" t="s">
        <v>394</v>
      </c>
      <c r="E273" s="43" t="s">
        <v>168</v>
      </c>
      <c r="F273" s="43"/>
      <c r="G273" s="61">
        <f>G274+G277+G280</f>
        <v>2837700</v>
      </c>
      <c r="H273" s="105"/>
      <c r="I273" s="61">
        <f>I274+I277+I280</f>
        <v>2837700</v>
      </c>
      <c r="J273" s="105"/>
      <c r="K273" s="83">
        <f>K274+K277+K280+K282</f>
        <v>2907700</v>
      </c>
      <c r="L273" s="105"/>
      <c r="M273" s="83" t="e">
        <f>M274+M277+M280+M282</f>
        <v>#REF!</v>
      </c>
      <c r="N273" s="106"/>
      <c r="O273" s="83">
        <f>O274+O277+O280+O282</f>
        <v>3291800</v>
      </c>
    </row>
    <row r="274" spans="1:15" ht="47.25" customHeight="1">
      <c r="A274" s="18" t="s">
        <v>340</v>
      </c>
      <c r="B274" s="43" t="s">
        <v>623</v>
      </c>
      <c r="C274" s="43" t="s">
        <v>629</v>
      </c>
      <c r="D274" s="43" t="s">
        <v>422</v>
      </c>
      <c r="E274" s="43" t="s">
        <v>169</v>
      </c>
      <c r="F274" s="43"/>
      <c r="G274" s="61">
        <f>G275+G276</f>
        <v>1804500</v>
      </c>
      <c r="H274" s="105"/>
      <c r="I274" s="61">
        <f>I275+I276</f>
        <v>1804500</v>
      </c>
      <c r="J274" s="105"/>
      <c r="K274" s="83">
        <f>K275+K276</f>
        <v>1804500</v>
      </c>
      <c r="L274" s="105"/>
      <c r="M274" s="83">
        <f>M275+M276</f>
        <v>1804500</v>
      </c>
      <c r="N274" s="106"/>
      <c r="O274" s="83">
        <f>O275+O276</f>
        <v>2179500</v>
      </c>
    </row>
    <row r="275" spans="1:15" ht="33" customHeight="1">
      <c r="A275" s="18" t="s">
        <v>514</v>
      </c>
      <c r="B275" s="43" t="s">
        <v>623</v>
      </c>
      <c r="C275" s="43" t="s">
        <v>629</v>
      </c>
      <c r="D275" s="43" t="s">
        <v>422</v>
      </c>
      <c r="E275" s="43" t="s">
        <v>169</v>
      </c>
      <c r="F275" s="43" t="s">
        <v>529</v>
      </c>
      <c r="G275" s="83">
        <v>1700400</v>
      </c>
      <c r="H275" s="105"/>
      <c r="I275" s="83">
        <f>G275+H275</f>
        <v>1700400</v>
      </c>
      <c r="J275" s="105"/>
      <c r="K275" s="83">
        <f>I275+J275</f>
        <v>1700400</v>
      </c>
      <c r="L275" s="105"/>
      <c r="M275" s="83">
        <f>K275+L275</f>
        <v>1700400</v>
      </c>
      <c r="N275" s="106"/>
      <c r="O275" s="83">
        <v>2048666</v>
      </c>
    </row>
    <row r="276" spans="1:15" ht="32.25" customHeight="1">
      <c r="A276" s="84" t="s">
        <v>530</v>
      </c>
      <c r="B276" s="43" t="s">
        <v>623</v>
      </c>
      <c r="C276" s="43" t="s">
        <v>629</v>
      </c>
      <c r="D276" s="43" t="s">
        <v>422</v>
      </c>
      <c r="E276" s="43" t="s">
        <v>169</v>
      </c>
      <c r="F276" s="43" t="s">
        <v>521</v>
      </c>
      <c r="G276" s="72">
        <v>104100</v>
      </c>
      <c r="H276" s="105"/>
      <c r="I276" s="72">
        <f>G276+H276</f>
        <v>104100</v>
      </c>
      <c r="J276" s="105"/>
      <c r="K276" s="72">
        <f>I276+J276</f>
        <v>104100</v>
      </c>
      <c r="L276" s="105"/>
      <c r="M276" s="72">
        <f>K276+L276</f>
        <v>104100</v>
      </c>
      <c r="N276" s="106"/>
      <c r="O276" s="72">
        <v>130834</v>
      </c>
    </row>
    <row r="277" spans="1:15" ht="30" customHeight="1">
      <c r="A277" s="18" t="s">
        <v>621</v>
      </c>
      <c r="B277" s="43" t="s">
        <v>623</v>
      </c>
      <c r="C277" s="43" t="s">
        <v>629</v>
      </c>
      <c r="D277" s="43" t="s">
        <v>395</v>
      </c>
      <c r="E277" s="43" t="s">
        <v>170</v>
      </c>
      <c r="F277" s="43"/>
      <c r="G277" s="59">
        <f>G278+G279</f>
        <v>925200</v>
      </c>
      <c r="H277" s="105"/>
      <c r="I277" s="59">
        <f>I278+I279</f>
        <v>925200</v>
      </c>
      <c r="J277" s="105"/>
      <c r="K277" s="73">
        <f>K278+K279</f>
        <v>985200</v>
      </c>
      <c r="L277" s="105"/>
      <c r="M277" s="73" t="e">
        <f>M278+M279+#REF!</f>
        <v>#REF!</v>
      </c>
      <c r="N277" s="106"/>
      <c r="O277" s="73">
        <f>O278+O279</f>
        <v>969300</v>
      </c>
    </row>
    <row r="278" spans="1:15" ht="30" customHeight="1">
      <c r="A278" s="19" t="s">
        <v>520</v>
      </c>
      <c r="B278" s="43" t="s">
        <v>623</v>
      </c>
      <c r="C278" s="43" t="s">
        <v>629</v>
      </c>
      <c r="D278" s="43" t="s">
        <v>395</v>
      </c>
      <c r="E278" s="43" t="s">
        <v>170</v>
      </c>
      <c r="F278" s="43" t="s">
        <v>519</v>
      </c>
      <c r="G278" s="73">
        <v>750969</v>
      </c>
      <c r="H278" s="105"/>
      <c r="I278" s="73">
        <f>G278+H278</f>
        <v>750969</v>
      </c>
      <c r="J278" s="105"/>
      <c r="K278" s="73">
        <f>I278+J278</f>
        <v>750969</v>
      </c>
      <c r="L278" s="105"/>
      <c r="M278" s="73">
        <f>K278+L278</f>
        <v>750969</v>
      </c>
      <c r="N278" s="106"/>
      <c r="O278" s="73">
        <v>806385</v>
      </c>
    </row>
    <row r="279" spans="1:15" ht="43.5" customHeight="1">
      <c r="A279" s="84" t="s">
        <v>530</v>
      </c>
      <c r="B279" s="43" t="s">
        <v>623</v>
      </c>
      <c r="C279" s="43" t="s">
        <v>629</v>
      </c>
      <c r="D279" s="43" t="s">
        <v>395</v>
      </c>
      <c r="E279" s="43" t="s">
        <v>170</v>
      </c>
      <c r="F279" s="43" t="s">
        <v>521</v>
      </c>
      <c r="G279" s="72">
        <v>174231</v>
      </c>
      <c r="H279" s="105"/>
      <c r="I279" s="72">
        <f>G279+H279</f>
        <v>174231</v>
      </c>
      <c r="J279" s="105">
        <v>60000</v>
      </c>
      <c r="K279" s="72">
        <f>I279+J279</f>
        <v>234231</v>
      </c>
      <c r="L279" s="105">
        <v>40000</v>
      </c>
      <c r="M279" s="72">
        <f>K279+L279</f>
        <v>274231</v>
      </c>
      <c r="N279" s="106"/>
      <c r="O279" s="72">
        <v>162915</v>
      </c>
    </row>
    <row r="280" spans="1:15" ht="18.75" customHeight="1">
      <c r="A280" s="11" t="s">
        <v>391</v>
      </c>
      <c r="B280" s="43" t="s">
        <v>623</v>
      </c>
      <c r="C280" s="43" t="s">
        <v>629</v>
      </c>
      <c r="D280" s="43" t="s">
        <v>435</v>
      </c>
      <c r="E280" s="43" t="s">
        <v>171</v>
      </c>
      <c r="F280" s="43"/>
      <c r="G280" s="59">
        <f>G281</f>
        <v>108000</v>
      </c>
      <c r="H280" s="105"/>
      <c r="I280" s="59">
        <f>I281</f>
        <v>108000</v>
      </c>
      <c r="J280" s="105"/>
      <c r="K280" s="73">
        <f>K281</f>
        <v>108000</v>
      </c>
      <c r="L280" s="105"/>
      <c r="M280" s="73">
        <f>M281</f>
        <v>258000</v>
      </c>
      <c r="N280" s="106"/>
      <c r="O280" s="73">
        <f>O281</f>
        <v>58000</v>
      </c>
    </row>
    <row r="281" spans="1:15" ht="31.5" customHeight="1">
      <c r="A281" s="84" t="s">
        <v>530</v>
      </c>
      <c r="B281" s="43" t="s">
        <v>623</v>
      </c>
      <c r="C281" s="43" t="s">
        <v>629</v>
      </c>
      <c r="D281" s="43" t="s">
        <v>435</v>
      </c>
      <c r="E281" s="43" t="s">
        <v>171</v>
      </c>
      <c r="F281" s="50" t="s">
        <v>521</v>
      </c>
      <c r="G281" s="73">
        <v>108000</v>
      </c>
      <c r="H281" s="105"/>
      <c r="I281" s="73">
        <f>G281+H281</f>
        <v>108000</v>
      </c>
      <c r="J281" s="105"/>
      <c r="K281" s="73">
        <f>I281+J281</f>
        <v>108000</v>
      </c>
      <c r="L281" s="105">
        <v>150000</v>
      </c>
      <c r="M281" s="73">
        <f>K281+L281</f>
        <v>258000</v>
      </c>
      <c r="N281" s="106"/>
      <c r="O281" s="73">
        <v>58000</v>
      </c>
    </row>
    <row r="282" spans="1:15" ht="30.75" customHeight="1">
      <c r="A282" s="26" t="s">
        <v>503</v>
      </c>
      <c r="B282" s="43" t="s">
        <v>623</v>
      </c>
      <c r="C282" s="43" t="s">
        <v>629</v>
      </c>
      <c r="D282" s="43"/>
      <c r="E282" s="50" t="s">
        <v>504</v>
      </c>
      <c r="F282" s="50"/>
      <c r="G282" s="73"/>
      <c r="H282" s="105"/>
      <c r="I282" s="73"/>
      <c r="J282" s="105"/>
      <c r="K282" s="73">
        <f>K283</f>
        <v>10000</v>
      </c>
      <c r="L282" s="105"/>
      <c r="M282" s="73">
        <f>M283</f>
        <v>10000</v>
      </c>
      <c r="N282" s="106"/>
      <c r="O282" s="73">
        <f>O283</f>
        <v>85000</v>
      </c>
    </row>
    <row r="283" spans="1:15" ht="30.75" customHeight="1">
      <c r="A283" s="84" t="s">
        <v>530</v>
      </c>
      <c r="B283" s="43" t="s">
        <v>623</v>
      </c>
      <c r="C283" s="43" t="s">
        <v>629</v>
      </c>
      <c r="D283" s="43"/>
      <c r="E283" s="50" t="s">
        <v>504</v>
      </c>
      <c r="F283" s="50" t="s">
        <v>521</v>
      </c>
      <c r="G283" s="73"/>
      <c r="H283" s="105"/>
      <c r="I283" s="73"/>
      <c r="J283" s="105">
        <v>10000</v>
      </c>
      <c r="K283" s="72">
        <f>I283+J283</f>
        <v>10000</v>
      </c>
      <c r="L283" s="105"/>
      <c r="M283" s="72">
        <f>K283+L283</f>
        <v>10000</v>
      </c>
      <c r="N283" s="106">
        <v>60000</v>
      </c>
      <c r="O283" s="72">
        <v>85000</v>
      </c>
    </row>
    <row r="284" spans="1:15" ht="36" customHeight="1">
      <c r="A284" s="9" t="s">
        <v>605</v>
      </c>
      <c r="B284" s="43" t="s">
        <v>623</v>
      </c>
      <c r="C284" s="43" t="s">
        <v>579</v>
      </c>
      <c r="D284" s="43"/>
      <c r="E284" s="50"/>
      <c r="F284" s="50"/>
      <c r="G284" s="54">
        <f>G285</f>
        <v>2590350</v>
      </c>
      <c r="H284" s="105"/>
      <c r="I284" s="54">
        <f>I285</f>
        <v>2590350</v>
      </c>
      <c r="J284" s="105"/>
      <c r="K284" s="74">
        <f>K285</f>
        <v>2530350</v>
      </c>
      <c r="L284" s="105"/>
      <c r="M284" s="74">
        <f>M285</f>
        <v>2030790.3</v>
      </c>
      <c r="N284" s="106"/>
      <c r="O284" s="74">
        <f>O285</f>
        <v>1038000</v>
      </c>
    </row>
    <row r="285" spans="1:15" ht="79.5" customHeight="1">
      <c r="A285" s="18" t="s">
        <v>389</v>
      </c>
      <c r="B285" s="43" t="s">
        <v>623</v>
      </c>
      <c r="C285" s="43" t="s">
        <v>579</v>
      </c>
      <c r="D285" s="43" t="s">
        <v>393</v>
      </c>
      <c r="E285" s="50" t="s">
        <v>165</v>
      </c>
      <c r="F285" s="50"/>
      <c r="G285" s="54">
        <f>G286</f>
        <v>2590350</v>
      </c>
      <c r="H285" s="105"/>
      <c r="I285" s="54">
        <f>I286</f>
        <v>2590350</v>
      </c>
      <c r="J285" s="105"/>
      <c r="K285" s="74">
        <f>K286</f>
        <v>2530350</v>
      </c>
      <c r="L285" s="105"/>
      <c r="M285" s="74">
        <f>M286</f>
        <v>2030790.3</v>
      </c>
      <c r="N285" s="106"/>
      <c r="O285" s="74">
        <f>O286</f>
        <v>1038000</v>
      </c>
    </row>
    <row r="286" spans="1:15" ht="48" customHeight="1">
      <c r="A286" s="11" t="s">
        <v>429</v>
      </c>
      <c r="B286" s="43" t="s">
        <v>623</v>
      </c>
      <c r="C286" s="43" t="s">
        <v>579</v>
      </c>
      <c r="D286" s="43" t="s">
        <v>430</v>
      </c>
      <c r="E286" s="43" t="s">
        <v>246</v>
      </c>
      <c r="F286" s="43"/>
      <c r="G286" s="68">
        <f>G287+G289</f>
        <v>2590350</v>
      </c>
      <c r="H286" s="105"/>
      <c r="I286" s="68">
        <f>I287+I289</f>
        <v>2590350</v>
      </c>
      <c r="J286" s="105"/>
      <c r="K286" s="116">
        <f>K287+K289</f>
        <v>2530350</v>
      </c>
      <c r="L286" s="105"/>
      <c r="M286" s="116">
        <f>M287+M289</f>
        <v>2030790.3</v>
      </c>
      <c r="N286" s="106"/>
      <c r="O286" s="116">
        <f>O287+O289</f>
        <v>1038000</v>
      </c>
    </row>
    <row r="287" spans="1:15" ht="33.75" customHeight="1">
      <c r="A287" s="33" t="s">
        <v>298</v>
      </c>
      <c r="B287" s="43" t="s">
        <v>623</v>
      </c>
      <c r="C287" s="43" t="s">
        <v>579</v>
      </c>
      <c r="D287" s="43" t="s">
        <v>431</v>
      </c>
      <c r="E287" s="43" t="s">
        <v>247</v>
      </c>
      <c r="F287" s="43"/>
      <c r="G287" s="68">
        <f>G288</f>
        <v>2410350</v>
      </c>
      <c r="H287" s="105"/>
      <c r="I287" s="68">
        <f>I288</f>
        <v>2410350</v>
      </c>
      <c r="J287" s="105"/>
      <c r="K287" s="116">
        <f>K288</f>
        <v>2350350</v>
      </c>
      <c r="L287" s="105"/>
      <c r="M287" s="116">
        <f>M288</f>
        <v>1850790.3</v>
      </c>
      <c r="N287" s="106"/>
      <c r="O287" s="116">
        <f>O288</f>
        <v>958000</v>
      </c>
    </row>
    <row r="288" spans="1:15" ht="33.75" customHeight="1">
      <c r="A288" s="9" t="s">
        <v>530</v>
      </c>
      <c r="B288" s="43" t="s">
        <v>623</v>
      </c>
      <c r="C288" s="43" t="s">
        <v>579</v>
      </c>
      <c r="D288" s="43" t="s">
        <v>431</v>
      </c>
      <c r="E288" s="43" t="s">
        <v>247</v>
      </c>
      <c r="F288" s="43" t="s">
        <v>521</v>
      </c>
      <c r="G288" s="72">
        <v>2410350</v>
      </c>
      <c r="H288" s="105"/>
      <c r="I288" s="72">
        <f>G288+H288</f>
        <v>2410350</v>
      </c>
      <c r="J288" s="105">
        <v>-60000</v>
      </c>
      <c r="K288" s="72">
        <f>I288+J288</f>
        <v>2350350</v>
      </c>
      <c r="L288" s="105">
        <f>-409559.7-90000</f>
        <v>-499559.7</v>
      </c>
      <c r="M288" s="72">
        <f>K288+L288</f>
        <v>1850790.3</v>
      </c>
      <c r="N288" s="106"/>
      <c r="O288" s="72">
        <f>1000000-42000</f>
        <v>958000</v>
      </c>
    </row>
    <row r="289" spans="1:15" ht="30.75" customHeight="1">
      <c r="A289" s="11" t="s">
        <v>299</v>
      </c>
      <c r="B289" s="43" t="s">
        <v>623</v>
      </c>
      <c r="C289" s="43" t="s">
        <v>579</v>
      </c>
      <c r="D289" s="43" t="s">
        <v>465</v>
      </c>
      <c r="E289" s="43" t="s">
        <v>248</v>
      </c>
      <c r="F289" s="43"/>
      <c r="G289" s="64">
        <f>G290</f>
        <v>180000</v>
      </c>
      <c r="H289" s="105"/>
      <c r="I289" s="64">
        <f>I290</f>
        <v>180000</v>
      </c>
      <c r="J289" s="105"/>
      <c r="K289" s="97">
        <f>K290</f>
        <v>180000</v>
      </c>
      <c r="L289" s="105"/>
      <c r="M289" s="97">
        <f>M290</f>
        <v>180000</v>
      </c>
      <c r="N289" s="106"/>
      <c r="O289" s="97">
        <f>O290</f>
        <v>80000</v>
      </c>
    </row>
    <row r="290" spans="1:15" ht="33.75" customHeight="1">
      <c r="A290" s="9" t="s">
        <v>530</v>
      </c>
      <c r="B290" s="43" t="s">
        <v>623</v>
      </c>
      <c r="C290" s="43" t="s">
        <v>579</v>
      </c>
      <c r="D290" s="43" t="s">
        <v>465</v>
      </c>
      <c r="E290" s="43" t="s">
        <v>248</v>
      </c>
      <c r="F290" s="43" t="s">
        <v>521</v>
      </c>
      <c r="G290" s="72">
        <v>180000</v>
      </c>
      <c r="H290" s="105"/>
      <c r="I290" s="72">
        <f>G290+H290</f>
        <v>180000</v>
      </c>
      <c r="J290" s="105"/>
      <c r="K290" s="72">
        <f>I290+J290</f>
        <v>180000</v>
      </c>
      <c r="L290" s="105"/>
      <c r="M290" s="72">
        <f>K290+L290</f>
        <v>180000</v>
      </c>
      <c r="N290" s="106"/>
      <c r="O290" s="72">
        <v>80000</v>
      </c>
    </row>
    <row r="291" spans="1:15" ht="17.25" customHeight="1">
      <c r="A291" s="11" t="s">
        <v>606</v>
      </c>
      <c r="B291" s="79">
        <v>902</v>
      </c>
      <c r="C291" s="43" t="s">
        <v>564</v>
      </c>
      <c r="D291" s="43"/>
      <c r="E291" s="43"/>
      <c r="F291" s="43"/>
      <c r="G291" s="72">
        <f>G292</f>
        <v>491130</v>
      </c>
      <c r="H291" s="105"/>
      <c r="I291" s="72">
        <f>I292</f>
        <v>491130</v>
      </c>
      <c r="J291" s="105"/>
      <c r="K291" s="72">
        <f>K292</f>
        <v>491130</v>
      </c>
      <c r="L291" s="105"/>
      <c r="M291" s="72">
        <f>M292</f>
        <v>491130</v>
      </c>
      <c r="N291" s="106"/>
      <c r="O291" s="72">
        <f>O292</f>
        <v>2500000</v>
      </c>
    </row>
    <row r="292" spans="1:15" ht="15.75" customHeight="1">
      <c r="A292" s="34" t="s">
        <v>607</v>
      </c>
      <c r="B292" s="76">
        <v>902</v>
      </c>
      <c r="C292" s="43" t="s">
        <v>565</v>
      </c>
      <c r="D292" s="43"/>
      <c r="E292" s="43"/>
      <c r="F292" s="43"/>
      <c r="G292" s="72">
        <f>G293</f>
        <v>491130</v>
      </c>
      <c r="H292" s="105"/>
      <c r="I292" s="72">
        <f>I293</f>
        <v>491130</v>
      </c>
      <c r="J292" s="105"/>
      <c r="K292" s="72">
        <f>K293</f>
        <v>491130</v>
      </c>
      <c r="L292" s="105"/>
      <c r="M292" s="72">
        <f>M293</f>
        <v>491130</v>
      </c>
      <c r="N292" s="106"/>
      <c r="O292" s="72">
        <f>O293</f>
        <v>2500000</v>
      </c>
    </row>
    <row r="293" spans="1:15" ht="80.25" customHeight="1">
      <c r="A293" s="77" t="s">
        <v>336</v>
      </c>
      <c r="B293" s="79">
        <v>902</v>
      </c>
      <c r="C293" s="43" t="s">
        <v>565</v>
      </c>
      <c r="D293" s="43" t="s">
        <v>393</v>
      </c>
      <c r="E293" s="43" t="s">
        <v>165</v>
      </c>
      <c r="F293" s="43"/>
      <c r="G293" s="72">
        <f>G294</f>
        <v>491130</v>
      </c>
      <c r="H293" s="105"/>
      <c r="I293" s="72">
        <f>I294</f>
        <v>491130</v>
      </c>
      <c r="J293" s="105"/>
      <c r="K293" s="72">
        <f>K294</f>
        <v>491130</v>
      </c>
      <c r="L293" s="105"/>
      <c r="M293" s="72">
        <f>M294</f>
        <v>491130</v>
      </c>
      <c r="N293" s="106"/>
      <c r="O293" s="72">
        <f>O294</f>
        <v>2500000</v>
      </c>
    </row>
    <row r="294" spans="1:15" ht="51" customHeight="1">
      <c r="A294" s="77" t="s">
        <v>481</v>
      </c>
      <c r="B294" s="79">
        <v>902</v>
      </c>
      <c r="C294" s="43" t="s">
        <v>565</v>
      </c>
      <c r="D294" s="43" t="s">
        <v>482</v>
      </c>
      <c r="E294" s="43" t="s">
        <v>85</v>
      </c>
      <c r="F294" s="43"/>
      <c r="G294" s="72">
        <f>G295</f>
        <v>491130</v>
      </c>
      <c r="H294" s="105"/>
      <c r="I294" s="72">
        <f>I295</f>
        <v>491130</v>
      </c>
      <c r="J294" s="105"/>
      <c r="K294" s="72">
        <f>K295</f>
        <v>491130</v>
      </c>
      <c r="L294" s="105"/>
      <c r="M294" s="72">
        <f>M295</f>
        <v>491130</v>
      </c>
      <c r="N294" s="106"/>
      <c r="O294" s="72">
        <f>O295+O302</f>
        <v>2500000</v>
      </c>
    </row>
    <row r="295" spans="1:15" ht="35.25" customHeight="1">
      <c r="A295" s="78" t="s">
        <v>483</v>
      </c>
      <c r="B295" s="79">
        <v>902</v>
      </c>
      <c r="C295" s="43" t="s">
        <v>565</v>
      </c>
      <c r="D295" s="43" t="s">
        <v>484</v>
      </c>
      <c r="E295" s="43" t="s">
        <v>86</v>
      </c>
      <c r="F295" s="43"/>
      <c r="G295" s="72">
        <f>G296</f>
        <v>491130</v>
      </c>
      <c r="H295" s="105"/>
      <c r="I295" s="72">
        <f>I296</f>
        <v>491130</v>
      </c>
      <c r="J295" s="105"/>
      <c r="K295" s="72">
        <f>K296</f>
        <v>491130</v>
      </c>
      <c r="L295" s="105"/>
      <c r="M295" s="72">
        <f>M296</f>
        <v>491130</v>
      </c>
      <c r="N295" s="106"/>
      <c r="O295" s="72">
        <f>O296</f>
        <v>500000</v>
      </c>
    </row>
    <row r="296" spans="1:15" ht="35.25" customHeight="1">
      <c r="A296" s="84" t="s">
        <v>530</v>
      </c>
      <c r="B296" s="88">
        <v>902</v>
      </c>
      <c r="C296" s="43" t="s">
        <v>565</v>
      </c>
      <c r="D296" s="43" t="s">
        <v>484</v>
      </c>
      <c r="E296" s="43" t="s">
        <v>86</v>
      </c>
      <c r="F296" s="43" t="s">
        <v>521</v>
      </c>
      <c r="G296" s="72">
        <v>491130</v>
      </c>
      <c r="H296" s="105"/>
      <c r="I296" s="72">
        <f>G296+H296</f>
        <v>491130</v>
      </c>
      <c r="J296" s="105"/>
      <c r="K296" s="72">
        <f>I296+J296</f>
        <v>491130</v>
      </c>
      <c r="L296" s="105"/>
      <c r="M296" s="72">
        <f>K296+L296</f>
        <v>491130</v>
      </c>
      <c r="N296" s="106"/>
      <c r="O296" s="72">
        <v>500000</v>
      </c>
    </row>
    <row r="297" spans="1:15" ht="16.5" customHeight="1" hidden="1">
      <c r="A297" s="17" t="s">
        <v>614</v>
      </c>
      <c r="B297" s="79">
        <v>902</v>
      </c>
      <c r="C297" s="45" t="s">
        <v>586</v>
      </c>
      <c r="D297" s="45"/>
      <c r="E297" s="45"/>
      <c r="F297" s="45"/>
      <c r="G297" s="72">
        <f>G298</f>
        <v>0</v>
      </c>
      <c r="H297" s="105"/>
      <c r="I297" s="72">
        <f>I298</f>
        <v>0</v>
      </c>
      <c r="J297" s="105"/>
      <c r="K297" s="72">
        <f>K298</f>
        <v>0</v>
      </c>
      <c r="L297" s="105"/>
      <c r="M297" s="72">
        <f>M298</f>
        <v>0</v>
      </c>
      <c r="N297" s="106"/>
      <c r="O297" s="72">
        <f>O298</f>
        <v>0</v>
      </c>
    </row>
    <row r="298" spans="1:15" ht="16.5" customHeight="1" hidden="1">
      <c r="A298" s="17" t="s">
        <v>615</v>
      </c>
      <c r="B298" s="79">
        <v>902</v>
      </c>
      <c r="C298" s="45" t="s">
        <v>598</v>
      </c>
      <c r="D298" s="45"/>
      <c r="E298" s="45"/>
      <c r="F298" s="45"/>
      <c r="G298" s="72">
        <f>G299</f>
        <v>0</v>
      </c>
      <c r="H298" s="105"/>
      <c r="I298" s="72">
        <f>I299</f>
        <v>0</v>
      </c>
      <c r="J298" s="105"/>
      <c r="K298" s="72">
        <f>K299</f>
        <v>0</v>
      </c>
      <c r="L298" s="105"/>
      <c r="M298" s="72">
        <f>M299</f>
        <v>0</v>
      </c>
      <c r="N298" s="106"/>
      <c r="O298" s="72">
        <f>O299</f>
        <v>0</v>
      </c>
    </row>
    <row r="299" spans="1:15" ht="16.5" customHeight="1" hidden="1">
      <c r="A299" s="16" t="s">
        <v>384</v>
      </c>
      <c r="B299" s="79">
        <v>902</v>
      </c>
      <c r="C299" s="45" t="s">
        <v>598</v>
      </c>
      <c r="D299" s="45" t="s">
        <v>346</v>
      </c>
      <c r="E299" s="45" t="s">
        <v>149</v>
      </c>
      <c r="F299" s="45"/>
      <c r="G299" s="72">
        <f>G300</f>
        <v>0</v>
      </c>
      <c r="H299" s="105"/>
      <c r="I299" s="72">
        <f>I300</f>
        <v>0</v>
      </c>
      <c r="J299" s="105"/>
      <c r="K299" s="72">
        <f>K300</f>
        <v>0</v>
      </c>
      <c r="L299" s="105"/>
      <c r="M299" s="72">
        <f>M300</f>
        <v>0</v>
      </c>
      <c r="N299" s="106"/>
      <c r="O299" s="72">
        <f>O300</f>
        <v>0</v>
      </c>
    </row>
    <row r="300" spans="1:15" ht="32.25" customHeight="1" hidden="1">
      <c r="A300" s="16" t="s">
        <v>88</v>
      </c>
      <c r="B300" s="79">
        <v>902</v>
      </c>
      <c r="C300" s="45" t="s">
        <v>598</v>
      </c>
      <c r="D300" s="45" t="s">
        <v>385</v>
      </c>
      <c r="E300" s="45" t="s">
        <v>87</v>
      </c>
      <c r="F300" s="45"/>
      <c r="G300" s="72">
        <f>G301</f>
        <v>0</v>
      </c>
      <c r="H300" s="105"/>
      <c r="I300" s="72">
        <f>I301</f>
        <v>0</v>
      </c>
      <c r="J300" s="105"/>
      <c r="K300" s="72">
        <f>K301</f>
        <v>0</v>
      </c>
      <c r="L300" s="105"/>
      <c r="M300" s="72">
        <f>M301</f>
        <v>0</v>
      </c>
      <c r="N300" s="106"/>
      <c r="O300" s="72">
        <f>O301</f>
        <v>0</v>
      </c>
    </row>
    <row r="301" spans="1:15" ht="32.25" customHeight="1" hidden="1">
      <c r="A301" s="16" t="s">
        <v>371</v>
      </c>
      <c r="B301" s="79">
        <v>902</v>
      </c>
      <c r="C301" s="45" t="s">
        <v>598</v>
      </c>
      <c r="D301" s="45" t="s">
        <v>332</v>
      </c>
      <c r="E301" s="45" t="s">
        <v>87</v>
      </c>
      <c r="F301" s="45" t="s">
        <v>19</v>
      </c>
      <c r="G301" s="72"/>
      <c r="H301" s="105"/>
      <c r="I301" s="72"/>
      <c r="J301" s="105"/>
      <c r="K301" s="72"/>
      <c r="L301" s="105"/>
      <c r="M301" s="72"/>
      <c r="N301" s="106"/>
      <c r="O301" s="72"/>
    </row>
    <row r="302" spans="1:15" ht="47.25" customHeight="1">
      <c r="A302" s="104" t="s">
        <v>670</v>
      </c>
      <c r="B302" s="79">
        <v>902</v>
      </c>
      <c r="C302" s="45" t="s">
        <v>565</v>
      </c>
      <c r="D302" s="45"/>
      <c r="E302" s="45" t="s">
        <v>646</v>
      </c>
      <c r="F302" s="45"/>
      <c r="G302" s="72"/>
      <c r="H302" s="105"/>
      <c r="I302" s="72"/>
      <c r="J302" s="105"/>
      <c r="K302" s="72"/>
      <c r="L302" s="105"/>
      <c r="M302" s="72"/>
      <c r="N302" s="106"/>
      <c r="O302" s="72">
        <f>O303</f>
        <v>2000000</v>
      </c>
    </row>
    <row r="303" spans="1:15" ht="52.5" customHeight="1">
      <c r="A303" s="16" t="s">
        <v>647</v>
      </c>
      <c r="B303" s="79">
        <v>902</v>
      </c>
      <c r="C303" s="45" t="s">
        <v>565</v>
      </c>
      <c r="D303" s="45"/>
      <c r="E303" s="45" t="s">
        <v>646</v>
      </c>
      <c r="F303" s="45" t="s">
        <v>533</v>
      </c>
      <c r="G303" s="72"/>
      <c r="H303" s="105"/>
      <c r="I303" s="72"/>
      <c r="J303" s="105"/>
      <c r="K303" s="72"/>
      <c r="L303" s="105"/>
      <c r="M303" s="72"/>
      <c r="N303" s="106"/>
      <c r="O303" s="72">
        <v>2000000</v>
      </c>
    </row>
    <row r="304" spans="1:15" ht="20.25" customHeight="1">
      <c r="A304" s="9" t="s">
        <v>614</v>
      </c>
      <c r="B304" s="45" t="s">
        <v>623</v>
      </c>
      <c r="C304" s="45" t="s">
        <v>586</v>
      </c>
      <c r="D304" s="45"/>
      <c r="E304" s="45"/>
      <c r="F304" s="45"/>
      <c r="G304" s="72">
        <f>G305</f>
        <v>289650</v>
      </c>
      <c r="H304" s="105"/>
      <c r="I304" s="72">
        <f>I305</f>
        <v>289650</v>
      </c>
      <c r="J304" s="105"/>
      <c r="K304" s="72">
        <f>K305</f>
        <v>289650</v>
      </c>
      <c r="L304" s="105"/>
      <c r="M304" s="72">
        <f>M305</f>
        <v>289650</v>
      </c>
      <c r="N304" s="106"/>
      <c r="O304" s="72">
        <f>O305</f>
        <v>279300</v>
      </c>
    </row>
    <row r="305" spans="1:15" ht="19.5" customHeight="1">
      <c r="A305" s="9" t="s">
        <v>615</v>
      </c>
      <c r="B305" s="45" t="s">
        <v>623</v>
      </c>
      <c r="C305" s="45" t="s">
        <v>598</v>
      </c>
      <c r="D305" s="45"/>
      <c r="E305" s="45"/>
      <c r="F305" s="45"/>
      <c r="G305" s="72">
        <f>G306</f>
        <v>289650</v>
      </c>
      <c r="H305" s="105"/>
      <c r="I305" s="72">
        <f>I306</f>
        <v>289650</v>
      </c>
      <c r="J305" s="105"/>
      <c r="K305" s="72">
        <f>K306</f>
        <v>289650</v>
      </c>
      <c r="L305" s="105"/>
      <c r="M305" s="72">
        <f>M306</f>
        <v>289650</v>
      </c>
      <c r="N305" s="106"/>
      <c r="O305" s="72">
        <f>O306</f>
        <v>279300</v>
      </c>
    </row>
    <row r="306" spans="1:15" ht="18" customHeight="1">
      <c r="A306" s="16" t="s">
        <v>384</v>
      </c>
      <c r="B306" s="45" t="s">
        <v>623</v>
      </c>
      <c r="C306" s="45" t="s">
        <v>598</v>
      </c>
      <c r="D306" s="45" t="s">
        <v>346</v>
      </c>
      <c r="E306" s="45" t="s">
        <v>149</v>
      </c>
      <c r="F306" s="45"/>
      <c r="G306" s="72">
        <f>G307</f>
        <v>289650</v>
      </c>
      <c r="H306" s="105"/>
      <c r="I306" s="72">
        <f>I307</f>
        <v>289650</v>
      </c>
      <c r="J306" s="105"/>
      <c r="K306" s="72">
        <f>K307</f>
        <v>289650</v>
      </c>
      <c r="L306" s="105"/>
      <c r="M306" s="72">
        <f>M307</f>
        <v>289650</v>
      </c>
      <c r="N306" s="106"/>
      <c r="O306" s="72">
        <f>O307</f>
        <v>279300</v>
      </c>
    </row>
    <row r="307" spans="1:15" ht="33.75" customHeight="1">
      <c r="A307" s="16" t="s">
        <v>88</v>
      </c>
      <c r="B307" s="45" t="s">
        <v>623</v>
      </c>
      <c r="C307" s="45" t="s">
        <v>598</v>
      </c>
      <c r="D307" s="45" t="s">
        <v>332</v>
      </c>
      <c r="E307" s="45" t="s">
        <v>87</v>
      </c>
      <c r="F307" s="45"/>
      <c r="G307" s="72">
        <f>G308</f>
        <v>289650</v>
      </c>
      <c r="H307" s="105"/>
      <c r="I307" s="72">
        <f>I308</f>
        <v>289650</v>
      </c>
      <c r="J307" s="105"/>
      <c r="K307" s="72">
        <f>K308</f>
        <v>289650</v>
      </c>
      <c r="L307" s="105"/>
      <c r="M307" s="72">
        <f>M308</f>
        <v>289650</v>
      </c>
      <c r="N307" s="106"/>
      <c r="O307" s="72">
        <f>O308</f>
        <v>279300</v>
      </c>
    </row>
    <row r="308" spans="1:15" ht="32.25" customHeight="1">
      <c r="A308" s="16" t="s">
        <v>512</v>
      </c>
      <c r="B308" s="45" t="s">
        <v>623</v>
      </c>
      <c r="C308" s="45" t="s">
        <v>598</v>
      </c>
      <c r="D308" s="45" t="s">
        <v>332</v>
      </c>
      <c r="E308" s="45" t="s">
        <v>87</v>
      </c>
      <c r="F308" s="45" t="s">
        <v>534</v>
      </c>
      <c r="G308" s="72">
        <v>289650</v>
      </c>
      <c r="H308" s="105"/>
      <c r="I308" s="72">
        <f>G308+H308</f>
        <v>289650</v>
      </c>
      <c r="J308" s="105"/>
      <c r="K308" s="72">
        <f>I308+J308</f>
        <v>289650</v>
      </c>
      <c r="L308" s="105"/>
      <c r="M308" s="72">
        <f>K308+L308</f>
        <v>289650</v>
      </c>
      <c r="N308" s="106"/>
      <c r="O308" s="72">
        <v>279300</v>
      </c>
    </row>
    <row r="309" spans="1:17" s="1" customFormat="1" ht="34.5" customHeight="1">
      <c r="A309" s="98" t="s">
        <v>624</v>
      </c>
      <c r="B309" s="138" t="s">
        <v>594</v>
      </c>
      <c r="C309" s="47"/>
      <c r="D309" s="47"/>
      <c r="E309" s="47"/>
      <c r="F309" s="47"/>
      <c r="G309" s="70" t="e">
        <f>G310+G397</f>
        <v>#REF!</v>
      </c>
      <c r="H309" s="122"/>
      <c r="I309" s="70" t="e">
        <f>I310+I397</f>
        <v>#REF!</v>
      </c>
      <c r="J309" s="122"/>
      <c r="K309" s="117" t="e">
        <f>K310+K397</f>
        <v>#REF!</v>
      </c>
      <c r="L309" s="122"/>
      <c r="M309" s="117" t="e">
        <f>M310+M397</f>
        <v>#REF!</v>
      </c>
      <c r="N309" s="122"/>
      <c r="O309" s="117">
        <f>O310+O397</f>
        <v>619867200</v>
      </c>
      <c r="P309" s="125" t="e">
        <f>O309-M309</f>
        <v>#REF!</v>
      </c>
      <c r="Q309" s="125"/>
    </row>
    <row r="310" spans="1:17" ht="18.75" customHeight="1">
      <c r="A310" s="36" t="s">
        <v>610</v>
      </c>
      <c r="B310" s="47" t="s">
        <v>594</v>
      </c>
      <c r="C310" s="47" t="s">
        <v>568</v>
      </c>
      <c r="D310" s="47"/>
      <c r="E310" s="47"/>
      <c r="F310" s="47"/>
      <c r="G310" s="54" t="e">
        <f>G311+G338+G371+G384</f>
        <v>#REF!</v>
      </c>
      <c r="H310" s="107"/>
      <c r="I310" s="54" t="e">
        <f>I311+I338+I371+I384</f>
        <v>#REF!</v>
      </c>
      <c r="J310" s="107"/>
      <c r="K310" s="74" t="e">
        <f>K311+K338+K371+K384</f>
        <v>#REF!</v>
      </c>
      <c r="L310" s="107"/>
      <c r="M310" s="74" t="e">
        <f>M311+M338+M371+M384</f>
        <v>#REF!</v>
      </c>
      <c r="N310" s="122"/>
      <c r="O310" s="74">
        <f>O311+O338+O371+O384</f>
        <v>619732300</v>
      </c>
      <c r="Q310" s="124"/>
    </row>
    <row r="311" spans="1:15" ht="17.25" customHeight="1">
      <c r="A311" s="36" t="s">
        <v>595</v>
      </c>
      <c r="B311" s="47" t="s">
        <v>594</v>
      </c>
      <c r="C311" s="47" t="s">
        <v>596</v>
      </c>
      <c r="D311" s="47"/>
      <c r="E311" s="47"/>
      <c r="F311" s="47"/>
      <c r="G311" s="54">
        <f>G312</f>
        <v>176342996.55</v>
      </c>
      <c r="H311" s="107"/>
      <c r="I311" s="54" t="e">
        <f>I312</f>
        <v>#REF!</v>
      </c>
      <c r="J311" s="122"/>
      <c r="K311" s="74" t="e">
        <f>K312</f>
        <v>#REF!</v>
      </c>
      <c r="L311" s="107"/>
      <c r="M311" s="74" t="e">
        <f>M312</f>
        <v>#REF!</v>
      </c>
      <c r="N311" s="122"/>
      <c r="O311" s="74">
        <f>O312</f>
        <v>190200847</v>
      </c>
    </row>
    <row r="312" spans="1:15" ht="78.75" customHeight="1">
      <c r="A312" s="33" t="s">
        <v>455</v>
      </c>
      <c r="B312" s="47" t="s">
        <v>594</v>
      </c>
      <c r="C312" s="47" t="s">
        <v>596</v>
      </c>
      <c r="D312" s="47" t="s">
        <v>2</v>
      </c>
      <c r="E312" s="47" t="s">
        <v>196</v>
      </c>
      <c r="F312" s="47"/>
      <c r="G312" s="54">
        <f>G313+G331</f>
        <v>176342996.55</v>
      </c>
      <c r="H312" s="122"/>
      <c r="I312" s="54" t="e">
        <f>I313+I331</f>
        <v>#REF!</v>
      </c>
      <c r="J312" s="107"/>
      <c r="K312" s="74" t="e">
        <f>K313+K331</f>
        <v>#REF!</v>
      </c>
      <c r="L312" s="107"/>
      <c r="M312" s="74" t="e">
        <f>M313+M331</f>
        <v>#REF!</v>
      </c>
      <c r="N312" s="122"/>
      <c r="O312" s="74">
        <f>O313+O331</f>
        <v>190200847</v>
      </c>
    </row>
    <row r="313" spans="1:15" ht="49.5" customHeight="1">
      <c r="A313" s="36" t="s">
        <v>288</v>
      </c>
      <c r="B313" s="47" t="s">
        <v>594</v>
      </c>
      <c r="C313" s="47" t="s">
        <v>596</v>
      </c>
      <c r="D313" s="47" t="s">
        <v>289</v>
      </c>
      <c r="E313" s="47" t="s">
        <v>197</v>
      </c>
      <c r="F313" s="47"/>
      <c r="G313" s="54">
        <f>G314+G318+G321+G323+G325+G328</f>
        <v>145694295.55</v>
      </c>
      <c r="H313" s="107"/>
      <c r="I313" s="54" t="e">
        <f>I314+I318+I321+I323+I325+I328+#REF!</f>
        <v>#REF!</v>
      </c>
      <c r="J313" s="107"/>
      <c r="K313" s="74" t="e">
        <f>K314+K318+K321+K323+K325+K328+#REF!</f>
        <v>#REF!</v>
      </c>
      <c r="L313" s="107"/>
      <c r="M313" s="74" t="e">
        <f>M314+M318+M321+M323+M325+M328+#REF!</f>
        <v>#REF!</v>
      </c>
      <c r="N313" s="122"/>
      <c r="O313" s="74">
        <f>O314+O318+O321+O323+O325+O328</f>
        <v>164096526</v>
      </c>
    </row>
    <row r="314" spans="1:15" ht="81" customHeight="1">
      <c r="A314" s="36" t="s">
        <v>290</v>
      </c>
      <c r="B314" s="47" t="s">
        <v>594</v>
      </c>
      <c r="C314" s="47" t="s">
        <v>596</v>
      </c>
      <c r="D314" s="47" t="s">
        <v>291</v>
      </c>
      <c r="E314" s="47" t="s">
        <v>198</v>
      </c>
      <c r="F314" s="47"/>
      <c r="G314" s="54">
        <f>G315+G316+G317</f>
        <v>36612924.8</v>
      </c>
      <c r="H314" s="107"/>
      <c r="I314" s="54">
        <f>I315+I316+I317</f>
        <v>36540653.010000005</v>
      </c>
      <c r="J314" s="107"/>
      <c r="K314" s="74">
        <f>K315+K316+K317</f>
        <v>36507256.05</v>
      </c>
      <c r="L314" s="107"/>
      <c r="M314" s="74">
        <f>M315+M316+M317</f>
        <v>37963277.05</v>
      </c>
      <c r="N314" s="122"/>
      <c r="O314" s="74">
        <f>O315+O316+O317</f>
        <v>39620361</v>
      </c>
    </row>
    <row r="315" spans="1:15" ht="30" customHeight="1">
      <c r="A315" s="91" t="s">
        <v>520</v>
      </c>
      <c r="B315" s="47" t="s">
        <v>594</v>
      </c>
      <c r="C315" s="47" t="s">
        <v>596</v>
      </c>
      <c r="D315" s="47"/>
      <c r="E315" s="47" t="s">
        <v>198</v>
      </c>
      <c r="F315" s="47" t="s">
        <v>519</v>
      </c>
      <c r="G315" s="74">
        <v>17321508</v>
      </c>
      <c r="H315" s="122">
        <v>-72271.79</v>
      </c>
      <c r="I315" s="74">
        <f>G315+H315</f>
        <v>17249236.21</v>
      </c>
      <c r="J315" s="107">
        <v>-104234</v>
      </c>
      <c r="K315" s="74">
        <f>I315+J315</f>
        <v>17145002.21</v>
      </c>
      <c r="L315" s="107"/>
      <c r="M315" s="74">
        <f>K315+L315</f>
        <v>17145002.21</v>
      </c>
      <c r="N315" s="122">
        <v>-1380</v>
      </c>
      <c r="O315" s="74">
        <v>20246775</v>
      </c>
    </row>
    <row r="316" spans="1:15" s="7" customFormat="1" ht="33" customHeight="1">
      <c r="A316" s="91" t="s">
        <v>530</v>
      </c>
      <c r="B316" s="47" t="s">
        <v>594</v>
      </c>
      <c r="C316" s="47" t="s">
        <v>596</v>
      </c>
      <c r="D316" s="47"/>
      <c r="E316" s="47" t="s">
        <v>198</v>
      </c>
      <c r="F316" s="47" t="s">
        <v>521</v>
      </c>
      <c r="G316" s="74">
        <v>19120416.8</v>
      </c>
      <c r="H316" s="122">
        <v>-290717</v>
      </c>
      <c r="I316" s="74">
        <f>G316+H316</f>
        <v>18829699.8</v>
      </c>
      <c r="J316" s="107">
        <v>-10079.96</v>
      </c>
      <c r="K316" s="74">
        <f>I316+J316</f>
        <v>18819619.84</v>
      </c>
      <c r="L316" s="139">
        <v>421771</v>
      </c>
      <c r="M316" s="74">
        <f>K316+L316</f>
        <v>19241390.84</v>
      </c>
      <c r="N316" s="122">
        <v>-219712.57</v>
      </c>
      <c r="O316" s="74">
        <v>17795186</v>
      </c>
    </row>
    <row r="317" spans="1:15" ht="15.75" customHeight="1">
      <c r="A317" s="92" t="s">
        <v>524</v>
      </c>
      <c r="B317" s="47" t="s">
        <v>594</v>
      </c>
      <c r="C317" s="47" t="s">
        <v>596</v>
      </c>
      <c r="D317" s="47"/>
      <c r="E317" s="47" t="s">
        <v>198</v>
      </c>
      <c r="F317" s="47" t="s">
        <v>523</v>
      </c>
      <c r="G317" s="74">
        <v>171000</v>
      </c>
      <c r="H317" s="122">
        <v>290717</v>
      </c>
      <c r="I317" s="74">
        <f>G317+H317</f>
        <v>461717</v>
      </c>
      <c r="J317" s="107">
        <v>80917</v>
      </c>
      <c r="K317" s="74">
        <f>I317+J317</f>
        <v>542634</v>
      </c>
      <c r="L317" s="139">
        <v>1034250</v>
      </c>
      <c r="M317" s="74">
        <f>K317+L317</f>
        <v>1576884</v>
      </c>
      <c r="N317" s="122">
        <v>6381.07</v>
      </c>
      <c r="O317" s="74">
        <v>1578400</v>
      </c>
    </row>
    <row r="318" spans="1:15" ht="79.5" customHeight="1">
      <c r="A318" s="36" t="s">
        <v>292</v>
      </c>
      <c r="B318" s="47" t="s">
        <v>594</v>
      </c>
      <c r="C318" s="47" t="s">
        <v>596</v>
      </c>
      <c r="D318" s="47" t="s">
        <v>293</v>
      </c>
      <c r="E318" s="47" t="s">
        <v>199</v>
      </c>
      <c r="F318" s="47"/>
      <c r="G318" s="54">
        <f>G319+G320</f>
        <v>31189270.75</v>
      </c>
      <c r="H318" s="122"/>
      <c r="I318" s="54">
        <f>I319+I320</f>
        <v>31189270.75</v>
      </c>
      <c r="J318" s="107"/>
      <c r="K318" s="74">
        <f>K319+K320</f>
        <v>31303522.75</v>
      </c>
      <c r="L318" s="107"/>
      <c r="M318" s="74">
        <f>M319+M320</f>
        <v>30933522.75</v>
      </c>
      <c r="N318" s="122"/>
      <c r="O318" s="74">
        <f>O319+O320</f>
        <v>32060865</v>
      </c>
    </row>
    <row r="319" spans="1:15" ht="18.75" customHeight="1">
      <c r="A319" s="91" t="s">
        <v>526</v>
      </c>
      <c r="B319" s="47" t="s">
        <v>594</v>
      </c>
      <c r="C319" s="47" t="s">
        <v>596</v>
      </c>
      <c r="D319" s="47"/>
      <c r="E319" s="47" t="s">
        <v>199</v>
      </c>
      <c r="F319" s="47" t="s">
        <v>525</v>
      </c>
      <c r="G319" s="74">
        <v>30649778.75</v>
      </c>
      <c r="H319" s="107"/>
      <c r="I319" s="74">
        <f>G319+H319</f>
        <v>30649778.75</v>
      </c>
      <c r="J319" s="107">
        <v>114252</v>
      </c>
      <c r="K319" s="74">
        <f>I319+J319</f>
        <v>30764030.75</v>
      </c>
      <c r="L319" s="107">
        <v>-370000</v>
      </c>
      <c r="M319" s="74">
        <f>K319+L319</f>
        <v>30394030.75</v>
      </c>
      <c r="N319" s="122"/>
      <c r="O319" s="74">
        <f>32060865-562752</f>
        <v>31498113</v>
      </c>
    </row>
    <row r="320" spans="1:15" ht="21" customHeight="1">
      <c r="A320" s="89" t="s">
        <v>528</v>
      </c>
      <c r="B320" s="47" t="s">
        <v>594</v>
      </c>
      <c r="C320" s="47" t="s">
        <v>596</v>
      </c>
      <c r="D320" s="47"/>
      <c r="E320" s="47" t="s">
        <v>199</v>
      </c>
      <c r="F320" s="47" t="s">
        <v>527</v>
      </c>
      <c r="G320" s="74">
        <v>539492</v>
      </c>
      <c r="H320" s="122"/>
      <c r="I320" s="74">
        <f>G320+H320</f>
        <v>539492</v>
      </c>
      <c r="J320" s="107"/>
      <c r="K320" s="74">
        <f>I320+J320</f>
        <v>539492</v>
      </c>
      <c r="L320" s="107"/>
      <c r="M320" s="74">
        <f>K320+L320</f>
        <v>539492</v>
      </c>
      <c r="N320" s="122"/>
      <c r="O320" s="74">
        <v>562752</v>
      </c>
    </row>
    <row r="321" spans="1:15" ht="62.25" customHeight="1">
      <c r="A321" s="36" t="s">
        <v>294</v>
      </c>
      <c r="B321" s="47" t="s">
        <v>594</v>
      </c>
      <c r="C321" s="47" t="s">
        <v>596</v>
      </c>
      <c r="D321" s="47" t="s">
        <v>295</v>
      </c>
      <c r="E321" s="47" t="s">
        <v>200</v>
      </c>
      <c r="F321" s="47"/>
      <c r="G321" s="54">
        <f>G322</f>
        <v>14350000</v>
      </c>
      <c r="H321" s="140"/>
      <c r="I321" s="54">
        <f>I322</f>
        <v>14350000</v>
      </c>
      <c r="J321" s="140"/>
      <c r="K321" s="74">
        <f>K322</f>
        <v>14232775.34</v>
      </c>
      <c r="L321" s="140"/>
      <c r="M321" s="74">
        <f>M322</f>
        <v>11632775.34</v>
      </c>
      <c r="N321" s="141"/>
      <c r="O321" s="74">
        <f>O322</f>
        <v>10500000</v>
      </c>
    </row>
    <row r="322" spans="1:15" ht="34.5" customHeight="1">
      <c r="A322" s="89" t="s">
        <v>530</v>
      </c>
      <c r="B322" s="47" t="s">
        <v>594</v>
      </c>
      <c r="C322" s="47" t="s">
        <v>596</v>
      </c>
      <c r="D322" s="47"/>
      <c r="E322" s="47" t="s">
        <v>200</v>
      </c>
      <c r="F322" s="47" t="s">
        <v>521</v>
      </c>
      <c r="G322" s="74">
        <v>14350000</v>
      </c>
      <c r="H322" s="141"/>
      <c r="I322" s="74">
        <f>G322+H322</f>
        <v>14350000</v>
      </c>
      <c r="J322" s="140">
        <v>-117224.66</v>
      </c>
      <c r="K322" s="74">
        <f>I322+J322</f>
        <v>14232775.34</v>
      </c>
      <c r="L322" s="140">
        <v>-2600000</v>
      </c>
      <c r="M322" s="74">
        <f>K322+L322</f>
        <v>11632775.34</v>
      </c>
      <c r="N322" s="141"/>
      <c r="O322" s="74">
        <v>10500000</v>
      </c>
    </row>
    <row r="323" spans="1:15" ht="51" customHeight="1">
      <c r="A323" s="36" t="s">
        <v>296</v>
      </c>
      <c r="B323" s="47" t="s">
        <v>594</v>
      </c>
      <c r="C323" s="47" t="s">
        <v>596</v>
      </c>
      <c r="D323" s="47" t="s">
        <v>297</v>
      </c>
      <c r="E323" s="47" t="s">
        <v>201</v>
      </c>
      <c r="F323" s="47"/>
      <c r="G323" s="54">
        <f>G324</f>
        <v>387100</v>
      </c>
      <c r="H323" s="140"/>
      <c r="I323" s="54">
        <f>I324</f>
        <v>387100</v>
      </c>
      <c r="J323" s="140"/>
      <c r="K323" s="74">
        <f>K324</f>
        <v>387100</v>
      </c>
      <c r="L323" s="140"/>
      <c r="M323" s="74">
        <f>M324</f>
        <v>387100</v>
      </c>
      <c r="N323" s="141"/>
      <c r="O323" s="74">
        <f>O324</f>
        <v>410300</v>
      </c>
    </row>
    <row r="324" spans="1:15" ht="33.75" customHeight="1">
      <c r="A324" s="89" t="s">
        <v>530</v>
      </c>
      <c r="B324" s="47" t="s">
        <v>594</v>
      </c>
      <c r="C324" s="47" t="s">
        <v>596</v>
      </c>
      <c r="D324" s="47"/>
      <c r="E324" s="47" t="s">
        <v>201</v>
      </c>
      <c r="F324" s="47" t="s">
        <v>521</v>
      </c>
      <c r="G324" s="74">
        <v>387100</v>
      </c>
      <c r="H324" s="141"/>
      <c r="I324" s="74">
        <f>G324+H324</f>
        <v>387100</v>
      </c>
      <c r="J324" s="140"/>
      <c r="K324" s="74">
        <f>I324+J324</f>
        <v>387100</v>
      </c>
      <c r="L324" s="140"/>
      <c r="M324" s="74">
        <f>K324+L324</f>
        <v>387100</v>
      </c>
      <c r="N324" s="141"/>
      <c r="O324" s="74">
        <v>410300</v>
      </c>
    </row>
    <row r="325" spans="1:15" s="1" customFormat="1" ht="192.75" customHeight="1">
      <c r="A325" s="142" t="s">
        <v>485</v>
      </c>
      <c r="B325" s="47" t="s">
        <v>594</v>
      </c>
      <c r="C325" s="47" t="s">
        <v>596</v>
      </c>
      <c r="D325" s="47" t="s">
        <v>467</v>
      </c>
      <c r="E325" s="47" t="s">
        <v>202</v>
      </c>
      <c r="F325" s="47"/>
      <c r="G325" s="54">
        <f>G326+G327</f>
        <v>62130240</v>
      </c>
      <c r="H325" s="140"/>
      <c r="I325" s="54">
        <f>I326+I327</f>
        <v>62130240</v>
      </c>
      <c r="J325" s="140"/>
      <c r="K325" s="74">
        <f>K326+K327</f>
        <v>62077000</v>
      </c>
      <c r="L325" s="140"/>
      <c r="M325" s="74">
        <f>M326+M327</f>
        <v>62077000</v>
      </c>
      <c r="N325" s="141"/>
      <c r="O325" s="74">
        <f>O326+O327</f>
        <v>80164000</v>
      </c>
    </row>
    <row r="326" spans="1:15" s="1" customFormat="1" ht="29.25" customHeight="1">
      <c r="A326" s="91" t="s">
        <v>520</v>
      </c>
      <c r="B326" s="47" t="s">
        <v>594</v>
      </c>
      <c r="C326" s="47" t="s">
        <v>596</v>
      </c>
      <c r="D326" s="47"/>
      <c r="E326" s="93" t="s">
        <v>202</v>
      </c>
      <c r="F326" s="47" t="s">
        <v>519</v>
      </c>
      <c r="G326" s="74">
        <v>25805572</v>
      </c>
      <c r="H326" s="141"/>
      <c r="I326" s="74">
        <f>G326+H326</f>
        <v>25805572</v>
      </c>
      <c r="J326" s="140">
        <v>-53240</v>
      </c>
      <c r="K326" s="74">
        <f>I326+J326</f>
        <v>25752332</v>
      </c>
      <c r="L326" s="140"/>
      <c r="M326" s="74">
        <f>K326+L326</f>
        <v>25752332</v>
      </c>
      <c r="N326" s="141">
        <v>5118796</v>
      </c>
      <c r="O326" s="74">
        <v>32526067</v>
      </c>
    </row>
    <row r="327" spans="1:15" s="1" customFormat="1" ht="23.25" customHeight="1">
      <c r="A327" s="89" t="s">
        <v>526</v>
      </c>
      <c r="B327" s="47" t="s">
        <v>594</v>
      </c>
      <c r="C327" s="47" t="s">
        <v>596</v>
      </c>
      <c r="D327" s="47"/>
      <c r="E327" s="93" t="s">
        <v>202</v>
      </c>
      <c r="F327" s="47" t="s">
        <v>525</v>
      </c>
      <c r="G327" s="74">
        <v>36324668</v>
      </c>
      <c r="H327" s="140"/>
      <c r="I327" s="74">
        <f>G327+H327</f>
        <v>36324668</v>
      </c>
      <c r="J327" s="140"/>
      <c r="K327" s="74">
        <f>I327+J327</f>
        <v>36324668</v>
      </c>
      <c r="L327" s="140"/>
      <c r="M327" s="74">
        <f>K327+L327</f>
        <v>36324668</v>
      </c>
      <c r="N327" s="141">
        <v>8149004</v>
      </c>
      <c r="O327" s="74">
        <v>47637933</v>
      </c>
    </row>
    <row r="328" spans="1:15" s="1" customFormat="1" ht="141" customHeight="1">
      <c r="A328" s="36" t="s">
        <v>469</v>
      </c>
      <c r="B328" s="47" t="s">
        <v>594</v>
      </c>
      <c r="C328" s="47" t="s">
        <v>596</v>
      </c>
      <c r="D328" s="47" t="s">
        <v>468</v>
      </c>
      <c r="E328" s="93" t="s">
        <v>203</v>
      </c>
      <c r="F328" s="47"/>
      <c r="G328" s="74">
        <f>G329+G330</f>
        <v>1024760</v>
      </c>
      <c r="H328" s="140"/>
      <c r="I328" s="74">
        <f>I329+I330</f>
        <v>1024760</v>
      </c>
      <c r="J328" s="140"/>
      <c r="K328" s="74">
        <f>K329+K330</f>
        <v>1078000</v>
      </c>
      <c r="L328" s="140"/>
      <c r="M328" s="74">
        <f>M329+M330</f>
        <v>1078000</v>
      </c>
      <c r="N328" s="141"/>
      <c r="O328" s="74">
        <f>O329+O330</f>
        <v>1341000</v>
      </c>
    </row>
    <row r="329" spans="1:15" s="1" customFormat="1" ht="60" customHeight="1">
      <c r="A329" s="91" t="s">
        <v>522</v>
      </c>
      <c r="B329" s="47" t="s">
        <v>594</v>
      </c>
      <c r="C329" s="47" t="s">
        <v>596</v>
      </c>
      <c r="D329" s="47"/>
      <c r="E329" s="47" t="s">
        <v>203</v>
      </c>
      <c r="F329" s="47" t="s">
        <v>521</v>
      </c>
      <c r="G329" s="74">
        <v>330339</v>
      </c>
      <c r="H329" s="141"/>
      <c r="I329" s="74">
        <f>G329+H329</f>
        <v>330339</v>
      </c>
      <c r="J329" s="140">
        <v>167661</v>
      </c>
      <c r="K329" s="74">
        <f>I329+J329</f>
        <v>498000</v>
      </c>
      <c r="L329" s="140"/>
      <c r="M329" s="74">
        <f>K329+L329</f>
        <v>498000</v>
      </c>
      <c r="N329" s="141"/>
      <c r="O329" s="74">
        <v>584755</v>
      </c>
    </row>
    <row r="330" spans="1:15" s="1" customFormat="1" ht="15.75" customHeight="1">
      <c r="A330" s="94" t="s">
        <v>526</v>
      </c>
      <c r="B330" s="47" t="s">
        <v>594</v>
      </c>
      <c r="C330" s="47" t="s">
        <v>596</v>
      </c>
      <c r="D330" s="47"/>
      <c r="E330" s="47" t="s">
        <v>203</v>
      </c>
      <c r="F330" s="47" t="s">
        <v>525</v>
      </c>
      <c r="G330" s="74">
        <v>694421</v>
      </c>
      <c r="H330" s="140"/>
      <c r="I330" s="74">
        <f>G330+H330</f>
        <v>694421</v>
      </c>
      <c r="J330" s="140">
        <v>-114421</v>
      </c>
      <c r="K330" s="74">
        <f>I330+J330</f>
        <v>580000</v>
      </c>
      <c r="L330" s="140"/>
      <c r="M330" s="74">
        <f>K330+L330</f>
        <v>580000</v>
      </c>
      <c r="N330" s="141"/>
      <c r="O330" s="74">
        <v>756245</v>
      </c>
    </row>
    <row r="331" spans="1:15" s="1" customFormat="1" ht="62.25" customHeight="1">
      <c r="A331" s="36" t="s">
        <v>490</v>
      </c>
      <c r="B331" s="47" t="s">
        <v>594</v>
      </c>
      <c r="C331" s="47" t="s">
        <v>596</v>
      </c>
      <c r="D331" s="47" t="s">
        <v>301</v>
      </c>
      <c r="E331" s="47" t="s">
        <v>204</v>
      </c>
      <c r="F331" s="47"/>
      <c r="G331" s="54">
        <f>G332+G335</f>
        <v>30648701</v>
      </c>
      <c r="H331" s="140"/>
      <c r="I331" s="54">
        <f>I332+I335</f>
        <v>30648701</v>
      </c>
      <c r="J331" s="140"/>
      <c r="K331" s="74">
        <f>K332+K335</f>
        <v>27515770</v>
      </c>
      <c r="L331" s="140"/>
      <c r="M331" s="74">
        <f>M332+M335</f>
        <v>27515770</v>
      </c>
      <c r="N331" s="141"/>
      <c r="O331" s="74">
        <f>O332+O335</f>
        <v>26104321</v>
      </c>
    </row>
    <row r="332" spans="1:15" s="1" customFormat="1" ht="210" customHeight="1">
      <c r="A332" s="36" t="s">
        <v>472</v>
      </c>
      <c r="B332" s="47" t="s">
        <v>594</v>
      </c>
      <c r="C332" s="47" t="s">
        <v>596</v>
      </c>
      <c r="D332" s="47" t="s">
        <v>470</v>
      </c>
      <c r="E332" s="47" t="s">
        <v>205</v>
      </c>
      <c r="F332" s="47"/>
      <c r="G332" s="54">
        <f>G333+G334</f>
        <v>30314150</v>
      </c>
      <c r="H332" s="140"/>
      <c r="I332" s="54">
        <f>I333+I334</f>
        <v>30314150</v>
      </c>
      <c r="J332" s="140"/>
      <c r="K332" s="74">
        <f>K333+K334</f>
        <v>27079270</v>
      </c>
      <c r="L332" s="140"/>
      <c r="M332" s="74">
        <f>M333+M334</f>
        <v>27079270</v>
      </c>
      <c r="N332" s="141"/>
      <c r="O332" s="74">
        <f>O333+O334</f>
        <v>25717321</v>
      </c>
    </row>
    <row r="333" spans="1:15" s="1" customFormat="1" ht="36" customHeight="1">
      <c r="A333" s="91" t="s">
        <v>520</v>
      </c>
      <c r="B333" s="47" t="s">
        <v>594</v>
      </c>
      <c r="C333" s="47" t="s">
        <v>596</v>
      </c>
      <c r="D333" s="47"/>
      <c r="E333" s="47" t="s">
        <v>205</v>
      </c>
      <c r="F333" s="47" t="s">
        <v>519</v>
      </c>
      <c r="G333" s="74">
        <v>28822108</v>
      </c>
      <c r="H333" s="141"/>
      <c r="I333" s="74">
        <f>G333+H333</f>
        <v>28822108</v>
      </c>
      <c r="J333" s="140">
        <v>-3299908</v>
      </c>
      <c r="K333" s="74">
        <f>I333+J333</f>
        <v>25522200</v>
      </c>
      <c r="L333" s="140"/>
      <c r="M333" s="74">
        <f>K333+L333</f>
        <v>25522200</v>
      </c>
      <c r="N333" s="141"/>
      <c r="O333" s="74">
        <v>24413676</v>
      </c>
    </row>
    <row r="334" spans="1:15" s="1" customFormat="1" ht="18" customHeight="1">
      <c r="A334" s="89" t="s">
        <v>528</v>
      </c>
      <c r="B334" s="47" t="s">
        <v>594</v>
      </c>
      <c r="C334" s="47" t="s">
        <v>596</v>
      </c>
      <c r="D334" s="47"/>
      <c r="E334" s="47" t="s">
        <v>205</v>
      </c>
      <c r="F334" s="47" t="s">
        <v>527</v>
      </c>
      <c r="G334" s="74">
        <v>1492042</v>
      </c>
      <c r="H334" s="141"/>
      <c r="I334" s="74">
        <f>G334+H334</f>
        <v>1492042</v>
      </c>
      <c r="J334" s="140">
        <v>65028</v>
      </c>
      <c r="K334" s="74">
        <f>I334+J334</f>
        <v>1557070</v>
      </c>
      <c r="L334" s="140"/>
      <c r="M334" s="74">
        <f>K334+L334</f>
        <v>1557070</v>
      </c>
      <c r="N334" s="141"/>
      <c r="O334" s="74">
        <v>1303645</v>
      </c>
    </row>
    <row r="335" spans="1:15" s="1" customFormat="1" ht="222" customHeight="1">
      <c r="A335" s="36" t="s">
        <v>488</v>
      </c>
      <c r="B335" s="47" t="s">
        <v>594</v>
      </c>
      <c r="C335" s="47" t="s">
        <v>596</v>
      </c>
      <c r="D335" s="47" t="s">
        <v>489</v>
      </c>
      <c r="E335" s="47" t="s">
        <v>206</v>
      </c>
      <c r="F335" s="47"/>
      <c r="G335" s="54">
        <f>G336+G337</f>
        <v>334551</v>
      </c>
      <c r="H335" s="107"/>
      <c r="I335" s="54">
        <f>I336+I337</f>
        <v>334551</v>
      </c>
      <c r="J335" s="107"/>
      <c r="K335" s="74">
        <f>K336+K337</f>
        <v>436500</v>
      </c>
      <c r="L335" s="107"/>
      <c r="M335" s="74">
        <f>M336+M337</f>
        <v>436500</v>
      </c>
      <c r="N335" s="122"/>
      <c r="O335" s="74">
        <f>O336+O337</f>
        <v>387000</v>
      </c>
    </row>
    <row r="336" spans="1:15" s="1" customFormat="1" ht="32.25" customHeight="1">
      <c r="A336" s="91" t="s">
        <v>531</v>
      </c>
      <c r="B336" s="47" t="s">
        <v>594</v>
      </c>
      <c r="C336" s="47" t="s">
        <v>596</v>
      </c>
      <c r="D336" s="47"/>
      <c r="E336" s="47" t="s">
        <v>206</v>
      </c>
      <c r="F336" s="47" t="s">
        <v>521</v>
      </c>
      <c r="G336" s="74">
        <v>315861</v>
      </c>
      <c r="H336" s="107"/>
      <c r="I336" s="74">
        <f>G336+H336</f>
        <v>315861</v>
      </c>
      <c r="J336" s="107">
        <v>98939</v>
      </c>
      <c r="K336" s="74">
        <f>I336+J336</f>
        <v>414800</v>
      </c>
      <c r="L336" s="107"/>
      <c r="M336" s="74">
        <f>K336+L336</f>
        <v>414800</v>
      </c>
      <c r="N336" s="122"/>
      <c r="O336" s="74">
        <v>362404</v>
      </c>
    </row>
    <row r="337" spans="1:15" s="1" customFormat="1" ht="21.75" customHeight="1">
      <c r="A337" s="89" t="s">
        <v>528</v>
      </c>
      <c r="B337" s="47" t="s">
        <v>594</v>
      </c>
      <c r="C337" s="47" t="s">
        <v>596</v>
      </c>
      <c r="D337" s="47"/>
      <c r="E337" s="47" t="s">
        <v>206</v>
      </c>
      <c r="F337" s="47" t="s">
        <v>527</v>
      </c>
      <c r="G337" s="74">
        <v>18690</v>
      </c>
      <c r="H337" s="141"/>
      <c r="I337" s="74">
        <f>G337+H337</f>
        <v>18690</v>
      </c>
      <c r="J337" s="140">
        <v>3010</v>
      </c>
      <c r="K337" s="74">
        <f>I337+J337</f>
        <v>21700</v>
      </c>
      <c r="L337" s="140"/>
      <c r="M337" s="74">
        <f>K337+L337</f>
        <v>21700</v>
      </c>
      <c r="N337" s="141"/>
      <c r="O337" s="74">
        <v>24596</v>
      </c>
    </row>
    <row r="338" spans="1:15" ht="18" customHeight="1">
      <c r="A338" s="36" t="s">
        <v>611</v>
      </c>
      <c r="B338" s="47" t="s">
        <v>594</v>
      </c>
      <c r="C338" s="47" t="s">
        <v>569</v>
      </c>
      <c r="D338" s="47"/>
      <c r="E338" s="47"/>
      <c r="F338" s="47"/>
      <c r="G338" s="54" t="e">
        <f>G339</f>
        <v>#REF!</v>
      </c>
      <c r="H338" s="140"/>
      <c r="I338" s="54" t="e">
        <f>I339</f>
        <v>#REF!</v>
      </c>
      <c r="J338" s="141"/>
      <c r="K338" s="74" t="e">
        <f>K339</f>
        <v>#REF!</v>
      </c>
      <c r="L338" s="140"/>
      <c r="M338" s="74" t="e">
        <f>M339</f>
        <v>#REF!</v>
      </c>
      <c r="N338" s="141"/>
      <c r="O338" s="74">
        <f>O339</f>
        <v>399088553</v>
      </c>
    </row>
    <row r="339" spans="1:15" ht="46.5" customHeight="1">
      <c r="A339" s="36" t="s">
        <v>432</v>
      </c>
      <c r="B339" s="47" t="s">
        <v>594</v>
      </c>
      <c r="C339" s="47" t="s">
        <v>569</v>
      </c>
      <c r="D339" s="47" t="s">
        <v>2</v>
      </c>
      <c r="E339" s="47" t="s">
        <v>196</v>
      </c>
      <c r="F339" s="47"/>
      <c r="G339" s="54" t="e">
        <f>G340+G363+G368</f>
        <v>#REF!</v>
      </c>
      <c r="H339" s="141"/>
      <c r="I339" s="54" t="e">
        <f>I340+I363+I368</f>
        <v>#REF!</v>
      </c>
      <c r="J339" s="140"/>
      <c r="K339" s="74" t="e">
        <f>K340+K363+K368</f>
        <v>#REF!</v>
      </c>
      <c r="L339" s="140"/>
      <c r="M339" s="74" t="e">
        <f>M340+M363+M368</f>
        <v>#REF!</v>
      </c>
      <c r="N339" s="141"/>
      <c r="O339" s="74">
        <f>O340+O363+O368</f>
        <v>399088553</v>
      </c>
    </row>
    <row r="340" spans="1:15" s="1" customFormat="1" ht="49.5" customHeight="1">
      <c r="A340" s="36" t="s">
        <v>300</v>
      </c>
      <c r="B340" s="47" t="s">
        <v>594</v>
      </c>
      <c r="C340" s="47" t="s">
        <v>569</v>
      </c>
      <c r="D340" s="47" t="s">
        <v>301</v>
      </c>
      <c r="E340" s="47" t="s">
        <v>204</v>
      </c>
      <c r="F340" s="47"/>
      <c r="G340" s="54">
        <f>G341+G344+G347+G350+G353+G357+G359</f>
        <v>382154885.76</v>
      </c>
      <c r="H340" s="140"/>
      <c r="I340" s="54" t="e">
        <f>I341+I344+I347+I350+I353+I357+I359+#REF!</f>
        <v>#REF!</v>
      </c>
      <c r="J340" s="140"/>
      <c r="K340" s="74" t="e">
        <f>K341+K344+K347+K350+K353+K357+K359+#REF!</f>
        <v>#REF!</v>
      </c>
      <c r="L340" s="140"/>
      <c r="M340" s="74" t="e">
        <f>M341+M344+M347+M350+M353+M357+M359+#REF!</f>
        <v>#REF!</v>
      </c>
      <c r="N340" s="141"/>
      <c r="O340" s="74">
        <f>O341+O344+O347+O350+O353+O357+O359+O361</f>
        <v>381382234</v>
      </c>
    </row>
    <row r="341" spans="1:15" s="1" customFormat="1" ht="207" customHeight="1">
      <c r="A341" s="36" t="s">
        <v>472</v>
      </c>
      <c r="B341" s="47" t="s">
        <v>594</v>
      </c>
      <c r="C341" s="47" t="s">
        <v>569</v>
      </c>
      <c r="D341" s="47" t="s">
        <v>470</v>
      </c>
      <c r="E341" s="47" t="s">
        <v>205</v>
      </c>
      <c r="F341" s="47"/>
      <c r="G341" s="54">
        <f>G342+G343</f>
        <v>258063262</v>
      </c>
      <c r="H341" s="140"/>
      <c r="I341" s="54">
        <f>I342+I343</f>
        <v>258063262</v>
      </c>
      <c r="J341" s="140"/>
      <c r="K341" s="74">
        <f>K342+K343</f>
        <v>260561730</v>
      </c>
      <c r="L341" s="140"/>
      <c r="M341" s="74">
        <f>M342+M343</f>
        <v>260561730</v>
      </c>
      <c r="N341" s="141"/>
      <c r="O341" s="74">
        <f>O342+O343</f>
        <v>244265679</v>
      </c>
    </row>
    <row r="342" spans="1:15" s="1" customFormat="1" ht="35.25" customHeight="1">
      <c r="A342" s="91" t="s">
        <v>520</v>
      </c>
      <c r="B342" s="47" t="s">
        <v>594</v>
      </c>
      <c r="C342" s="47" t="s">
        <v>569</v>
      </c>
      <c r="D342" s="47"/>
      <c r="E342" s="47" t="s">
        <v>205</v>
      </c>
      <c r="F342" s="47" t="s">
        <v>519</v>
      </c>
      <c r="G342" s="74">
        <v>146980683</v>
      </c>
      <c r="H342" s="141"/>
      <c r="I342" s="74">
        <f>G342+H342</f>
        <v>146980683</v>
      </c>
      <c r="J342" s="140">
        <v>25341723</v>
      </c>
      <c r="K342" s="74">
        <f>I342+J342</f>
        <v>172322406</v>
      </c>
      <c r="L342" s="140"/>
      <c r="M342" s="74">
        <f>K342+L342</f>
        <v>172322406</v>
      </c>
      <c r="N342" s="141">
        <v>-25967449.85</v>
      </c>
      <c r="O342" s="74">
        <v>134836919</v>
      </c>
    </row>
    <row r="343" spans="1:15" s="1" customFormat="1" ht="19.5" customHeight="1">
      <c r="A343" s="89" t="s">
        <v>528</v>
      </c>
      <c r="B343" s="95">
        <v>906</v>
      </c>
      <c r="C343" s="47" t="s">
        <v>569</v>
      </c>
      <c r="D343" s="47"/>
      <c r="E343" s="47" t="s">
        <v>205</v>
      </c>
      <c r="F343" s="47" t="s">
        <v>527</v>
      </c>
      <c r="G343" s="74">
        <v>111082579</v>
      </c>
      <c r="H343" s="141"/>
      <c r="I343" s="74">
        <f>G343+H343</f>
        <v>111082579</v>
      </c>
      <c r="J343" s="140">
        <v>-22843255</v>
      </c>
      <c r="K343" s="74">
        <f>I343+J343</f>
        <v>88239324</v>
      </c>
      <c r="L343" s="140"/>
      <c r="M343" s="74">
        <f>K343+L343</f>
        <v>88239324</v>
      </c>
      <c r="N343" s="141">
        <v>5953049.85</v>
      </c>
      <c r="O343" s="74">
        <v>109428760</v>
      </c>
    </row>
    <row r="344" spans="1:15" s="1" customFormat="1" ht="224.25" customHeight="1">
      <c r="A344" s="36" t="s">
        <v>488</v>
      </c>
      <c r="B344" s="47" t="s">
        <v>594</v>
      </c>
      <c r="C344" s="47" t="s">
        <v>569</v>
      </c>
      <c r="D344" s="47" t="s">
        <v>489</v>
      </c>
      <c r="E344" s="47" t="s">
        <v>206</v>
      </c>
      <c r="F344" s="47"/>
      <c r="G344" s="54">
        <f>G345+G346</f>
        <v>4622037</v>
      </c>
      <c r="H344" s="140"/>
      <c r="I344" s="54">
        <f>I345+I346</f>
        <v>4622037</v>
      </c>
      <c r="J344" s="140"/>
      <c r="K344" s="74">
        <f>K345+K346</f>
        <v>5256500</v>
      </c>
      <c r="L344" s="140"/>
      <c r="M344" s="74">
        <f>M345+M346</f>
        <v>5256500</v>
      </c>
      <c r="N344" s="141"/>
      <c r="O344" s="74">
        <f>O345+O346</f>
        <v>5362000</v>
      </c>
    </row>
    <row r="345" spans="1:15" s="1" customFormat="1" ht="39.75" customHeight="1">
      <c r="A345" s="91" t="s">
        <v>530</v>
      </c>
      <c r="B345" s="47" t="s">
        <v>594</v>
      </c>
      <c r="C345" s="47" t="s">
        <v>569</v>
      </c>
      <c r="D345" s="47"/>
      <c r="E345" s="47" t="s">
        <v>206</v>
      </c>
      <c r="F345" s="47" t="s">
        <v>521</v>
      </c>
      <c r="G345" s="74">
        <v>2272704</v>
      </c>
      <c r="H345" s="141"/>
      <c r="I345" s="74">
        <f>G345+H345</f>
        <v>2272704</v>
      </c>
      <c r="J345" s="140">
        <v>634463</v>
      </c>
      <c r="K345" s="74">
        <f>I345+J345</f>
        <v>2907167</v>
      </c>
      <c r="L345" s="140"/>
      <c r="M345" s="74">
        <f>K345+L345</f>
        <v>2907167</v>
      </c>
      <c r="N345" s="141"/>
      <c r="O345" s="74">
        <v>2615200</v>
      </c>
    </row>
    <row r="346" spans="1:15" s="1" customFormat="1" ht="21.75" customHeight="1">
      <c r="A346" s="89" t="s">
        <v>528</v>
      </c>
      <c r="B346" s="47" t="s">
        <v>594</v>
      </c>
      <c r="C346" s="47" t="s">
        <v>569</v>
      </c>
      <c r="D346" s="47"/>
      <c r="E346" s="47" t="s">
        <v>206</v>
      </c>
      <c r="F346" s="47" t="s">
        <v>527</v>
      </c>
      <c r="G346" s="74">
        <v>2349333</v>
      </c>
      <c r="H346" s="140"/>
      <c r="I346" s="74">
        <f>G346+H346</f>
        <v>2349333</v>
      </c>
      <c r="J346" s="140"/>
      <c r="K346" s="74">
        <f>I346+J346</f>
        <v>2349333</v>
      </c>
      <c r="L346" s="140"/>
      <c r="M346" s="74">
        <f>K346+L346</f>
        <v>2349333</v>
      </c>
      <c r="N346" s="141"/>
      <c r="O346" s="74">
        <v>2746800</v>
      </c>
    </row>
    <row r="347" spans="1:15" s="1" customFormat="1" ht="62.25" customHeight="1">
      <c r="A347" s="101" t="s">
        <v>304</v>
      </c>
      <c r="B347" s="47" t="s">
        <v>594</v>
      </c>
      <c r="C347" s="47" t="s">
        <v>569</v>
      </c>
      <c r="D347" s="47" t="s">
        <v>303</v>
      </c>
      <c r="E347" s="47" t="s">
        <v>208</v>
      </c>
      <c r="F347" s="47"/>
      <c r="G347" s="54">
        <f>G348+G349</f>
        <v>13702000</v>
      </c>
      <c r="H347" s="141"/>
      <c r="I347" s="54">
        <f>I348+I349</f>
        <v>13702000</v>
      </c>
      <c r="J347" s="140"/>
      <c r="K347" s="74">
        <f>K348+K349</f>
        <v>13702000</v>
      </c>
      <c r="L347" s="140"/>
      <c r="M347" s="74">
        <f>M348+M349</f>
        <v>13702000</v>
      </c>
      <c r="N347" s="141"/>
      <c r="O347" s="74">
        <f>O348+O349</f>
        <v>18707000</v>
      </c>
    </row>
    <row r="348" spans="1:15" s="1" customFormat="1" ht="36.75" customHeight="1">
      <c r="A348" s="96" t="s">
        <v>531</v>
      </c>
      <c r="B348" s="47" t="s">
        <v>594</v>
      </c>
      <c r="C348" s="47" t="s">
        <v>569</v>
      </c>
      <c r="D348" s="47"/>
      <c r="E348" s="47" t="s">
        <v>208</v>
      </c>
      <c r="F348" s="47" t="s">
        <v>521</v>
      </c>
      <c r="G348" s="74">
        <v>6958440</v>
      </c>
      <c r="H348" s="140">
        <v>250000</v>
      </c>
      <c r="I348" s="74">
        <f>G348+H348</f>
        <v>7208440</v>
      </c>
      <c r="J348" s="140">
        <v>150000</v>
      </c>
      <c r="K348" s="74">
        <f>I348+J348</f>
        <v>7358440</v>
      </c>
      <c r="L348" s="140"/>
      <c r="M348" s="74">
        <f>K348+L348</f>
        <v>7358440</v>
      </c>
      <c r="N348" s="141"/>
      <c r="O348" s="74">
        <v>9507000</v>
      </c>
    </row>
    <row r="349" spans="1:15" s="1" customFormat="1" ht="24.75" customHeight="1">
      <c r="A349" s="89" t="s">
        <v>528</v>
      </c>
      <c r="B349" s="47" t="s">
        <v>594</v>
      </c>
      <c r="C349" s="47" t="s">
        <v>569</v>
      </c>
      <c r="D349" s="47"/>
      <c r="E349" s="47" t="s">
        <v>208</v>
      </c>
      <c r="F349" s="47" t="s">
        <v>527</v>
      </c>
      <c r="G349" s="74">
        <v>6743560</v>
      </c>
      <c r="H349" s="140">
        <v>-250000</v>
      </c>
      <c r="I349" s="74">
        <f>G349+H349</f>
        <v>6493560</v>
      </c>
      <c r="J349" s="140">
        <v>-150000</v>
      </c>
      <c r="K349" s="74">
        <f>I349+J349</f>
        <v>6343560</v>
      </c>
      <c r="L349" s="140"/>
      <c r="M349" s="74">
        <f>K349+L349</f>
        <v>6343560</v>
      </c>
      <c r="N349" s="141"/>
      <c r="O349" s="74">
        <v>9200000</v>
      </c>
    </row>
    <row r="350" spans="1:15" s="1" customFormat="1" ht="46.5">
      <c r="A350" s="143" t="s">
        <v>302</v>
      </c>
      <c r="B350" s="47" t="s">
        <v>594</v>
      </c>
      <c r="C350" s="47" t="s">
        <v>569</v>
      </c>
      <c r="D350" s="47" t="s">
        <v>305</v>
      </c>
      <c r="E350" s="47" t="s">
        <v>209</v>
      </c>
      <c r="F350" s="47"/>
      <c r="G350" s="54">
        <f>G351+G352</f>
        <v>600000</v>
      </c>
      <c r="H350" s="122"/>
      <c r="I350" s="54">
        <f>I351+I352</f>
        <v>600000</v>
      </c>
      <c r="J350" s="107"/>
      <c r="K350" s="74">
        <f>K351+K352</f>
        <v>600000</v>
      </c>
      <c r="L350" s="107"/>
      <c r="M350" s="74">
        <f>M351+M352</f>
        <v>600000</v>
      </c>
      <c r="N350" s="122"/>
      <c r="O350" s="74">
        <f>O351+O352</f>
        <v>600000</v>
      </c>
    </row>
    <row r="351" spans="1:15" s="1" customFormat="1" ht="30.75">
      <c r="A351" s="96" t="s">
        <v>531</v>
      </c>
      <c r="B351" s="47" t="s">
        <v>594</v>
      </c>
      <c r="C351" s="47" t="s">
        <v>569</v>
      </c>
      <c r="D351" s="47"/>
      <c r="E351" s="47" t="s">
        <v>209</v>
      </c>
      <c r="F351" s="47" t="s">
        <v>521</v>
      </c>
      <c r="G351" s="74">
        <v>308130</v>
      </c>
      <c r="H351" s="107"/>
      <c r="I351" s="74">
        <f>G351+H351</f>
        <v>308130</v>
      </c>
      <c r="J351" s="107">
        <v>9000</v>
      </c>
      <c r="K351" s="74">
        <f>I351+J351</f>
        <v>317130</v>
      </c>
      <c r="L351" s="107"/>
      <c r="M351" s="74">
        <f>K351+L351</f>
        <v>317130</v>
      </c>
      <c r="N351" s="122"/>
      <c r="O351" s="74">
        <v>308130</v>
      </c>
    </row>
    <row r="352" spans="1:15" s="1" customFormat="1" ht="19.5" customHeight="1">
      <c r="A352" s="89" t="s">
        <v>528</v>
      </c>
      <c r="B352" s="47" t="s">
        <v>594</v>
      </c>
      <c r="C352" s="47" t="s">
        <v>569</v>
      </c>
      <c r="D352" s="47"/>
      <c r="E352" s="47" t="s">
        <v>209</v>
      </c>
      <c r="F352" s="47" t="s">
        <v>527</v>
      </c>
      <c r="G352" s="74">
        <v>291870</v>
      </c>
      <c r="H352" s="122"/>
      <c r="I352" s="74">
        <f>G352+H352</f>
        <v>291870</v>
      </c>
      <c r="J352" s="107">
        <v>-9000</v>
      </c>
      <c r="K352" s="74">
        <f>I352+J352</f>
        <v>282870</v>
      </c>
      <c r="L352" s="107"/>
      <c r="M352" s="74">
        <f>K352+L352</f>
        <v>282870</v>
      </c>
      <c r="N352" s="122"/>
      <c r="O352" s="74">
        <v>291870</v>
      </c>
    </row>
    <row r="353" spans="1:15" ht="65.25" customHeight="1">
      <c r="A353" s="36" t="s">
        <v>306</v>
      </c>
      <c r="B353" s="47" t="s">
        <v>594</v>
      </c>
      <c r="C353" s="47" t="s">
        <v>569</v>
      </c>
      <c r="D353" s="47" t="s">
        <v>307</v>
      </c>
      <c r="E353" s="47" t="s">
        <v>210</v>
      </c>
      <c r="F353" s="47"/>
      <c r="G353" s="54">
        <f>G354+G355+G356</f>
        <v>60306043.760000005</v>
      </c>
      <c r="H353" s="107"/>
      <c r="I353" s="54">
        <f>I354+I355+I356</f>
        <v>62581822.78</v>
      </c>
      <c r="J353" s="107"/>
      <c r="K353" s="74">
        <f>K354+K355+K356</f>
        <v>63716101.6</v>
      </c>
      <c r="L353" s="107"/>
      <c r="M353" s="74">
        <f>M354+M355+M356</f>
        <v>65052350.980000004</v>
      </c>
      <c r="N353" s="122"/>
      <c r="O353" s="74">
        <f>O354+O355+O356</f>
        <v>63771245</v>
      </c>
    </row>
    <row r="354" spans="1:15" ht="36" customHeight="1">
      <c r="A354" s="91" t="s">
        <v>520</v>
      </c>
      <c r="B354" s="47" t="s">
        <v>594</v>
      </c>
      <c r="C354" s="47" t="s">
        <v>569</v>
      </c>
      <c r="D354" s="47"/>
      <c r="E354" s="47" t="s">
        <v>210</v>
      </c>
      <c r="F354" s="47" t="s">
        <v>519</v>
      </c>
      <c r="G354" s="74">
        <v>28675262</v>
      </c>
      <c r="H354" s="122">
        <v>1011099.98</v>
      </c>
      <c r="I354" s="74">
        <f>G354+H354</f>
        <v>29686361.98</v>
      </c>
      <c r="J354" s="107">
        <v>1101165.19</v>
      </c>
      <c r="K354" s="74">
        <f>I354+J354</f>
        <v>30787527.17</v>
      </c>
      <c r="L354" s="107"/>
      <c r="M354" s="74">
        <f>K354+L354</f>
        <v>30787527.17</v>
      </c>
      <c r="N354" s="122">
        <v>239842.89</v>
      </c>
      <c r="O354" s="74">
        <v>34112182</v>
      </c>
    </row>
    <row r="355" spans="1:15" s="7" customFormat="1" ht="35.25" customHeight="1">
      <c r="A355" s="91" t="s">
        <v>531</v>
      </c>
      <c r="B355" s="47" t="s">
        <v>594</v>
      </c>
      <c r="C355" s="47" t="s">
        <v>569</v>
      </c>
      <c r="D355" s="47"/>
      <c r="E355" s="47" t="s">
        <v>210</v>
      </c>
      <c r="F355" s="47" t="s">
        <v>521</v>
      </c>
      <c r="G355" s="74">
        <v>30740581.76</v>
      </c>
      <c r="H355" s="122">
        <v>1257701.04</v>
      </c>
      <c r="I355" s="74">
        <f>G355+H355</f>
        <v>31998282.8</v>
      </c>
      <c r="J355" s="107">
        <v>-112788.37</v>
      </c>
      <c r="K355" s="74">
        <f>I355+J355</f>
        <v>31885494.43</v>
      </c>
      <c r="L355" s="144">
        <v>651924.38</v>
      </c>
      <c r="M355" s="74">
        <f>K355+L355</f>
        <v>32537418.81</v>
      </c>
      <c r="N355" s="122">
        <v>-676391.29</v>
      </c>
      <c r="O355" s="74">
        <v>27932593</v>
      </c>
    </row>
    <row r="356" spans="1:15" ht="27" customHeight="1">
      <c r="A356" s="89" t="s">
        <v>524</v>
      </c>
      <c r="B356" s="47" t="s">
        <v>594</v>
      </c>
      <c r="C356" s="47" t="s">
        <v>569</v>
      </c>
      <c r="D356" s="47"/>
      <c r="E356" s="47" t="s">
        <v>210</v>
      </c>
      <c r="F356" s="47" t="s">
        <v>523</v>
      </c>
      <c r="G356" s="74">
        <v>890200</v>
      </c>
      <c r="H356" s="122">
        <v>6978</v>
      </c>
      <c r="I356" s="74">
        <f>G356+H356</f>
        <v>897178</v>
      </c>
      <c r="J356" s="107">
        <v>145902</v>
      </c>
      <c r="K356" s="74">
        <f>I356+J356</f>
        <v>1043080</v>
      </c>
      <c r="L356" s="139">
        <v>684325</v>
      </c>
      <c r="M356" s="74">
        <f>K356+L356</f>
        <v>1727405</v>
      </c>
      <c r="N356" s="122"/>
      <c r="O356" s="74">
        <v>1726470</v>
      </c>
    </row>
    <row r="357" spans="1:15" ht="50.25" customHeight="1">
      <c r="A357" s="36" t="s">
        <v>308</v>
      </c>
      <c r="B357" s="47" t="s">
        <v>594</v>
      </c>
      <c r="C357" s="47" t="s">
        <v>569</v>
      </c>
      <c r="D357" s="47" t="s">
        <v>309</v>
      </c>
      <c r="E357" s="47" t="s">
        <v>211</v>
      </c>
      <c r="F357" s="47"/>
      <c r="G357" s="54">
        <f>G358</f>
        <v>42857543</v>
      </c>
      <c r="H357" s="107"/>
      <c r="I357" s="54">
        <f>I358</f>
        <v>40581763.98</v>
      </c>
      <c r="J357" s="107"/>
      <c r="K357" s="74">
        <f>K358</f>
        <v>38580036.779999994</v>
      </c>
      <c r="L357" s="107"/>
      <c r="M357" s="74">
        <f>M358</f>
        <v>38900036.779999994</v>
      </c>
      <c r="N357" s="122"/>
      <c r="O357" s="74">
        <f>O358</f>
        <v>46812310</v>
      </c>
    </row>
    <row r="358" spans="1:15" ht="28.5" customHeight="1">
      <c r="A358" s="89" t="s">
        <v>528</v>
      </c>
      <c r="B358" s="47" t="s">
        <v>594</v>
      </c>
      <c r="C358" s="47" t="s">
        <v>569</v>
      </c>
      <c r="D358" s="47"/>
      <c r="E358" s="47" t="s">
        <v>211</v>
      </c>
      <c r="F358" s="47" t="s">
        <v>527</v>
      </c>
      <c r="G358" s="74">
        <v>42857543</v>
      </c>
      <c r="H358" s="107">
        <v>-2275779.02</v>
      </c>
      <c r="I358" s="74">
        <f>G358+H358</f>
        <v>40581763.98</v>
      </c>
      <c r="J358" s="107">
        <v>-2001727.2</v>
      </c>
      <c r="K358" s="74">
        <f>I358+J358</f>
        <v>38580036.779999994</v>
      </c>
      <c r="L358" s="107">
        <v>320000</v>
      </c>
      <c r="M358" s="74">
        <f>K358+L358</f>
        <v>38900036.779999994</v>
      </c>
      <c r="N358" s="122">
        <v>-249422.28</v>
      </c>
      <c r="O358" s="74">
        <f>46912310-100000</f>
        <v>46812310</v>
      </c>
    </row>
    <row r="359" spans="1:15" ht="54" customHeight="1">
      <c r="A359" s="36" t="s">
        <v>310</v>
      </c>
      <c r="B359" s="47" t="s">
        <v>594</v>
      </c>
      <c r="C359" s="47" t="s">
        <v>569</v>
      </c>
      <c r="D359" s="47" t="s">
        <v>311</v>
      </c>
      <c r="E359" s="47" t="s">
        <v>212</v>
      </c>
      <c r="F359" s="47"/>
      <c r="G359" s="54">
        <f>G360</f>
        <v>2004000</v>
      </c>
      <c r="H359" s="107"/>
      <c r="I359" s="54">
        <f>I360</f>
        <v>2004000</v>
      </c>
      <c r="J359" s="107"/>
      <c r="K359" s="74">
        <f>K360</f>
        <v>2157900</v>
      </c>
      <c r="L359" s="107"/>
      <c r="M359" s="74">
        <f>M360</f>
        <v>2157900</v>
      </c>
      <c r="N359" s="122"/>
      <c r="O359" s="74">
        <f>O360</f>
        <v>1824000</v>
      </c>
    </row>
    <row r="360" spans="1:15" ht="39.75" customHeight="1">
      <c r="A360" s="96" t="s">
        <v>531</v>
      </c>
      <c r="B360" s="47" t="s">
        <v>594</v>
      </c>
      <c r="C360" s="47" t="s">
        <v>569</v>
      </c>
      <c r="D360" s="47"/>
      <c r="E360" s="47" t="s">
        <v>212</v>
      </c>
      <c r="F360" s="47" t="s">
        <v>521</v>
      </c>
      <c r="G360" s="74">
        <v>2004000</v>
      </c>
      <c r="H360" s="107"/>
      <c r="I360" s="74">
        <f>G360+H360</f>
        <v>2004000</v>
      </c>
      <c r="J360" s="107">
        <v>153900</v>
      </c>
      <c r="K360" s="74">
        <f>I360+J360</f>
        <v>2157900</v>
      </c>
      <c r="L360" s="107"/>
      <c r="M360" s="74">
        <f>K360+L360</f>
        <v>2157900</v>
      </c>
      <c r="N360" s="122"/>
      <c r="O360" s="74">
        <v>1824000</v>
      </c>
    </row>
    <row r="361" spans="1:15" ht="39.75" customHeight="1">
      <c r="A361" s="96" t="s">
        <v>668</v>
      </c>
      <c r="B361" s="47" t="s">
        <v>594</v>
      </c>
      <c r="C361" s="47" t="s">
        <v>569</v>
      </c>
      <c r="D361" s="47"/>
      <c r="E361" s="47" t="s">
        <v>648</v>
      </c>
      <c r="F361" s="47"/>
      <c r="G361" s="74"/>
      <c r="H361" s="107"/>
      <c r="I361" s="74"/>
      <c r="J361" s="107"/>
      <c r="K361" s="74"/>
      <c r="L361" s="107"/>
      <c r="M361" s="74"/>
      <c r="N361" s="122"/>
      <c r="O361" s="74">
        <f>O362</f>
        <v>40000</v>
      </c>
    </row>
    <row r="362" spans="1:15" ht="39.75" customHeight="1">
      <c r="A362" s="91" t="s">
        <v>531</v>
      </c>
      <c r="B362" s="47" t="s">
        <v>594</v>
      </c>
      <c r="C362" s="47" t="s">
        <v>569</v>
      </c>
      <c r="D362" s="47"/>
      <c r="E362" s="47" t="s">
        <v>648</v>
      </c>
      <c r="F362" s="47" t="s">
        <v>521</v>
      </c>
      <c r="G362" s="74"/>
      <c r="H362" s="107"/>
      <c r="I362" s="74"/>
      <c r="J362" s="107"/>
      <c r="K362" s="74"/>
      <c r="L362" s="107"/>
      <c r="M362" s="74"/>
      <c r="N362" s="122"/>
      <c r="O362" s="74">
        <v>40000</v>
      </c>
    </row>
    <row r="363" spans="1:15" ht="64.5" customHeight="1">
      <c r="A363" s="36" t="s">
        <v>312</v>
      </c>
      <c r="B363" s="47" t="s">
        <v>594</v>
      </c>
      <c r="C363" s="47" t="s">
        <v>569</v>
      </c>
      <c r="D363" s="47" t="s">
        <v>313</v>
      </c>
      <c r="E363" s="47" t="s">
        <v>213</v>
      </c>
      <c r="F363" s="47"/>
      <c r="G363" s="54">
        <f>G364</f>
        <v>16656951.69</v>
      </c>
      <c r="H363" s="107"/>
      <c r="I363" s="54">
        <f>I364</f>
        <v>16656951.69</v>
      </c>
      <c r="J363" s="107"/>
      <c r="K363" s="74" t="e">
        <f>K364</f>
        <v>#REF!</v>
      </c>
      <c r="L363" s="107"/>
      <c r="M363" s="74" t="e">
        <f>M364</f>
        <v>#REF!</v>
      </c>
      <c r="N363" s="122"/>
      <c r="O363" s="74">
        <f>O364</f>
        <v>16943119</v>
      </c>
    </row>
    <row r="364" spans="1:15" ht="67.5" customHeight="1">
      <c r="A364" s="36" t="s">
        <v>314</v>
      </c>
      <c r="B364" s="47" t="s">
        <v>594</v>
      </c>
      <c r="C364" s="47" t="s">
        <v>569</v>
      </c>
      <c r="D364" s="47" t="s">
        <v>315</v>
      </c>
      <c r="E364" s="47" t="s">
        <v>214</v>
      </c>
      <c r="F364" s="47"/>
      <c r="G364" s="54">
        <f>G365+G366</f>
        <v>16656951.69</v>
      </c>
      <c r="H364" s="107"/>
      <c r="I364" s="54">
        <f>I365+I366+I367</f>
        <v>16656951.69</v>
      </c>
      <c r="J364" s="107"/>
      <c r="K364" s="74" t="e">
        <f>K365+K366+K367+#REF!</f>
        <v>#REF!</v>
      </c>
      <c r="L364" s="107"/>
      <c r="M364" s="74" t="e">
        <f>M365+M366+M367+#REF!</f>
        <v>#REF!</v>
      </c>
      <c r="N364" s="122"/>
      <c r="O364" s="74">
        <f>O365+O366+O367</f>
        <v>16943119</v>
      </c>
    </row>
    <row r="365" spans="1:15" ht="35.25" customHeight="1">
      <c r="A365" s="91" t="s">
        <v>520</v>
      </c>
      <c r="B365" s="47" t="s">
        <v>594</v>
      </c>
      <c r="C365" s="47" t="s">
        <v>569</v>
      </c>
      <c r="D365" s="47"/>
      <c r="E365" s="47" t="s">
        <v>214</v>
      </c>
      <c r="F365" s="47" t="s">
        <v>519</v>
      </c>
      <c r="G365" s="74">
        <v>15512444</v>
      </c>
      <c r="H365" s="107">
        <v>-1700</v>
      </c>
      <c r="I365" s="74">
        <f>G365+H365</f>
        <v>15510744</v>
      </c>
      <c r="J365" s="107">
        <v>-139290</v>
      </c>
      <c r="K365" s="74">
        <f>I365+J365</f>
        <v>15371454</v>
      </c>
      <c r="L365" s="107"/>
      <c r="M365" s="74">
        <f>K365+L365</f>
        <v>15371454</v>
      </c>
      <c r="N365" s="122"/>
      <c r="O365" s="74">
        <v>15939402</v>
      </c>
    </row>
    <row r="366" spans="1:15" s="7" customFormat="1" ht="39.75" customHeight="1">
      <c r="A366" s="96" t="s">
        <v>530</v>
      </c>
      <c r="B366" s="47" t="s">
        <v>594</v>
      </c>
      <c r="C366" s="47" t="s">
        <v>569</v>
      </c>
      <c r="D366" s="47"/>
      <c r="E366" s="47" t="s">
        <v>214</v>
      </c>
      <c r="F366" s="47" t="s">
        <v>521</v>
      </c>
      <c r="G366" s="74">
        <v>1144507.69</v>
      </c>
      <c r="H366" s="107"/>
      <c r="I366" s="74">
        <f>G366+H366</f>
        <v>1144507.69</v>
      </c>
      <c r="J366" s="107">
        <v>34009.4</v>
      </c>
      <c r="K366" s="74">
        <f>I366+J366</f>
        <v>1178517.0899999999</v>
      </c>
      <c r="L366" s="107">
        <v>-14500</v>
      </c>
      <c r="M366" s="74">
        <f>K366+L366</f>
        <v>1164017.0899999999</v>
      </c>
      <c r="N366" s="122">
        <v>-190000</v>
      </c>
      <c r="O366" s="74">
        <f>945907+56010</f>
        <v>1001917</v>
      </c>
    </row>
    <row r="367" spans="1:15" s="7" customFormat="1" ht="24.75" customHeight="1">
      <c r="A367" s="96" t="s">
        <v>524</v>
      </c>
      <c r="B367" s="47" t="s">
        <v>594</v>
      </c>
      <c r="C367" s="47" t="s">
        <v>569</v>
      </c>
      <c r="D367" s="47"/>
      <c r="E367" s="47" t="s">
        <v>214</v>
      </c>
      <c r="F367" s="47" t="s">
        <v>523</v>
      </c>
      <c r="G367" s="74"/>
      <c r="H367" s="107">
        <v>1700</v>
      </c>
      <c r="I367" s="74">
        <f>G367+H367</f>
        <v>1700</v>
      </c>
      <c r="J367" s="107"/>
      <c r="K367" s="74">
        <f>I367+J367</f>
        <v>1700</v>
      </c>
      <c r="L367" s="107"/>
      <c r="M367" s="74">
        <f>K367+L367</f>
        <v>1700</v>
      </c>
      <c r="N367" s="122"/>
      <c r="O367" s="74">
        <f>57810-56010</f>
        <v>1800</v>
      </c>
    </row>
    <row r="368" spans="1:15" ht="85.5" customHeight="1">
      <c r="A368" s="36" t="s">
        <v>325</v>
      </c>
      <c r="B368" s="47" t="s">
        <v>594</v>
      </c>
      <c r="C368" s="47" t="s">
        <v>569</v>
      </c>
      <c r="D368" s="47" t="s">
        <v>326</v>
      </c>
      <c r="E368" s="47" t="s">
        <v>207</v>
      </c>
      <c r="F368" s="47"/>
      <c r="G368" s="54" t="e">
        <f>#REF!+#REF!+G369</f>
        <v>#REF!</v>
      </c>
      <c r="H368" s="107"/>
      <c r="I368" s="54" t="e">
        <f>#REF!+#REF!+I369</f>
        <v>#REF!</v>
      </c>
      <c r="J368" s="107"/>
      <c r="K368" s="74" t="e">
        <f>#REF!+#REF!+K369+#REF!</f>
        <v>#REF!</v>
      </c>
      <c r="L368" s="107"/>
      <c r="M368" s="74" t="e">
        <f>#REF!+#REF!+M369+#REF!+#REF!+#REF!</f>
        <v>#REF!</v>
      </c>
      <c r="N368" s="122"/>
      <c r="O368" s="74">
        <f>O369</f>
        <v>763200</v>
      </c>
    </row>
    <row r="369" spans="1:15" ht="96.75" customHeight="1">
      <c r="A369" s="36" t="s">
        <v>669</v>
      </c>
      <c r="B369" s="47" t="s">
        <v>594</v>
      </c>
      <c r="C369" s="47" t="s">
        <v>569</v>
      </c>
      <c r="D369" s="47" t="s">
        <v>451</v>
      </c>
      <c r="E369" s="47" t="s">
        <v>215</v>
      </c>
      <c r="F369" s="47"/>
      <c r="G369" s="74">
        <f>G370</f>
        <v>150000</v>
      </c>
      <c r="H369" s="107"/>
      <c r="I369" s="74">
        <f>I370</f>
        <v>150000</v>
      </c>
      <c r="J369" s="107"/>
      <c r="K369" s="74">
        <f>K370</f>
        <v>150000</v>
      </c>
      <c r="L369" s="107"/>
      <c r="M369" s="74">
        <f>M370</f>
        <v>329797.32</v>
      </c>
      <c r="N369" s="122"/>
      <c r="O369" s="74">
        <f>O370</f>
        <v>763200</v>
      </c>
    </row>
    <row r="370" spans="1:15" ht="37.5" customHeight="1">
      <c r="A370" s="91" t="s">
        <v>530</v>
      </c>
      <c r="B370" s="47" t="s">
        <v>594</v>
      </c>
      <c r="C370" s="47" t="s">
        <v>569</v>
      </c>
      <c r="D370" s="47"/>
      <c r="E370" s="47" t="s">
        <v>215</v>
      </c>
      <c r="F370" s="47" t="s">
        <v>521</v>
      </c>
      <c r="G370" s="74">
        <v>150000</v>
      </c>
      <c r="H370" s="122"/>
      <c r="I370" s="74">
        <v>150000</v>
      </c>
      <c r="J370" s="107"/>
      <c r="K370" s="74">
        <v>150000</v>
      </c>
      <c r="L370" s="107">
        <v>179797.32</v>
      </c>
      <c r="M370" s="74">
        <f>K370+L370</f>
        <v>329797.32</v>
      </c>
      <c r="N370" s="122"/>
      <c r="O370" s="74">
        <f>763200</f>
        <v>763200</v>
      </c>
    </row>
    <row r="371" spans="1:15" ht="30.75">
      <c r="A371" s="36" t="s">
        <v>612</v>
      </c>
      <c r="B371" s="47" t="s">
        <v>594</v>
      </c>
      <c r="C371" s="47" t="s">
        <v>570</v>
      </c>
      <c r="D371" s="47"/>
      <c r="E371" s="47"/>
      <c r="F371" s="47"/>
      <c r="G371" s="54" t="e">
        <f>G372</f>
        <v>#REF!</v>
      </c>
      <c r="H371" s="107"/>
      <c r="I371" s="54" t="e">
        <f>I372</f>
        <v>#REF!</v>
      </c>
      <c r="J371" s="107"/>
      <c r="K371" s="74" t="e">
        <f>K372</f>
        <v>#REF!</v>
      </c>
      <c r="L371" s="107"/>
      <c r="M371" s="74" t="e">
        <f>M372</f>
        <v>#REF!</v>
      </c>
      <c r="N371" s="122"/>
      <c r="O371" s="74">
        <f>O372</f>
        <v>17173700</v>
      </c>
    </row>
    <row r="372" spans="1:15" ht="53.25" customHeight="1">
      <c r="A372" s="36" t="s">
        <v>432</v>
      </c>
      <c r="B372" s="47" t="s">
        <v>594</v>
      </c>
      <c r="C372" s="47" t="s">
        <v>570</v>
      </c>
      <c r="D372" s="47" t="s">
        <v>2</v>
      </c>
      <c r="E372" s="47" t="s">
        <v>196</v>
      </c>
      <c r="F372" s="47"/>
      <c r="G372" s="54" t="e">
        <f>G373</f>
        <v>#REF!</v>
      </c>
      <c r="H372" s="122"/>
      <c r="I372" s="54" t="e">
        <f>I373</f>
        <v>#REF!</v>
      </c>
      <c r="J372" s="107"/>
      <c r="K372" s="74" t="e">
        <f>K373+K381</f>
        <v>#REF!</v>
      </c>
      <c r="L372" s="107"/>
      <c r="M372" s="74" t="e">
        <f>M373+M381</f>
        <v>#REF!</v>
      </c>
      <c r="N372" s="122"/>
      <c r="O372" s="74">
        <f>O373+O381</f>
        <v>17173700</v>
      </c>
    </row>
    <row r="373" spans="1:15" ht="69" customHeight="1">
      <c r="A373" s="36" t="s">
        <v>316</v>
      </c>
      <c r="B373" s="47" t="s">
        <v>594</v>
      </c>
      <c r="C373" s="47" t="s">
        <v>570</v>
      </c>
      <c r="D373" s="47" t="s">
        <v>317</v>
      </c>
      <c r="E373" s="47" t="s">
        <v>216</v>
      </c>
      <c r="F373" s="47"/>
      <c r="G373" s="54" t="e">
        <f>G374+G376+G378</f>
        <v>#REF!</v>
      </c>
      <c r="H373" s="140"/>
      <c r="I373" s="54" t="e">
        <f>I374+I376+I378</f>
        <v>#REF!</v>
      </c>
      <c r="J373" s="140"/>
      <c r="K373" s="74" t="e">
        <f>K374+K376+K378</f>
        <v>#REF!</v>
      </c>
      <c r="L373" s="140"/>
      <c r="M373" s="74" t="e">
        <f>M374+M376+M378</f>
        <v>#REF!</v>
      </c>
      <c r="N373" s="141"/>
      <c r="O373" s="74">
        <f>O374+O376+O378</f>
        <v>12626900</v>
      </c>
    </row>
    <row r="374" spans="1:15" ht="48" customHeight="1">
      <c r="A374" s="98" t="s">
        <v>318</v>
      </c>
      <c r="B374" s="99" t="s">
        <v>594</v>
      </c>
      <c r="C374" s="99" t="s">
        <v>570</v>
      </c>
      <c r="D374" s="99" t="s">
        <v>319</v>
      </c>
      <c r="E374" s="99" t="s">
        <v>217</v>
      </c>
      <c r="F374" s="99"/>
      <c r="G374" s="54">
        <f>G375</f>
        <v>1759408</v>
      </c>
      <c r="H374" s="141"/>
      <c r="I374" s="54">
        <f>I375</f>
        <v>1759408</v>
      </c>
      <c r="J374" s="140"/>
      <c r="K374" s="74">
        <f>K375</f>
        <v>2009408</v>
      </c>
      <c r="L374" s="140"/>
      <c r="M374" s="74">
        <f>M375</f>
        <v>2009408</v>
      </c>
      <c r="N374" s="141"/>
      <c r="O374" s="74">
        <f>O375</f>
        <v>2177700</v>
      </c>
    </row>
    <row r="375" spans="1:15" ht="20.25" customHeight="1">
      <c r="A375" s="89" t="s">
        <v>528</v>
      </c>
      <c r="B375" s="99" t="s">
        <v>594</v>
      </c>
      <c r="C375" s="99" t="s">
        <v>570</v>
      </c>
      <c r="D375" s="99"/>
      <c r="E375" s="99" t="s">
        <v>217</v>
      </c>
      <c r="F375" s="99" t="s">
        <v>527</v>
      </c>
      <c r="G375" s="74">
        <v>1759408</v>
      </c>
      <c r="H375" s="140"/>
      <c r="I375" s="74">
        <f>G375+H375</f>
        <v>1759408</v>
      </c>
      <c r="J375" s="140">
        <v>250000</v>
      </c>
      <c r="K375" s="74">
        <f>I375+J375</f>
        <v>2009408</v>
      </c>
      <c r="L375" s="140"/>
      <c r="M375" s="74">
        <f>K375+L375</f>
        <v>2009408</v>
      </c>
      <c r="N375" s="141"/>
      <c r="O375" s="74">
        <v>2177700</v>
      </c>
    </row>
    <row r="376" spans="1:15" ht="31.5" customHeight="1">
      <c r="A376" s="100" t="s">
        <v>320</v>
      </c>
      <c r="B376" s="99" t="s">
        <v>594</v>
      </c>
      <c r="C376" s="99" t="s">
        <v>570</v>
      </c>
      <c r="D376" s="99" t="s">
        <v>321</v>
      </c>
      <c r="E376" s="99" t="s">
        <v>218</v>
      </c>
      <c r="F376" s="99"/>
      <c r="G376" s="54" t="e">
        <f>#REF!+G377</f>
        <v>#REF!</v>
      </c>
      <c r="H376" s="141"/>
      <c r="I376" s="54" t="e">
        <f>#REF!+I377</f>
        <v>#REF!</v>
      </c>
      <c r="J376" s="140"/>
      <c r="K376" s="74" t="e">
        <f>#REF!+K377</f>
        <v>#REF!</v>
      </c>
      <c r="L376" s="140"/>
      <c r="M376" s="74" t="e">
        <f>#REF!+M377</f>
        <v>#REF!</v>
      </c>
      <c r="N376" s="141"/>
      <c r="O376" s="74">
        <f>O377</f>
        <v>5923200</v>
      </c>
    </row>
    <row r="377" spans="1:15" s="1" customFormat="1" ht="26.25" customHeight="1">
      <c r="A377" s="89" t="s">
        <v>528</v>
      </c>
      <c r="B377" s="99" t="s">
        <v>594</v>
      </c>
      <c r="C377" s="47" t="s">
        <v>570</v>
      </c>
      <c r="D377" s="47"/>
      <c r="E377" s="99" t="s">
        <v>218</v>
      </c>
      <c r="F377" s="47" t="s">
        <v>527</v>
      </c>
      <c r="G377" s="74">
        <v>5883750</v>
      </c>
      <c r="H377" s="140"/>
      <c r="I377" s="74">
        <f>G377+H377</f>
        <v>5883750</v>
      </c>
      <c r="J377" s="140"/>
      <c r="K377" s="74">
        <f>I377+J377</f>
        <v>5883750</v>
      </c>
      <c r="L377" s="140"/>
      <c r="M377" s="74">
        <f>K377+L377</f>
        <v>5883750</v>
      </c>
      <c r="N377" s="141"/>
      <c r="O377" s="74">
        <v>5923200</v>
      </c>
    </row>
    <row r="378" spans="1:15" s="1" customFormat="1" ht="48.75" customHeight="1">
      <c r="A378" s="101" t="s">
        <v>322</v>
      </c>
      <c r="B378" s="99" t="s">
        <v>594</v>
      </c>
      <c r="C378" s="99" t="s">
        <v>570</v>
      </c>
      <c r="D378" s="47" t="s">
        <v>324</v>
      </c>
      <c r="E378" s="47" t="s">
        <v>219</v>
      </c>
      <c r="F378" s="47"/>
      <c r="G378" s="54">
        <f>G379+G380</f>
        <v>2480000</v>
      </c>
      <c r="H378" s="107"/>
      <c r="I378" s="54">
        <f>I379+I380</f>
        <v>2480000</v>
      </c>
      <c r="J378" s="107"/>
      <c r="K378" s="74">
        <f>K379+K380</f>
        <v>2597224.66</v>
      </c>
      <c r="L378" s="107"/>
      <c r="M378" s="74">
        <f>M379+M380</f>
        <v>2597224.66</v>
      </c>
      <c r="N378" s="122"/>
      <c r="O378" s="74">
        <f>O379+O380</f>
        <v>4526000</v>
      </c>
    </row>
    <row r="379" spans="1:15" s="1" customFormat="1" ht="30" customHeight="1">
      <c r="A379" s="91" t="s">
        <v>531</v>
      </c>
      <c r="B379" s="99" t="s">
        <v>594</v>
      </c>
      <c r="C379" s="99" t="s">
        <v>570</v>
      </c>
      <c r="D379" s="47"/>
      <c r="E379" s="47" t="s">
        <v>219</v>
      </c>
      <c r="F379" s="47" t="s">
        <v>521</v>
      </c>
      <c r="G379" s="74">
        <v>1250018</v>
      </c>
      <c r="H379" s="107"/>
      <c r="I379" s="74">
        <f>G379+H379</f>
        <v>1250018</v>
      </c>
      <c r="J379" s="107">
        <v>274341.66</v>
      </c>
      <c r="K379" s="74">
        <f>I379+J379</f>
        <v>1524359.66</v>
      </c>
      <c r="L379" s="107"/>
      <c r="M379" s="74">
        <f>K379+L379</f>
        <v>1524359.66</v>
      </c>
      <c r="N379" s="122"/>
      <c r="O379" s="74">
        <v>3047824</v>
      </c>
    </row>
    <row r="380" spans="1:15" s="1" customFormat="1" ht="18" customHeight="1">
      <c r="A380" s="89" t="s">
        <v>528</v>
      </c>
      <c r="B380" s="99" t="s">
        <v>594</v>
      </c>
      <c r="C380" s="47" t="s">
        <v>570</v>
      </c>
      <c r="D380" s="47"/>
      <c r="E380" s="47" t="s">
        <v>219</v>
      </c>
      <c r="F380" s="47" t="s">
        <v>527</v>
      </c>
      <c r="G380" s="74">
        <v>1229982</v>
      </c>
      <c r="H380" s="122"/>
      <c r="I380" s="74">
        <f>G380+H380</f>
        <v>1229982</v>
      </c>
      <c r="J380" s="107">
        <v>-157117</v>
      </c>
      <c r="K380" s="74">
        <f>I380+J380</f>
        <v>1072865</v>
      </c>
      <c r="L380" s="107"/>
      <c r="M380" s="74">
        <f>K380+L380</f>
        <v>1072865</v>
      </c>
      <c r="N380" s="122"/>
      <c r="O380" s="74">
        <v>1478176</v>
      </c>
    </row>
    <row r="381" spans="1:15" s="1" customFormat="1" ht="84.75" customHeight="1">
      <c r="A381" s="36" t="s">
        <v>500</v>
      </c>
      <c r="B381" s="99" t="s">
        <v>594</v>
      </c>
      <c r="C381" s="47" t="s">
        <v>570</v>
      </c>
      <c r="D381" s="47"/>
      <c r="E381" s="47" t="s">
        <v>207</v>
      </c>
      <c r="F381" s="47"/>
      <c r="G381" s="74"/>
      <c r="H381" s="122"/>
      <c r="I381" s="74"/>
      <c r="J381" s="107"/>
      <c r="K381" s="74" t="e">
        <f>K382+#REF!</f>
        <v>#REF!</v>
      </c>
      <c r="L381" s="107"/>
      <c r="M381" s="74" t="e">
        <f>M382+#REF!</f>
        <v>#REF!</v>
      </c>
      <c r="N381" s="122"/>
      <c r="O381" s="74">
        <f>O382</f>
        <v>4546800</v>
      </c>
    </row>
    <row r="382" spans="1:15" s="1" customFormat="1" ht="66" customHeight="1">
      <c r="A382" s="36" t="s">
        <v>502</v>
      </c>
      <c r="B382" s="99" t="s">
        <v>594</v>
      </c>
      <c r="C382" s="47" t="s">
        <v>570</v>
      </c>
      <c r="D382" s="47"/>
      <c r="E382" s="47" t="s">
        <v>501</v>
      </c>
      <c r="F382" s="47"/>
      <c r="G382" s="74"/>
      <c r="H382" s="122"/>
      <c r="I382" s="74"/>
      <c r="J382" s="107"/>
      <c r="K382" s="74">
        <f>K383</f>
        <v>817286.74</v>
      </c>
      <c r="L382" s="107"/>
      <c r="M382" s="74">
        <f>M383</f>
        <v>817286.74</v>
      </c>
      <c r="N382" s="122"/>
      <c r="O382" s="74">
        <f>O383</f>
        <v>4546800</v>
      </c>
    </row>
    <row r="383" spans="1:15" s="1" customFormat="1" ht="20.25" customHeight="1">
      <c r="A383" s="96" t="s">
        <v>528</v>
      </c>
      <c r="B383" s="99" t="s">
        <v>594</v>
      </c>
      <c r="C383" s="47" t="s">
        <v>570</v>
      </c>
      <c r="D383" s="47"/>
      <c r="E383" s="47" t="s">
        <v>501</v>
      </c>
      <c r="F383" s="47" t="s">
        <v>527</v>
      </c>
      <c r="G383" s="74"/>
      <c r="H383" s="122"/>
      <c r="I383" s="74"/>
      <c r="J383" s="107">
        <v>817286.74</v>
      </c>
      <c r="K383" s="74">
        <f>I383+J383</f>
        <v>817286.74</v>
      </c>
      <c r="L383" s="107"/>
      <c r="M383" s="74">
        <f>K383+L383</f>
        <v>817286.74</v>
      </c>
      <c r="N383" s="122">
        <v>3000000</v>
      </c>
      <c r="O383" s="74">
        <f>4546800</f>
        <v>4546800</v>
      </c>
    </row>
    <row r="384" spans="1:15" ht="29.25" customHeight="1">
      <c r="A384" s="36" t="s">
        <v>613</v>
      </c>
      <c r="B384" s="47" t="s">
        <v>594</v>
      </c>
      <c r="C384" s="47" t="s">
        <v>571</v>
      </c>
      <c r="D384" s="47"/>
      <c r="E384" s="47"/>
      <c r="F384" s="47"/>
      <c r="G384" s="54">
        <f>G385</f>
        <v>10686418</v>
      </c>
      <c r="H384" s="107"/>
      <c r="I384" s="54">
        <f>I385</f>
        <v>10694668</v>
      </c>
      <c r="J384" s="122"/>
      <c r="K384" s="74">
        <f>K385</f>
        <v>10694668</v>
      </c>
      <c r="L384" s="107"/>
      <c r="M384" s="74">
        <f>M385</f>
        <v>10388357</v>
      </c>
      <c r="N384" s="122"/>
      <c r="O384" s="74">
        <f>O385</f>
        <v>13269200</v>
      </c>
    </row>
    <row r="385" spans="1:15" ht="46.5" customHeight="1">
      <c r="A385" s="36" t="s">
        <v>432</v>
      </c>
      <c r="B385" s="47" t="s">
        <v>594</v>
      </c>
      <c r="C385" s="47" t="s">
        <v>571</v>
      </c>
      <c r="D385" s="47" t="s">
        <v>2</v>
      </c>
      <c r="E385" s="47" t="s">
        <v>196</v>
      </c>
      <c r="F385" s="47"/>
      <c r="G385" s="54">
        <f>G386</f>
        <v>10686418</v>
      </c>
      <c r="H385" s="107"/>
      <c r="I385" s="54">
        <f>I386</f>
        <v>10694668</v>
      </c>
      <c r="J385" s="107"/>
      <c r="K385" s="74">
        <f>K386</f>
        <v>10694668</v>
      </c>
      <c r="L385" s="107"/>
      <c r="M385" s="74">
        <f>M386</f>
        <v>10388357</v>
      </c>
      <c r="N385" s="122"/>
      <c r="O385" s="74">
        <f>O386</f>
        <v>13269200</v>
      </c>
    </row>
    <row r="386" spans="1:15" ht="93">
      <c r="A386" s="36" t="s">
        <v>327</v>
      </c>
      <c r="B386" s="47" t="s">
        <v>594</v>
      </c>
      <c r="C386" s="47" t="s">
        <v>571</v>
      </c>
      <c r="D386" s="47" t="s">
        <v>328</v>
      </c>
      <c r="E386" s="47" t="s">
        <v>220</v>
      </c>
      <c r="F386" s="47"/>
      <c r="G386" s="54">
        <f>G387+G390+G395</f>
        <v>10686418</v>
      </c>
      <c r="H386" s="122"/>
      <c r="I386" s="54">
        <f>I387+I390+I395+I393</f>
        <v>10694668</v>
      </c>
      <c r="J386" s="107"/>
      <c r="K386" s="74">
        <f>K387+K390+K395+K393</f>
        <v>10694668</v>
      </c>
      <c r="L386" s="107"/>
      <c r="M386" s="74">
        <f>M387+M390+M395+M393</f>
        <v>10388357</v>
      </c>
      <c r="N386" s="122"/>
      <c r="O386" s="74">
        <f>O387+O390+O395+O393</f>
        <v>13269200</v>
      </c>
    </row>
    <row r="387" spans="1:15" ht="68.25" customHeight="1">
      <c r="A387" s="36" t="s">
        <v>329</v>
      </c>
      <c r="B387" s="47">
        <v>906</v>
      </c>
      <c r="C387" s="47" t="s">
        <v>571</v>
      </c>
      <c r="D387" s="47" t="s">
        <v>330</v>
      </c>
      <c r="E387" s="47" t="s">
        <v>221</v>
      </c>
      <c r="F387" s="47"/>
      <c r="G387" s="65">
        <f>G388+G389</f>
        <v>8164048</v>
      </c>
      <c r="H387" s="107"/>
      <c r="I387" s="65">
        <f>I388+I389</f>
        <v>7980248</v>
      </c>
      <c r="J387" s="107"/>
      <c r="K387" s="102">
        <f>K388+K389</f>
        <v>7976998</v>
      </c>
      <c r="L387" s="107"/>
      <c r="M387" s="102">
        <f>M388+M389</f>
        <v>7676155</v>
      </c>
      <c r="N387" s="122"/>
      <c r="O387" s="102">
        <f>O388+O389</f>
        <v>10513000</v>
      </c>
    </row>
    <row r="388" spans="1:15" ht="35.25" customHeight="1">
      <c r="A388" s="89" t="s">
        <v>520</v>
      </c>
      <c r="B388" s="47" t="s">
        <v>594</v>
      </c>
      <c r="C388" s="47" t="s">
        <v>571</v>
      </c>
      <c r="D388" s="47"/>
      <c r="E388" s="47" t="s">
        <v>221</v>
      </c>
      <c r="F388" s="47" t="s">
        <v>519</v>
      </c>
      <c r="G388" s="102">
        <v>6841577</v>
      </c>
      <c r="H388" s="107">
        <v>-195300</v>
      </c>
      <c r="I388" s="102">
        <f>G388+H388</f>
        <v>6646277</v>
      </c>
      <c r="J388" s="107">
        <v>-165000</v>
      </c>
      <c r="K388" s="102">
        <f>I388+J388</f>
        <v>6481277</v>
      </c>
      <c r="L388" s="107">
        <v>-283700</v>
      </c>
      <c r="M388" s="102">
        <f>K388+L388</f>
        <v>6197577</v>
      </c>
      <c r="N388" s="122"/>
      <c r="O388" s="102">
        <v>6249460</v>
      </c>
    </row>
    <row r="389" spans="1:15" s="7" customFormat="1" ht="30.75">
      <c r="A389" s="91" t="s">
        <v>530</v>
      </c>
      <c r="B389" s="47" t="s">
        <v>594</v>
      </c>
      <c r="C389" s="47" t="s">
        <v>571</v>
      </c>
      <c r="D389" s="47"/>
      <c r="E389" s="47" t="s">
        <v>221</v>
      </c>
      <c r="F389" s="47" t="s">
        <v>521</v>
      </c>
      <c r="G389" s="74">
        <v>1322471</v>
      </c>
      <c r="H389" s="107">
        <v>11500</v>
      </c>
      <c r="I389" s="102">
        <f>G389+H389</f>
        <v>1333971</v>
      </c>
      <c r="J389" s="107">
        <v>161750</v>
      </c>
      <c r="K389" s="102">
        <f>I389+J389</f>
        <v>1495721</v>
      </c>
      <c r="L389" s="144">
        <v>-17143</v>
      </c>
      <c r="M389" s="102">
        <f>K389+L389</f>
        <v>1478578</v>
      </c>
      <c r="N389" s="122">
        <v>-925.87</v>
      </c>
      <c r="O389" s="102">
        <v>4263540</v>
      </c>
    </row>
    <row r="390" spans="1:15" ht="46.5">
      <c r="A390" s="36" t="s">
        <v>331</v>
      </c>
      <c r="B390" s="47">
        <v>906</v>
      </c>
      <c r="C390" s="47" t="s">
        <v>571</v>
      </c>
      <c r="D390" s="47" t="s">
        <v>434</v>
      </c>
      <c r="E390" s="47" t="s">
        <v>222</v>
      </c>
      <c r="F390" s="47"/>
      <c r="G390" s="65">
        <f>G391+G392</f>
        <v>2222370</v>
      </c>
      <c r="H390" s="107"/>
      <c r="I390" s="65">
        <f>I391+I392</f>
        <v>2221370</v>
      </c>
      <c r="J390" s="107"/>
      <c r="K390" s="102">
        <f>K391+K392</f>
        <v>2221370</v>
      </c>
      <c r="L390" s="107"/>
      <c r="M390" s="102">
        <f>M391+M392</f>
        <v>2221370</v>
      </c>
      <c r="N390" s="122"/>
      <c r="O390" s="102">
        <f>O391+O392</f>
        <v>2253902</v>
      </c>
    </row>
    <row r="391" spans="1:15" ht="36" customHeight="1">
      <c r="A391" s="89" t="s">
        <v>532</v>
      </c>
      <c r="B391" s="47" t="s">
        <v>594</v>
      </c>
      <c r="C391" s="47" t="s">
        <v>571</v>
      </c>
      <c r="D391" s="47"/>
      <c r="E391" s="47" t="s">
        <v>222</v>
      </c>
      <c r="F391" s="47" t="s">
        <v>529</v>
      </c>
      <c r="G391" s="102">
        <v>2142870</v>
      </c>
      <c r="H391" s="107">
        <v>-1000</v>
      </c>
      <c r="I391" s="102">
        <f>G391+H391</f>
        <v>2141870</v>
      </c>
      <c r="J391" s="107"/>
      <c r="K391" s="102">
        <f>I391+J391</f>
        <v>2141870</v>
      </c>
      <c r="L391" s="107"/>
      <c r="M391" s="102">
        <f>K391+L391</f>
        <v>2141870</v>
      </c>
      <c r="N391" s="122"/>
      <c r="O391" s="102">
        <v>2173851</v>
      </c>
    </row>
    <row r="392" spans="1:15" s="7" customFormat="1" ht="30.75">
      <c r="A392" s="91" t="s">
        <v>531</v>
      </c>
      <c r="B392" s="47" t="s">
        <v>594</v>
      </c>
      <c r="C392" s="47" t="s">
        <v>571</v>
      </c>
      <c r="D392" s="47"/>
      <c r="E392" s="47" t="s">
        <v>222</v>
      </c>
      <c r="F392" s="47" t="s">
        <v>521</v>
      </c>
      <c r="G392" s="74">
        <v>79500</v>
      </c>
      <c r="H392" s="107"/>
      <c r="I392" s="102">
        <f>G392+H392</f>
        <v>79500</v>
      </c>
      <c r="J392" s="107"/>
      <c r="K392" s="102">
        <f>I392+J392</f>
        <v>79500</v>
      </c>
      <c r="L392" s="107"/>
      <c r="M392" s="102">
        <f>K392+L392</f>
        <v>79500</v>
      </c>
      <c r="N392" s="122"/>
      <c r="O392" s="102">
        <v>80051</v>
      </c>
    </row>
    <row r="393" spans="1:15" s="7" customFormat="1" ht="46.5">
      <c r="A393" s="36" t="s">
        <v>493</v>
      </c>
      <c r="B393" s="47" t="s">
        <v>594</v>
      </c>
      <c r="C393" s="47" t="s">
        <v>571</v>
      </c>
      <c r="D393" s="47"/>
      <c r="E393" s="47" t="s">
        <v>492</v>
      </c>
      <c r="F393" s="47"/>
      <c r="G393" s="74"/>
      <c r="H393" s="107"/>
      <c r="I393" s="102">
        <f>I394</f>
        <v>196300</v>
      </c>
      <c r="J393" s="107"/>
      <c r="K393" s="102">
        <f>K394</f>
        <v>196300</v>
      </c>
      <c r="L393" s="107"/>
      <c r="M393" s="102">
        <f>M394</f>
        <v>190832</v>
      </c>
      <c r="N393" s="122"/>
      <c r="O393" s="102">
        <f>O394</f>
        <v>202298</v>
      </c>
    </row>
    <row r="394" spans="1:15" s="7" customFormat="1" ht="30.75">
      <c r="A394" s="89" t="s">
        <v>532</v>
      </c>
      <c r="B394" s="47" t="s">
        <v>594</v>
      </c>
      <c r="C394" s="47" t="s">
        <v>571</v>
      </c>
      <c r="D394" s="47"/>
      <c r="E394" s="47" t="s">
        <v>492</v>
      </c>
      <c r="F394" s="47" t="s">
        <v>529</v>
      </c>
      <c r="G394" s="74"/>
      <c r="H394" s="107">
        <v>196300</v>
      </c>
      <c r="I394" s="102">
        <f>G394+H394</f>
        <v>196300</v>
      </c>
      <c r="J394" s="107"/>
      <c r="K394" s="102">
        <f>I394+J394</f>
        <v>196300</v>
      </c>
      <c r="L394" s="107">
        <v>-5468</v>
      </c>
      <c r="M394" s="102">
        <f>K394+L394</f>
        <v>190832</v>
      </c>
      <c r="N394" s="122"/>
      <c r="O394" s="102">
        <v>202298</v>
      </c>
    </row>
    <row r="395" spans="1:15" ht="33.75" customHeight="1">
      <c r="A395" s="103" t="s">
        <v>333</v>
      </c>
      <c r="B395" s="47" t="s">
        <v>594</v>
      </c>
      <c r="C395" s="47" t="s">
        <v>571</v>
      </c>
      <c r="D395" s="47" t="s">
        <v>334</v>
      </c>
      <c r="E395" s="47" t="s">
        <v>223</v>
      </c>
      <c r="F395" s="47"/>
      <c r="G395" s="65">
        <f>G396</f>
        <v>300000</v>
      </c>
      <c r="H395" s="107"/>
      <c r="I395" s="65">
        <f>I396</f>
        <v>296750</v>
      </c>
      <c r="J395" s="107"/>
      <c r="K395" s="102">
        <f>K396</f>
        <v>300000</v>
      </c>
      <c r="L395" s="107"/>
      <c r="M395" s="102">
        <f>M396</f>
        <v>300000</v>
      </c>
      <c r="N395" s="122"/>
      <c r="O395" s="102">
        <f>O396</f>
        <v>300000</v>
      </c>
    </row>
    <row r="396" spans="1:15" ht="15">
      <c r="A396" s="137" t="s">
        <v>18</v>
      </c>
      <c r="B396" s="136" t="s">
        <v>594</v>
      </c>
      <c r="C396" s="136" t="s">
        <v>571</v>
      </c>
      <c r="D396" s="136" t="s">
        <v>334</v>
      </c>
      <c r="E396" s="132" t="s">
        <v>223</v>
      </c>
      <c r="F396" s="136" t="s">
        <v>521</v>
      </c>
      <c r="G396" s="133">
        <v>300000</v>
      </c>
      <c r="H396" s="134">
        <v>-3250</v>
      </c>
      <c r="I396" s="133">
        <f>G396+H396</f>
        <v>296750</v>
      </c>
      <c r="J396" s="134">
        <v>3250</v>
      </c>
      <c r="K396" s="133">
        <f>I396+J396</f>
        <v>300000</v>
      </c>
      <c r="L396" s="134"/>
      <c r="M396" s="133">
        <f>K396+L396</f>
        <v>300000</v>
      </c>
      <c r="N396" s="135"/>
      <c r="O396" s="133">
        <f>200000+100000</f>
        <v>300000</v>
      </c>
    </row>
    <row r="397" spans="1:15" ht="15">
      <c r="A397" s="9" t="s">
        <v>614</v>
      </c>
      <c r="B397" s="45" t="s">
        <v>594</v>
      </c>
      <c r="C397" s="45" t="s">
        <v>586</v>
      </c>
      <c r="D397" s="45"/>
      <c r="E397" s="45"/>
      <c r="F397" s="45"/>
      <c r="G397" s="62">
        <f>G398</f>
        <v>122130</v>
      </c>
      <c r="H397" s="105"/>
      <c r="I397" s="62">
        <f>I398</f>
        <v>122130</v>
      </c>
      <c r="J397" s="105"/>
      <c r="K397" s="85">
        <f>K398</f>
        <v>122130</v>
      </c>
      <c r="L397" s="105"/>
      <c r="M397" s="85">
        <f>M398</f>
        <v>134984</v>
      </c>
      <c r="N397" s="106"/>
      <c r="O397" s="85">
        <f>O398</f>
        <v>134900</v>
      </c>
    </row>
    <row r="398" spans="1:15" ht="15">
      <c r="A398" s="9" t="s">
        <v>615</v>
      </c>
      <c r="B398" s="45" t="s">
        <v>594</v>
      </c>
      <c r="C398" s="45" t="s">
        <v>598</v>
      </c>
      <c r="D398" s="45"/>
      <c r="E398" s="45"/>
      <c r="F398" s="45"/>
      <c r="G398" s="62">
        <f>G399</f>
        <v>122130</v>
      </c>
      <c r="H398" s="105"/>
      <c r="I398" s="62">
        <f>I399</f>
        <v>122130</v>
      </c>
      <c r="J398" s="105"/>
      <c r="K398" s="85">
        <f>K399</f>
        <v>122130</v>
      </c>
      <c r="L398" s="105"/>
      <c r="M398" s="85">
        <f>M399</f>
        <v>134984</v>
      </c>
      <c r="N398" s="106"/>
      <c r="O398" s="85">
        <f>O399</f>
        <v>134900</v>
      </c>
    </row>
    <row r="399" spans="1:15" ht="15">
      <c r="A399" s="16" t="s">
        <v>384</v>
      </c>
      <c r="B399" s="45" t="s">
        <v>594</v>
      </c>
      <c r="C399" s="45" t="s">
        <v>598</v>
      </c>
      <c r="D399" s="45" t="s">
        <v>346</v>
      </c>
      <c r="E399" s="45" t="s">
        <v>149</v>
      </c>
      <c r="F399" s="45"/>
      <c r="G399" s="58">
        <f>G400</f>
        <v>122130</v>
      </c>
      <c r="H399" s="105"/>
      <c r="I399" s="58">
        <f>I400</f>
        <v>122130</v>
      </c>
      <c r="J399" s="105"/>
      <c r="K399" s="72">
        <f>K400</f>
        <v>122130</v>
      </c>
      <c r="L399" s="105"/>
      <c r="M399" s="72">
        <f>M400</f>
        <v>134984</v>
      </c>
      <c r="N399" s="106"/>
      <c r="O399" s="72">
        <f>O400</f>
        <v>134900</v>
      </c>
    </row>
    <row r="400" spans="1:15" ht="31.5" customHeight="1">
      <c r="A400" s="16" t="s">
        <v>88</v>
      </c>
      <c r="B400" s="45" t="s">
        <v>594</v>
      </c>
      <c r="C400" s="45" t="s">
        <v>598</v>
      </c>
      <c r="D400" s="45" t="s">
        <v>332</v>
      </c>
      <c r="E400" s="45" t="s">
        <v>87</v>
      </c>
      <c r="F400" s="45"/>
      <c r="G400" s="58">
        <f>G401</f>
        <v>122130</v>
      </c>
      <c r="H400" s="106"/>
      <c r="I400" s="58">
        <f>I401</f>
        <v>122130</v>
      </c>
      <c r="J400" s="105"/>
      <c r="K400" s="72">
        <f>K401</f>
        <v>122130</v>
      </c>
      <c r="L400" s="105"/>
      <c r="M400" s="72">
        <f>M401</f>
        <v>134984</v>
      </c>
      <c r="N400" s="106"/>
      <c r="O400" s="72">
        <f>O401</f>
        <v>134900</v>
      </c>
    </row>
    <row r="401" spans="1:15" ht="31.5" customHeight="1">
      <c r="A401" s="104" t="s">
        <v>512</v>
      </c>
      <c r="B401" s="99" t="s">
        <v>594</v>
      </c>
      <c r="C401" s="99" t="s">
        <v>598</v>
      </c>
      <c r="D401" s="99" t="s">
        <v>332</v>
      </c>
      <c r="E401" s="99" t="s">
        <v>87</v>
      </c>
      <c r="F401" s="99" t="s">
        <v>534</v>
      </c>
      <c r="G401" s="74">
        <v>122130</v>
      </c>
      <c r="H401" s="105"/>
      <c r="I401" s="74">
        <f>G401+H401</f>
        <v>122130</v>
      </c>
      <c r="J401" s="105"/>
      <c r="K401" s="74">
        <f>I401+J401</f>
        <v>122130</v>
      </c>
      <c r="L401" s="105">
        <v>12854</v>
      </c>
      <c r="M401" s="74">
        <f>K401+L401</f>
        <v>134984</v>
      </c>
      <c r="N401" s="106"/>
      <c r="O401" s="74">
        <v>134900</v>
      </c>
    </row>
    <row r="402" spans="1:15" ht="49.5" customHeight="1">
      <c r="A402" s="8" t="s">
        <v>644</v>
      </c>
      <c r="B402" s="42">
        <v>908</v>
      </c>
      <c r="C402" s="43"/>
      <c r="D402" s="43"/>
      <c r="E402" s="43"/>
      <c r="F402" s="43"/>
      <c r="G402" s="70">
        <f>G403+G407</f>
        <v>108182280</v>
      </c>
      <c r="H402" s="106"/>
      <c r="I402" s="70">
        <f>I403+I407</f>
        <v>108182280</v>
      </c>
      <c r="J402" s="105"/>
      <c r="K402" s="117" t="e">
        <f>K403+K407</f>
        <v>#REF!</v>
      </c>
      <c r="L402" s="106"/>
      <c r="M402" s="117" t="e">
        <f>M403+M407</f>
        <v>#REF!</v>
      </c>
      <c r="N402" s="106"/>
      <c r="O402" s="117">
        <f>O403+O407+O424</f>
        <v>120983600</v>
      </c>
    </row>
    <row r="403" spans="1:16" ht="62.25" customHeight="1">
      <c r="A403" s="11" t="s">
        <v>412</v>
      </c>
      <c r="B403" s="43" t="s">
        <v>585</v>
      </c>
      <c r="C403" s="43" t="s">
        <v>569</v>
      </c>
      <c r="D403" s="43" t="s">
        <v>397</v>
      </c>
      <c r="E403" s="43" t="s">
        <v>172</v>
      </c>
      <c r="F403" s="43"/>
      <c r="G403" s="54">
        <f>G404</f>
        <v>5040000</v>
      </c>
      <c r="H403" s="105"/>
      <c r="I403" s="54">
        <f>I404</f>
        <v>5040000</v>
      </c>
      <c r="J403" s="105"/>
      <c r="K403" s="74" t="e">
        <f>K404</f>
        <v>#REF!</v>
      </c>
      <c r="L403" s="105"/>
      <c r="M403" s="74" t="e">
        <f>M404</f>
        <v>#REF!</v>
      </c>
      <c r="N403" s="106"/>
      <c r="O403" s="74">
        <f>O404</f>
        <v>10116100</v>
      </c>
      <c r="P403" s="124" t="e">
        <f>O403-M403</f>
        <v>#REF!</v>
      </c>
    </row>
    <row r="404" spans="1:15" ht="55.5" customHeight="1">
      <c r="A404" s="33" t="s">
        <v>413</v>
      </c>
      <c r="B404" s="47" t="s">
        <v>585</v>
      </c>
      <c r="C404" s="47" t="s">
        <v>569</v>
      </c>
      <c r="D404" s="47" t="s">
        <v>423</v>
      </c>
      <c r="E404" s="47" t="s">
        <v>224</v>
      </c>
      <c r="F404" s="47"/>
      <c r="G404" s="54">
        <f>G405</f>
        <v>5040000</v>
      </c>
      <c r="H404" s="105"/>
      <c r="I404" s="54">
        <f>I405</f>
        <v>5040000</v>
      </c>
      <c r="J404" s="105"/>
      <c r="K404" s="74" t="e">
        <f>K405+#REF!</f>
        <v>#REF!</v>
      </c>
      <c r="L404" s="105"/>
      <c r="M404" s="74" t="e">
        <f>M405+#REF!</f>
        <v>#REF!</v>
      </c>
      <c r="N404" s="106"/>
      <c r="O404" s="74">
        <f>O405</f>
        <v>10116100</v>
      </c>
    </row>
    <row r="405" spans="1:15" ht="63" customHeight="1">
      <c r="A405" s="33" t="s">
        <v>478</v>
      </c>
      <c r="B405" s="47" t="s">
        <v>585</v>
      </c>
      <c r="C405" s="47" t="s">
        <v>569</v>
      </c>
      <c r="D405" s="47" t="s">
        <v>414</v>
      </c>
      <c r="E405" s="47" t="s">
        <v>225</v>
      </c>
      <c r="F405" s="47"/>
      <c r="G405" s="54">
        <f>G406</f>
        <v>5040000</v>
      </c>
      <c r="H405" s="105"/>
      <c r="I405" s="54">
        <f>I406</f>
        <v>5040000</v>
      </c>
      <c r="J405" s="105"/>
      <c r="K405" s="74">
        <f>K406</f>
        <v>5040000</v>
      </c>
      <c r="L405" s="105"/>
      <c r="M405" s="74">
        <f>M406</f>
        <v>5040000</v>
      </c>
      <c r="N405" s="106"/>
      <c r="O405" s="74">
        <f>O406</f>
        <v>10116100</v>
      </c>
    </row>
    <row r="406" spans="1:15" ht="17.25" customHeight="1">
      <c r="A406" s="96" t="s">
        <v>526</v>
      </c>
      <c r="B406" s="47" t="s">
        <v>585</v>
      </c>
      <c r="C406" s="47" t="s">
        <v>569</v>
      </c>
      <c r="D406" s="47"/>
      <c r="E406" s="47" t="s">
        <v>225</v>
      </c>
      <c r="F406" s="47" t="s">
        <v>525</v>
      </c>
      <c r="G406" s="74">
        <v>5040000</v>
      </c>
      <c r="H406" s="105"/>
      <c r="I406" s="74">
        <f>G406+H406</f>
        <v>5040000</v>
      </c>
      <c r="J406" s="105"/>
      <c r="K406" s="74">
        <f>I406+J406</f>
        <v>5040000</v>
      </c>
      <c r="L406" s="105"/>
      <c r="M406" s="74">
        <f>K406+L406</f>
        <v>5040000</v>
      </c>
      <c r="N406" s="106">
        <v>1980663</v>
      </c>
      <c r="O406" s="74">
        <v>10116100</v>
      </c>
    </row>
    <row r="407" spans="1:17" ht="69" customHeight="1">
      <c r="A407" s="10" t="s">
        <v>412</v>
      </c>
      <c r="B407" s="43" t="s">
        <v>585</v>
      </c>
      <c r="C407" s="43" t="s">
        <v>572</v>
      </c>
      <c r="D407" s="43" t="s">
        <v>397</v>
      </c>
      <c r="E407" s="43" t="s">
        <v>172</v>
      </c>
      <c r="F407" s="43"/>
      <c r="G407" s="58">
        <f>G408+G417</f>
        <v>103142280</v>
      </c>
      <c r="H407" s="105"/>
      <c r="I407" s="58">
        <f>I408+I417</f>
        <v>103142280</v>
      </c>
      <c r="J407" s="105"/>
      <c r="K407" s="72">
        <f>K408+K417</f>
        <v>107717357</v>
      </c>
      <c r="L407" s="105"/>
      <c r="M407" s="72">
        <f>M408+M417</f>
        <v>107745357</v>
      </c>
      <c r="N407" s="106"/>
      <c r="O407" s="72">
        <f>O408+O417</f>
        <v>110760000</v>
      </c>
      <c r="P407" s="124">
        <f>O407-M407</f>
        <v>3014643</v>
      </c>
      <c r="Q407" s="124"/>
    </row>
    <row r="408" spans="1:15" ht="47.25" customHeight="1">
      <c r="A408" s="16" t="s">
        <v>396</v>
      </c>
      <c r="B408" s="43">
        <v>908</v>
      </c>
      <c r="C408" s="43" t="s">
        <v>573</v>
      </c>
      <c r="D408" s="45" t="s">
        <v>438</v>
      </c>
      <c r="E408" s="45" t="s">
        <v>173</v>
      </c>
      <c r="F408" s="45"/>
      <c r="G408" s="59">
        <f>G409+G411+G413+G415</f>
        <v>102412400</v>
      </c>
      <c r="H408" s="105"/>
      <c r="I408" s="59">
        <f>I409+I411+I413+I415</f>
        <v>102412400</v>
      </c>
      <c r="J408" s="105"/>
      <c r="K408" s="73">
        <f>K409+K411+K413+K415</f>
        <v>106983477</v>
      </c>
      <c r="L408" s="105"/>
      <c r="M408" s="73">
        <f>M409+M411+M413+M415</f>
        <v>106958283</v>
      </c>
      <c r="N408" s="106"/>
      <c r="O408" s="73">
        <f>O409+O411+O413+O415</f>
        <v>109746100</v>
      </c>
    </row>
    <row r="409" spans="1:15" ht="46.5">
      <c r="A409" s="16" t="s">
        <v>411</v>
      </c>
      <c r="B409" s="43" t="s">
        <v>585</v>
      </c>
      <c r="C409" s="43" t="s">
        <v>573</v>
      </c>
      <c r="D409" s="45" t="s">
        <v>398</v>
      </c>
      <c r="E409" s="45" t="s">
        <v>174</v>
      </c>
      <c r="F409" s="45"/>
      <c r="G409" s="59">
        <f>G410</f>
        <v>70532177</v>
      </c>
      <c r="H409" s="105"/>
      <c r="I409" s="59">
        <f>I410</f>
        <v>70532177</v>
      </c>
      <c r="J409" s="105"/>
      <c r="K409" s="73">
        <f>K410</f>
        <v>70632177</v>
      </c>
      <c r="L409" s="105"/>
      <c r="M409" s="73">
        <f>M410</f>
        <v>70606983</v>
      </c>
      <c r="N409" s="106"/>
      <c r="O409" s="73">
        <f>O410</f>
        <v>76856942</v>
      </c>
    </row>
    <row r="410" spans="1:15" ht="22.5" customHeight="1">
      <c r="A410" s="9" t="s">
        <v>526</v>
      </c>
      <c r="B410" s="43" t="s">
        <v>585</v>
      </c>
      <c r="C410" s="43" t="s">
        <v>573</v>
      </c>
      <c r="D410" s="45" t="s">
        <v>398</v>
      </c>
      <c r="E410" s="45" t="s">
        <v>174</v>
      </c>
      <c r="F410" s="45" t="s">
        <v>525</v>
      </c>
      <c r="G410" s="72">
        <f>70352177+180000</f>
        <v>70532177</v>
      </c>
      <c r="H410" s="105"/>
      <c r="I410" s="72">
        <f>G410+H410</f>
        <v>70532177</v>
      </c>
      <c r="J410" s="105">
        <v>100000</v>
      </c>
      <c r="K410" s="72">
        <f>I410+J410</f>
        <v>70632177</v>
      </c>
      <c r="L410" s="105">
        <f>-13194-12000</f>
        <v>-25194</v>
      </c>
      <c r="M410" s="72">
        <f>K410+L410</f>
        <v>70606983</v>
      </c>
      <c r="N410" s="127">
        <v>-1909663</v>
      </c>
      <c r="O410" s="72">
        <v>76856942</v>
      </c>
    </row>
    <row r="411" spans="1:15" ht="15" customHeight="1">
      <c r="A411" s="28" t="s">
        <v>399</v>
      </c>
      <c r="B411" s="43">
        <v>908</v>
      </c>
      <c r="C411" s="43" t="s">
        <v>573</v>
      </c>
      <c r="D411" s="45" t="s">
        <v>400</v>
      </c>
      <c r="E411" s="45" t="s">
        <v>175</v>
      </c>
      <c r="F411" s="45"/>
      <c r="G411" s="59">
        <f>G412</f>
        <v>24097900</v>
      </c>
      <c r="H411" s="105"/>
      <c r="I411" s="59">
        <f>I412</f>
        <v>24097900</v>
      </c>
      <c r="J411" s="105"/>
      <c r="K411" s="73">
        <f>K412</f>
        <v>24097900</v>
      </c>
      <c r="L411" s="105"/>
      <c r="M411" s="73">
        <f>M412</f>
        <v>24097900</v>
      </c>
      <c r="N411" s="106"/>
      <c r="O411" s="73">
        <f>O412</f>
        <v>21021005</v>
      </c>
    </row>
    <row r="412" spans="1:15" ht="21.75" customHeight="1">
      <c r="A412" s="9" t="s">
        <v>526</v>
      </c>
      <c r="B412" s="43" t="s">
        <v>585</v>
      </c>
      <c r="C412" s="43" t="s">
        <v>573</v>
      </c>
      <c r="D412" s="45" t="s">
        <v>400</v>
      </c>
      <c r="E412" s="45" t="s">
        <v>175</v>
      </c>
      <c r="F412" s="45" t="s">
        <v>525</v>
      </c>
      <c r="G412" s="72">
        <v>24097900</v>
      </c>
      <c r="H412" s="105"/>
      <c r="I412" s="72">
        <f>G412+H412</f>
        <v>24097900</v>
      </c>
      <c r="J412" s="105"/>
      <c r="K412" s="72">
        <f>I412+J412</f>
        <v>24097900</v>
      </c>
      <c r="L412" s="105"/>
      <c r="M412" s="72">
        <f>K412+L412</f>
        <v>24097900</v>
      </c>
      <c r="N412" s="106"/>
      <c r="O412" s="72">
        <v>21021005</v>
      </c>
    </row>
    <row r="413" spans="1:15" ht="32.25" customHeight="1">
      <c r="A413" s="31" t="s">
        <v>401</v>
      </c>
      <c r="B413" s="43">
        <v>908</v>
      </c>
      <c r="C413" s="43" t="s">
        <v>573</v>
      </c>
      <c r="D413" s="45" t="s">
        <v>404</v>
      </c>
      <c r="E413" s="45" t="s">
        <v>176</v>
      </c>
      <c r="F413" s="45"/>
      <c r="G413" s="59">
        <f>G414</f>
        <v>3933660</v>
      </c>
      <c r="H413" s="105"/>
      <c r="I413" s="59">
        <f>I414</f>
        <v>3933660</v>
      </c>
      <c r="J413" s="105"/>
      <c r="K413" s="73">
        <f>K414</f>
        <v>3933660</v>
      </c>
      <c r="L413" s="105"/>
      <c r="M413" s="73">
        <f>M414</f>
        <v>3933660</v>
      </c>
      <c r="N413" s="106"/>
      <c r="O413" s="73">
        <f>O414</f>
        <v>4168153</v>
      </c>
    </row>
    <row r="414" spans="1:15" ht="20.25" customHeight="1">
      <c r="A414" s="9" t="s">
        <v>526</v>
      </c>
      <c r="B414" s="43">
        <v>908</v>
      </c>
      <c r="C414" s="43" t="s">
        <v>573</v>
      </c>
      <c r="D414" s="45" t="s">
        <v>404</v>
      </c>
      <c r="E414" s="45" t="s">
        <v>176</v>
      </c>
      <c r="F414" s="45" t="s">
        <v>525</v>
      </c>
      <c r="G414" s="72">
        <v>3933660</v>
      </c>
      <c r="H414" s="105"/>
      <c r="I414" s="72">
        <f>G414+H414</f>
        <v>3933660</v>
      </c>
      <c r="J414" s="105"/>
      <c r="K414" s="72">
        <f>I414+J414</f>
        <v>3933660</v>
      </c>
      <c r="L414" s="105"/>
      <c r="M414" s="72">
        <f>K414+L414</f>
        <v>3933660</v>
      </c>
      <c r="N414" s="106"/>
      <c r="O414" s="72">
        <v>4168153</v>
      </c>
    </row>
    <row r="415" spans="1:15" ht="81.75" customHeight="1">
      <c r="A415" s="11" t="s">
        <v>402</v>
      </c>
      <c r="B415" s="43" t="s">
        <v>585</v>
      </c>
      <c r="C415" s="43" t="s">
        <v>573</v>
      </c>
      <c r="D415" s="45" t="s">
        <v>405</v>
      </c>
      <c r="E415" s="45" t="s">
        <v>177</v>
      </c>
      <c r="F415" s="45"/>
      <c r="G415" s="72">
        <f>G416</f>
        <v>3848663</v>
      </c>
      <c r="H415" s="105"/>
      <c r="I415" s="72">
        <f>I416</f>
        <v>3848663</v>
      </c>
      <c r="J415" s="105"/>
      <c r="K415" s="72">
        <f>K416</f>
        <v>8319740</v>
      </c>
      <c r="L415" s="105"/>
      <c r="M415" s="72">
        <f>M416</f>
        <v>8319740</v>
      </c>
      <c r="N415" s="106"/>
      <c r="O415" s="72">
        <f>O416</f>
        <v>7700000</v>
      </c>
    </row>
    <row r="416" spans="1:15" ht="17.25" customHeight="1">
      <c r="A416" s="9" t="s">
        <v>526</v>
      </c>
      <c r="B416" s="43" t="s">
        <v>585</v>
      </c>
      <c r="C416" s="43" t="s">
        <v>573</v>
      </c>
      <c r="D416" s="45" t="s">
        <v>405</v>
      </c>
      <c r="E416" s="45" t="s">
        <v>177</v>
      </c>
      <c r="F416" s="45" t="s">
        <v>525</v>
      </c>
      <c r="G416" s="72">
        <v>3848663</v>
      </c>
      <c r="H416" s="105"/>
      <c r="I416" s="72">
        <f>G416+H416</f>
        <v>3848663</v>
      </c>
      <c r="J416" s="105">
        <f>-328923+4800000</f>
        <v>4471077</v>
      </c>
      <c r="K416" s="72">
        <f>I416+J416</f>
        <v>8319740</v>
      </c>
      <c r="L416" s="105"/>
      <c r="M416" s="72">
        <f>K416+L416</f>
        <v>8319740</v>
      </c>
      <c r="N416" s="106"/>
      <c r="O416" s="72">
        <v>7700000</v>
      </c>
    </row>
    <row r="417" spans="1:15" ht="66" customHeight="1">
      <c r="A417" s="11" t="s">
        <v>412</v>
      </c>
      <c r="B417" s="43" t="s">
        <v>585</v>
      </c>
      <c r="C417" s="43" t="s">
        <v>630</v>
      </c>
      <c r="D417" s="43" t="s">
        <v>397</v>
      </c>
      <c r="E417" s="43" t="s">
        <v>172</v>
      </c>
      <c r="F417" s="43"/>
      <c r="G417" s="59">
        <f>G418+G421</f>
        <v>729880</v>
      </c>
      <c r="H417" s="105"/>
      <c r="I417" s="59">
        <f>I418+I421</f>
        <v>729880</v>
      </c>
      <c r="J417" s="105"/>
      <c r="K417" s="73">
        <f>K418+K421</f>
        <v>733880</v>
      </c>
      <c r="L417" s="105"/>
      <c r="M417" s="73">
        <f>M418+M421</f>
        <v>787074</v>
      </c>
      <c r="N417" s="106"/>
      <c r="O417" s="73">
        <f>O418+O421</f>
        <v>1013900</v>
      </c>
    </row>
    <row r="418" spans="1:15" ht="48" customHeight="1">
      <c r="A418" s="16" t="s">
        <v>542</v>
      </c>
      <c r="B418" s="43" t="s">
        <v>585</v>
      </c>
      <c r="C418" s="43" t="s">
        <v>630</v>
      </c>
      <c r="D418" s="43" t="s">
        <v>438</v>
      </c>
      <c r="E418" s="43" t="s">
        <v>173</v>
      </c>
      <c r="F418" s="43"/>
      <c r="G418" s="59">
        <f>G419</f>
        <v>250000</v>
      </c>
      <c r="H418" s="105"/>
      <c r="I418" s="59">
        <f>I419</f>
        <v>250000</v>
      </c>
      <c r="J418" s="105"/>
      <c r="K418" s="73">
        <f>K419</f>
        <v>250000</v>
      </c>
      <c r="L418" s="105"/>
      <c r="M418" s="73">
        <f>M419</f>
        <v>303194</v>
      </c>
      <c r="N418" s="106"/>
      <c r="O418" s="73">
        <f>O419</f>
        <v>570000</v>
      </c>
    </row>
    <row r="419" spans="1:15" ht="50.25" customHeight="1">
      <c r="A419" s="11" t="s">
        <v>403</v>
      </c>
      <c r="B419" s="43" t="s">
        <v>585</v>
      </c>
      <c r="C419" s="43" t="s">
        <v>630</v>
      </c>
      <c r="D419" s="45" t="s">
        <v>406</v>
      </c>
      <c r="E419" s="45" t="s">
        <v>178</v>
      </c>
      <c r="F419" s="43"/>
      <c r="G419" s="62">
        <f>G420</f>
        <v>250000</v>
      </c>
      <c r="H419" s="105"/>
      <c r="I419" s="62">
        <f>I420</f>
        <v>250000</v>
      </c>
      <c r="J419" s="105"/>
      <c r="K419" s="85">
        <f>K420</f>
        <v>250000</v>
      </c>
      <c r="L419" s="105"/>
      <c r="M419" s="85">
        <f>M420</f>
        <v>303194</v>
      </c>
      <c r="N419" s="106"/>
      <c r="O419" s="85">
        <f>O420</f>
        <v>570000</v>
      </c>
    </row>
    <row r="420" spans="1:15" ht="18" customHeight="1">
      <c r="A420" s="9" t="s">
        <v>526</v>
      </c>
      <c r="B420" s="43" t="s">
        <v>585</v>
      </c>
      <c r="C420" s="43" t="s">
        <v>630</v>
      </c>
      <c r="D420" s="45" t="s">
        <v>406</v>
      </c>
      <c r="E420" s="45" t="s">
        <v>178</v>
      </c>
      <c r="F420" s="43" t="s">
        <v>525</v>
      </c>
      <c r="G420" s="72">
        <v>250000</v>
      </c>
      <c r="H420" s="105"/>
      <c r="I420" s="72">
        <f>G420+H420</f>
        <v>250000</v>
      </c>
      <c r="J420" s="105"/>
      <c r="K420" s="72">
        <f>I420+J420</f>
        <v>250000</v>
      </c>
      <c r="L420" s="105">
        <f>13194+18000+12000+10000</f>
        <v>53194</v>
      </c>
      <c r="M420" s="72">
        <f>K420+L420</f>
        <v>303194</v>
      </c>
      <c r="N420" s="127">
        <v>93700</v>
      </c>
      <c r="O420" s="72">
        <v>570000</v>
      </c>
    </row>
    <row r="421" spans="1:15" ht="84.75" customHeight="1">
      <c r="A421" s="11" t="s">
        <v>407</v>
      </c>
      <c r="B421" s="43">
        <v>908</v>
      </c>
      <c r="C421" s="43" t="s">
        <v>630</v>
      </c>
      <c r="D421" s="45" t="s">
        <v>409</v>
      </c>
      <c r="E421" s="45" t="s">
        <v>179</v>
      </c>
      <c r="F421" s="43"/>
      <c r="G421" s="58">
        <f>G422</f>
        <v>479880</v>
      </c>
      <c r="H421" s="105"/>
      <c r="I421" s="58">
        <f>I422</f>
        <v>479880</v>
      </c>
      <c r="J421" s="105"/>
      <c r="K421" s="72">
        <f>K422</f>
        <v>483880</v>
      </c>
      <c r="L421" s="105"/>
      <c r="M421" s="72">
        <f>M422</f>
        <v>483880</v>
      </c>
      <c r="N421" s="106"/>
      <c r="O421" s="72">
        <f>O422</f>
        <v>443900</v>
      </c>
    </row>
    <row r="422" spans="1:15" ht="48" customHeight="1">
      <c r="A422" s="32" t="s">
        <v>340</v>
      </c>
      <c r="B422" s="45" t="s">
        <v>585</v>
      </c>
      <c r="C422" s="45" t="s">
        <v>630</v>
      </c>
      <c r="D422" s="45" t="s">
        <v>408</v>
      </c>
      <c r="E422" s="45" t="s">
        <v>180</v>
      </c>
      <c r="F422" s="45"/>
      <c r="G422" s="58">
        <f>G423</f>
        <v>479880</v>
      </c>
      <c r="H422" s="105"/>
      <c r="I422" s="58">
        <f>I423</f>
        <v>479880</v>
      </c>
      <c r="J422" s="105"/>
      <c r="K422" s="72">
        <f>K423</f>
        <v>483880</v>
      </c>
      <c r="L422" s="105"/>
      <c r="M422" s="72">
        <f>M423</f>
        <v>483880</v>
      </c>
      <c r="N422" s="106"/>
      <c r="O422" s="72">
        <f>O423</f>
        <v>443900</v>
      </c>
    </row>
    <row r="423" spans="1:15" ht="30.75" customHeight="1">
      <c r="A423" s="32" t="s">
        <v>513</v>
      </c>
      <c r="B423" s="45" t="s">
        <v>585</v>
      </c>
      <c r="C423" s="45" t="s">
        <v>630</v>
      </c>
      <c r="D423" s="45" t="s">
        <v>408</v>
      </c>
      <c r="E423" s="45" t="s">
        <v>180</v>
      </c>
      <c r="F423" s="45" t="s">
        <v>529</v>
      </c>
      <c r="G423" s="72">
        <v>479880</v>
      </c>
      <c r="H423" s="105"/>
      <c r="I423" s="72">
        <f>G423+H423</f>
        <v>479880</v>
      </c>
      <c r="J423" s="105">
        <v>4000</v>
      </c>
      <c r="K423" s="72">
        <f>I423+J423</f>
        <v>483880</v>
      </c>
      <c r="L423" s="105"/>
      <c r="M423" s="72">
        <f>K423+L423</f>
        <v>483880</v>
      </c>
      <c r="N423" s="106"/>
      <c r="O423" s="72">
        <v>443900</v>
      </c>
    </row>
    <row r="424" spans="1:15" ht="30.75" customHeight="1">
      <c r="A424" s="17" t="s">
        <v>614</v>
      </c>
      <c r="B424" s="45" t="s">
        <v>585</v>
      </c>
      <c r="C424" s="45" t="s">
        <v>586</v>
      </c>
      <c r="D424" s="45"/>
      <c r="E424" s="45"/>
      <c r="F424" s="45"/>
      <c r="G424" s="72"/>
      <c r="H424" s="105"/>
      <c r="I424" s="72"/>
      <c r="J424" s="105"/>
      <c r="K424" s="72"/>
      <c r="L424" s="105"/>
      <c r="M424" s="72"/>
      <c r="N424" s="106"/>
      <c r="O424" s="72">
        <f>O425</f>
        <v>107500</v>
      </c>
    </row>
    <row r="425" spans="1:15" ht="30.75" customHeight="1">
      <c r="A425" s="17" t="s">
        <v>615</v>
      </c>
      <c r="B425" s="45" t="s">
        <v>585</v>
      </c>
      <c r="C425" s="45" t="s">
        <v>598</v>
      </c>
      <c r="D425" s="45"/>
      <c r="E425" s="45"/>
      <c r="F425" s="45"/>
      <c r="G425" s="72"/>
      <c r="H425" s="105"/>
      <c r="I425" s="72"/>
      <c r="J425" s="105"/>
      <c r="K425" s="72"/>
      <c r="L425" s="105"/>
      <c r="M425" s="72"/>
      <c r="N425" s="106"/>
      <c r="O425" s="72">
        <f>O426</f>
        <v>107500</v>
      </c>
    </row>
    <row r="426" spans="1:15" ht="30.75" customHeight="1">
      <c r="A426" s="16" t="s">
        <v>384</v>
      </c>
      <c r="B426" s="45" t="s">
        <v>585</v>
      </c>
      <c r="C426" s="45" t="s">
        <v>598</v>
      </c>
      <c r="D426" s="45" t="s">
        <v>346</v>
      </c>
      <c r="E426" s="45" t="s">
        <v>149</v>
      </c>
      <c r="F426" s="45"/>
      <c r="G426" s="72"/>
      <c r="H426" s="105"/>
      <c r="I426" s="72"/>
      <c r="J426" s="105"/>
      <c r="K426" s="72"/>
      <c r="L426" s="105"/>
      <c r="M426" s="72"/>
      <c r="N426" s="106"/>
      <c r="O426" s="72">
        <f>O427</f>
        <v>107500</v>
      </c>
    </row>
    <row r="427" spans="1:15" ht="30.75" customHeight="1">
      <c r="A427" s="17" t="s">
        <v>88</v>
      </c>
      <c r="B427" s="45" t="s">
        <v>585</v>
      </c>
      <c r="C427" s="45" t="s">
        <v>598</v>
      </c>
      <c r="D427" s="45" t="s">
        <v>385</v>
      </c>
      <c r="E427" s="45" t="s">
        <v>87</v>
      </c>
      <c r="F427" s="45" t="s">
        <v>534</v>
      </c>
      <c r="G427" s="72"/>
      <c r="H427" s="105"/>
      <c r="I427" s="72"/>
      <c r="J427" s="105"/>
      <c r="K427" s="72"/>
      <c r="L427" s="105"/>
      <c r="M427" s="72"/>
      <c r="N427" s="106"/>
      <c r="O427" s="72">
        <v>107500</v>
      </c>
    </row>
    <row r="428" spans="1:15" ht="30.75">
      <c r="A428" s="8" t="s">
        <v>639</v>
      </c>
      <c r="B428" s="42" t="s">
        <v>619</v>
      </c>
      <c r="C428" s="43"/>
      <c r="D428" s="43"/>
      <c r="E428" s="43"/>
      <c r="F428" s="43"/>
      <c r="G428" s="60" t="e">
        <f>G429+G437</f>
        <v>#REF!</v>
      </c>
      <c r="H428" s="105"/>
      <c r="I428" s="60" t="e">
        <f>I429+I437</f>
        <v>#REF!</v>
      </c>
      <c r="J428" s="105"/>
      <c r="K428" s="71" t="e">
        <f>K429+K437</f>
        <v>#REF!</v>
      </c>
      <c r="L428" s="105"/>
      <c r="M428" s="71" t="e">
        <f>M429+M437</f>
        <v>#REF!</v>
      </c>
      <c r="N428" s="106"/>
      <c r="O428" s="71">
        <f>O429+O437</f>
        <v>2995400</v>
      </c>
    </row>
    <row r="429" spans="1:15" ht="15">
      <c r="A429" s="9" t="s">
        <v>599</v>
      </c>
      <c r="B429" s="43" t="s">
        <v>619</v>
      </c>
      <c r="C429" s="43" t="s">
        <v>550</v>
      </c>
      <c r="D429" s="43" t="s">
        <v>346</v>
      </c>
      <c r="E429" s="43" t="s">
        <v>149</v>
      </c>
      <c r="F429" s="42"/>
      <c r="G429" s="59" t="e">
        <f>#REF!+G430</f>
        <v>#REF!</v>
      </c>
      <c r="H429" s="105"/>
      <c r="I429" s="59" t="e">
        <f>#REF!+I430</f>
        <v>#REF!</v>
      </c>
      <c r="J429" s="105"/>
      <c r="K429" s="73" t="e">
        <f>#REF!+K430</f>
        <v>#REF!</v>
      </c>
      <c r="L429" s="105"/>
      <c r="M429" s="73" t="e">
        <f>#REF!+M430</f>
        <v>#REF!</v>
      </c>
      <c r="N429" s="106"/>
      <c r="O429" s="73">
        <f>O430</f>
        <v>2386100</v>
      </c>
    </row>
    <row r="430" spans="1:15" ht="65.25" customHeight="1">
      <c r="A430" s="9" t="s">
        <v>588</v>
      </c>
      <c r="B430" s="43" t="s">
        <v>619</v>
      </c>
      <c r="C430" s="43" t="s">
        <v>551</v>
      </c>
      <c r="D430" s="43" t="s">
        <v>346</v>
      </c>
      <c r="E430" s="43" t="s">
        <v>149</v>
      </c>
      <c r="F430" s="42"/>
      <c r="G430" s="59">
        <f>G431+G435</f>
        <v>1802700</v>
      </c>
      <c r="H430" s="105"/>
      <c r="I430" s="59">
        <f>I431+I435</f>
        <v>1802700</v>
      </c>
      <c r="J430" s="105"/>
      <c r="K430" s="73">
        <f>K431+K435</f>
        <v>1902700</v>
      </c>
      <c r="L430" s="105"/>
      <c r="M430" s="73">
        <f>M431+M435</f>
        <v>1902700</v>
      </c>
      <c r="N430" s="106"/>
      <c r="O430" s="73">
        <f>O431+O435</f>
        <v>2386100</v>
      </c>
    </row>
    <row r="431" spans="1:15" ht="33.75" customHeight="1">
      <c r="A431" s="9" t="s">
        <v>587</v>
      </c>
      <c r="B431" s="43" t="s">
        <v>619</v>
      </c>
      <c r="C431" s="43" t="s">
        <v>551</v>
      </c>
      <c r="D431" s="43" t="s">
        <v>34</v>
      </c>
      <c r="E431" s="43" t="s">
        <v>181</v>
      </c>
      <c r="F431" s="43"/>
      <c r="G431" s="59">
        <f>G432</f>
        <v>1653700</v>
      </c>
      <c r="H431" s="105"/>
      <c r="I431" s="59">
        <f>I432</f>
        <v>1653700</v>
      </c>
      <c r="J431" s="105"/>
      <c r="K431" s="73">
        <f>K432</f>
        <v>1753700</v>
      </c>
      <c r="L431" s="105"/>
      <c r="M431" s="73">
        <f>M432</f>
        <v>1753700</v>
      </c>
      <c r="N431" s="106"/>
      <c r="O431" s="73">
        <f>O432</f>
        <v>2230900</v>
      </c>
    </row>
    <row r="432" spans="1:15" ht="15">
      <c r="A432" s="9" t="s">
        <v>600</v>
      </c>
      <c r="B432" s="43" t="s">
        <v>619</v>
      </c>
      <c r="C432" s="43" t="s">
        <v>551</v>
      </c>
      <c r="D432" s="43" t="s">
        <v>34</v>
      </c>
      <c r="E432" s="43" t="s">
        <v>181</v>
      </c>
      <c r="F432" s="43"/>
      <c r="G432" s="59">
        <f>G433+G434</f>
        <v>1653700</v>
      </c>
      <c r="H432" s="105"/>
      <c r="I432" s="59">
        <f>I433+I434</f>
        <v>1653700</v>
      </c>
      <c r="J432" s="105"/>
      <c r="K432" s="73">
        <f>K433+K434</f>
        <v>1753700</v>
      </c>
      <c r="L432" s="105"/>
      <c r="M432" s="73">
        <f>M433+M434</f>
        <v>1753700</v>
      </c>
      <c r="N432" s="106"/>
      <c r="O432" s="73">
        <f>O433+O434</f>
        <v>2230900</v>
      </c>
    </row>
    <row r="433" spans="1:15" ht="30.75">
      <c r="A433" s="32" t="s">
        <v>513</v>
      </c>
      <c r="B433" s="43" t="s">
        <v>619</v>
      </c>
      <c r="C433" s="43" t="s">
        <v>551</v>
      </c>
      <c r="D433" s="43" t="s">
        <v>34</v>
      </c>
      <c r="E433" s="43" t="s">
        <v>181</v>
      </c>
      <c r="F433" s="43" t="s">
        <v>529</v>
      </c>
      <c r="G433" s="73">
        <v>1460900</v>
      </c>
      <c r="H433" s="105"/>
      <c r="I433" s="73">
        <f>G433+H433</f>
        <v>1460900</v>
      </c>
      <c r="J433" s="105"/>
      <c r="K433" s="73">
        <f>I433+J433</f>
        <v>1460900</v>
      </c>
      <c r="L433" s="105"/>
      <c r="M433" s="73">
        <f>K433+L433</f>
        <v>1460900</v>
      </c>
      <c r="N433" s="106"/>
      <c r="O433" s="73">
        <v>1807100</v>
      </c>
    </row>
    <row r="434" spans="1:15" ht="31.5" customHeight="1">
      <c r="A434" s="86" t="s">
        <v>531</v>
      </c>
      <c r="B434" s="43" t="s">
        <v>619</v>
      </c>
      <c r="C434" s="43" t="s">
        <v>551</v>
      </c>
      <c r="D434" s="43" t="s">
        <v>34</v>
      </c>
      <c r="E434" s="43" t="s">
        <v>181</v>
      </c>
      <c r="F434" s="43" t="s">
        <v>521</v>
      </c>
      <c r="G434" s="72">
        <v>192800</v>
      </c>
      <c r="H434" s="105"/>
      <c r="I434" s="73">
        <f>G434+H434</f>
        <v>192800</v>
      </c>
      <c r="J434" s="105">
        <v>100000</v>
      </c>
      <c r="K434" s="73">
        <f>I434+J434</f>
        <v>292800</v>
      </c>
      <c r="L434" s="105"/>
      <c r="M434" s="73">
        <f>K434+L434</f>
        <v>292800</v>
      </c>
      <c r="N434" s="106">
        <v>160000</v>
      </c>
      <c r="O434" s="73">
        <v>423800</v>
      </c>
    </row>
    <row r="435" spans="1:15" ht="82.5" customHeight="1">
      <c r="A435" s="9" t="s">
        <v>461</v>
      </c>
      <c r="B435" s="43" t="s">
        <v>619</v>
      </c>
      <c r="C435" s="43" t="s">
        <v>551</v>
      </c>
      <c r="D435" s="43" t="s">
        <v>457</v>
      </c>
      <c r="E435" s="43" t="s">
        <v>182</v>
      </c>
      <c r="F435" s="43"/>
      <c r="G435" s="62">
        <f>G436</f>
        <v>149000</v>
      </c>
      <c r="H435" s="105"/>
      <c r="I435" s="62">
        <f>I436</f>
        <v>149000</v>
      </c>
      <c r="J435" s="105"/>
      <c r="K435" s="85">
        <f>K436</f>
        <v>149000</v>
      </c>
      <c r="L435" s="105"/>
      <c r="M435" s="85">
        <f>M436</f>
        <v>149000</v>
      </c>
      <c r="N435" s="106"/>
      <c r="O435" s="85">
        <f>O436</f>
        <v>155200</v>
      </c>
    </row>
    <row r="436" spans="1:15" ht="32.25" customHeight="1">
      <c r="A436" s="11" t="s">
        <v>513</v>
      </c>
      <c r="B436" s="43" t="s">
        <v>619</v>
      </c>
      <c r="C436" s="43" t="s">
        <v>551</v>
      </c>
      <c r="D436" s="43" t="s">
        <v>457</v>
      </c>
      <c r="E436" s="43" t="s">
        <v>182</v>
      </c>
      <c r="F436" s="43" t="s">
        <v>529</v>
      </c>
      <c r="G436" s="85">
        <v>149000</v>
      </c>
      <c r="H436" s="105"/>
      <c r="I436" s="85">
        <f>G436+H436</f>
        <v>149000</v>
      </c>
      <c r="J436" s="105"/>
      <c r="K436" s="85">
        <f>I436+J436</f>
        <v>149000</v>
      </c>
      <c r="L436" s="105"/>
      <c r="M436" s="85">
        <f>K436+L436</f>
        <v>149000</v>
      </c>
      <c r="N436" s="106"/>
      <c r="O436" s="85">
        <v>155200</v>
      </c>
    </row>
    <row r="437" spans="1:15" s="1" customFormat="1" ht="19.5" customHeight="1">
      <c r="A437" s="17" t="s">
        <v>614</v>
      </c>
      <c r="B437" s="45" t="s">
        <v>619</v>
      </c>
      <c r="C437" s="45" t="s">
        <v>586</v>
      </c>
      <c r="D437" s="45"/>
      <c r="E437" s="45"/>
      <c r="F437" s="45"/>
      <c r="G437" s="58">
        <f>G438</f>
        <v>551070</v>
      </c>
      <c r="H437" s="105"/>
      <c r="I437" s="58">
        <f>I438</f>
        <v>551070</v>
      </c>
      <c r="J437" s="105"/>
      <c r="K437" s="72">
        <f>K438</f>
        <v>551070</v>
      </c>
      <c r="L437" s="105"/>
      <c r="M437" s="72">
        <f>M438</f>
        <v>551070</v>
      </c>
      <c r="N437" s="106"/>
      <c r="O437" s="72">
        <f>O438</f>
        <v>609300</v>
      </c>
    </row>
    <row r="438" spans="1:15" s="1" customFormat="1" ht="19.5" customHeight="1">
      <c r="A438" s="17" t="s">
        <v>615</v>
      </c>
      <c r="B438" s="45" t="s">
        <v>619</v>
      </c>
      <c r="C438" s="45" t="s">
        <v>598</v>
      </c>
      <c r="D438" s="45"/>
      <c r="E438" s="45"/>
      <c r="F438" s="45"/>
      <c r="G438" s="58">
        <f>G439</f>
        <v>551070</v>
      </c>
      <c r="H438" s="105"/>
      <c r="I438" s="58">
        <f>I439</f>
        <v>551070</v>
      </c>
      <c r="J438" s="105"/>
      <c r="K438" s="72">
        <f>K439</f>
        <v>551070</v>
      </c>
      <c r="L438" s="105"/>
      <c r="M438" s="72">
        <f>M439</f>
        <v>551070</v>
      </c>
      <c r="N438" s="106"/>
      <c r="O438" s="72">
        <f>O439</f>
        <v>609300</v>
      </c>
    </row>
    <row r="439" spans="1:15" ht="19.5" customHeight="1">
      <c r="A439" s="16" t="s">
        <v>384</v>
      </c>
      <c r="B439" s="45" t="s">
        <v>619</v>
      </c>
      <c r="C439" s="45" t="s">
        <v>598</v>
      </c>
      <c r="D439" s="45" t="s">
        <v>346</v>
      </c>
      <c r="E439" s="45" t="s">
        <v>149</v>
      </c>
      <c r="F439" s="45"/>
      <c r="G439" s="61">
        <f>G440</f>
        <v>551070</v>
      </c>
      <c r="H439" s="105"/>
      <c r="I439" s="61">
        <f>I440</f>
        <v>551070</v>
      </c>
      <c r="J439" s="105"/>
      <c r="K439" s="83">
        <f>K440</f>
        <v>551070</v>
      </c>
      <c r="L439" s="105"/>
      <c r="M439" s="83">
        <f>M440</f>
        <v>551070</v>
      </c>
      <c r="N439" s="106"/>
      <c r="O439" s="83">
        <f>O440</f>
        <v>609300</v>
      </c>
    </row>
    <row r="440" spans="1:15" ht="18" customHeight="1">
      <c r="A440" s="17" t="s">
        <v>88</v>
      </c>
      <c r="B440" s="45" t="s">
        <v>619</v>
      </c>
      <c r="C440" s="45" t="s">
        <v>598</v>
      </c>
      <c r="D440" s="45" t="s">
        <v>385</v>
      </c>
      <c r="E440" s="45" t="s">
        <v>87</v>
      </c>
      <c r="F440" s="45"/>
      <c r="G440" s="61">
        <f>G441</f>
        <v>551070</v>
      </c>
      <c r="H440" s="105"/>
      <c r="I440" s="61">
        <f>I441</f>
        <v>551070</v>
      </c>
      <c r="J440" s="105"/>
      <c r="K440" s="83">
        <f>K441</f>
        <v>551070</v>
      </c>
      <c r="L440" s="105"/>
      <c r="M440" s="83">
        <f>M441</f>
        <v>551070</v>
      </c>
      <c r="N440" s="106"/>
      <c r="O440" s="83">
        <f>O441</f>
        <v>609300</v>
      </c>
    </row>
    <row r="441" spans="1:15" ht="32.25" customHeight="1">
      <c r="A441" s="17" t="s">
        <v>512</v>
      </c>
      <c r="B441" s="45" t="s">
        <v>619</v>
      </c>
      <c r="C441" s="45" t="s">
        <v>598</v>
      </c>
      <c r="D441" s="45" t="s">
        <v>332</v>
      </c>
      <c r="E441" s="45" t="s">
        <v>87</v>
      </c>
      <c r="F441" s="45" t="s">
        <v>534</v>
      </c>
      <c r="G441" s="83">
        <v>551070</v>
      </c>
      <c r="H441" s="105"/>
      <c r="I441" s="83">
        <f>G441+H441</f>
        <v>551070</v>
      </c>
      <c r="J441" s="105"/>
      <c r="K441" s="83">
        <f>I441+J441</f>
        <v>551070</v>
      </c>
      <c r="L441" s="105"/>
      <c r="M441" s="83">
        <f>K441+L441</f>
        <v>551070</v>
      </c>
      <c r="N441" s="106"/>
      <c r="O441" s="83">
        <v>609300</v>
      </c>
    </row>
    <row r="442" spans="1:15" ht="46.5">
      <c r="A442" s="8" t="s">
        <v>638</v>
      </c>
      <c r="B442" s="42" t="s">
        <v>622</v>
      </c>
      <c r="C442" s="42"/>
      <c r="D442" s="43"/>
      <c r="E442" s="43"/>
      <c r="F442" s="43"/>
      <c r="G442" s="60">
        <f>G443</f>
        <v>1710090</v>
      </c>
      <c r="H442" s="105"/>
      <c r="I442" s="60">
        <f>I443</f>
        <v>1710090</v>
      </c>
      <c r="J442" s="105"/>
      <c r="K442" s="71">
        <f>K443</f>
        <v>1720090</v>
      </c>
      <c r="L442" s="105"/>
      <c r="M442" s="71">
        <f>M443</f>
        <v>1720090</v>
      </c>
      <c r="N442" s="106"/>
      <c r="O442" s="71">
        <f>O443</f>
        <v>1883400</v>
      </c>
    </row>
    <row r="443" spans="1:15" ht="70.5" customHeight="1">
      <c r="A443" s="9" t="s">
        <v>89</v>
      </c>
      <c r="B443" s="43" t="s">
        <v>622</v>
      </c>
      <c r="C443" s="43" t="s">
        <v>553</v>
      </c>
      <c r="D443" s="43" t="s">
        <v>346</v>
      </c>
      <c r="E443" s="43" t="s">
        <v>149</v>
      </c>
      <c r="F443" s="43"/>
      <c r="G443" s="58">
        <f>G444+G448</f>
        <v>1710090</v>
      </c>
      <c r="H443" s="105"/>
      <c r="I443" s="58">
        <f>I444+I448</f>
        <v>1710090</v>
      </c>
      <c r="J443" s="105"/>
      <c r="K443" s="72">
        <f>K444+K448</f>
        <v>1720090</v>
      </c>
      <c r="L443" s="105"/>
      <c r="M443" s="72">
        <f>M444+M448</f>
        <v>1720090</v>
      </c>
      <c r="N443" s="106"/>
      <c r="O443" s="72">
        <f>O444+O448</f>
        <v>1883400</v>
      </c>
    </row>
    <row r="444" spans="1:15" ht="32.25" customHeight="1">
      <c r="A444" s="9" t="s">
        <v>587</v>
      </c>
      <c r="B444" s="43" t="s">
        <v>622</v>
      </c>
      <c r="C444" s="43" t="s">
        <v>553</v>
      </c>
      <c r="D444" s="43" t="s">
        <v>34</v>
      </c>
      <c r="E444" s="43" t="s">
        <v>181</v>
      </c>
      <c r="F444" s="43"/>
      <c r="G444" s="61">
        <f>G445</f>
        <v>986335</v>
      </c>
      <c r="H444" s="105"/>
      <c r="I444" s="61">
        <f>I445</f>
        <v>986335</v>
      </c>
      <c r="J444" s="105"/>
      <c r="K444" s="83">
        <f>K445</f>
        <v>996335</v>
      </c>
      <c r="L444" s="105"/>
      <c r="M444" s="83">
        <f>M445</f>
        <v>998435</v>
      </c>
      <c r="N444" s="106"/>
      <c r="O444" s="83">
        <f>O445</f>
        <v>1119866</v>
      </c>
    </row>
    <row r="445" spans="1:15" ht="20.25" customHeight="1">
      <c r="A445" s="9" t="s">
        <v>600</v>
      </c>
      <c r="B445" s="43" t="s">
        <v>622</v>
      </c>
      <c r="C445" s="43" t="s">
        <v>553</v>
      </c>
      <c r="D445" s="43" t="s">
        <v>34</v>
      </c>
      <c r="E445" s="43" t="s">
        <v>181</v>
      </c>
      <c r="F445" s="43"/>
      <c r="G445" s="61">
        <f>G446+G447</f>
        <v>986335</v>
      </c>
      <c r="H445" s="105"/>
      <c r="I445" s="61">
        <f>I446+I447</f>
        <v>986335</v>
      </c>
      <c r="J445" s="105"/>
      <c r="K445" s="83">
        <f>K446+K447</f>
        <v>996335</v>
      </c>
      <c r="L445" s="105"/>
      <c r="M445" s="83">
        <f>M446+M447</f>
        <v>998435</v>
      </c>
      <c r="N445" s="106"/>
      <c r="O445" s="83">
        <f>O446+O447</f>
        <v>1119866</v>
      </c>
    </row>
    <row r="446" spans="1:15" ht="31.5" customHeight="1">
      <c r="A446" s="26" t="s">
        <v>513</v>
      </c>
      <c r="B446" s="43" t="s">
        <v>622</v>
      </c>
      <c r="C446" s="43" t="s">
        <v>553</v>
      </c>
      <c r="D446" s="43" t="s">
        <v>34</v>
      </c>
      <c r="E446" s="43" t="s">
        <v>181</v>
      </c>
      <c r="F446" s="43" t="s">
        <v>529</v>
      </c>
      <c r="G446" s="83">
        <v>960185</v>
      </c>
      <c r="H446" s="105">
        <v>11000</v>
      </c>
      <c r="I446" s="83">
        <f>G446+H446</f>
        <v>971185</v>
      </c>
      <c r="J446" s="105"/>
      <c r="K446" s="83">
        <f>I446+J446</f>
        <v>971185</v>
      </c>
      <c r="L446" s="105">
        <v>2100</v>
      </c>
      <c r="M446" s="83">
        <f>K446+L446</f>
        <v>973285</v>
      </c>
      <c r="N446" s="106"/>
      <c r="O446" s="83">
        <v>1050117</v>
      </c>
    </row>
    <row r="447" spans="1:15" ht="30.75">
      <c r="A447" s="86" t="s">
        <v>531</v>
      </c>
      <c r="B447" s="43" t="s">
        <v>622</v>
      </c>
      <c r="C447" s="43" t="s">
        <v>553</v>
      </c>
      <c r="D447" s="43" t="s">
        <v>34</v>
      </c>
      <c r="E447" s="43" t="s">
        <v>181</v>
      </c>
      <c r="F447" s="43" t="s">
        <v>521</v>
      </c>
      <c r="G447" s="72">
        <v>26150</v>
      </c>
      <c r="H447" s="105">
        <v>-11000</v>
      </c>
      <c r="I447" s="83">
        <f>G447+H447</f>
        <v>15150</v>
      </c>
      <c r="J447" s="105">
        <v>10000</v>
      </c>
      <c r="K447" s="83">
        <f>I447+J447</f>
        <v>25150</v>
      </c>
      <c r="L447" s="105"/>
      <c r="M447" s="83">
        <f>K447+L447</f>
        <v>25150</v>
      </c>
      <c r="N447" s="106">
        <v>30000</v>
      </c>
      <c r="O447" s="83">
        <v>69749</v>
      </c>
    </row>
    <row r="448" spans="1:15" ht="46.5">
      <c r="A448" s="9" t="s">
        <v>589</v>
      </c>
      <c r="B448" s="43" t="s">
        <v>622</v>
      </c>
      <c r="C448" s="43" t="s">
        <v>553</v>
      </c>
      <c r="D448" s="43" t="s">
        <v>35</v>
      </c>
      <c r="E448" s="43" t="s">
        <v>183</v>
      </c>
      <c r="F448" s="43"/>
      <c r="G448" s="61">
        <f>G449</f>
        <v>723755</v>
      </c>
      <c r="H448" s="105"/>
      <c r="I448" s="61">
        <f>I449</f>
        <v>723755</v>
      </c>
      <c r="J448" s="105"/>
      <c r="K448" s="83">
        <f>K449</f>
        <v>723755</v>
      </c>
      <c r="L448" s="105"/>
      <c r="M448" s="83">
        <f>M449</f>
        <v>721655</v>
      </c>
      <c r="N448" s="106"/>
      <c r="O448" s="83">
        <f>O449</f>
        <v>763534</v>
      </c>
    </row>
    <row r="449" spans="1:15" ht="30.75">
      <c r="A449" s="26" t="s">
        <v>513</v>
      </c>
      <c r="B449" s="43" t="s">
        <v>622</v>
      </c>
      <c r="C449" s="43" t="s">
        <v>553</v>
      </c>
      <c r="D449" s="43" t="s">
        <v>35</v>
      </c>
      <c r="E449" s="43" t="s">
        <v>183</v>
      </c>
      <c r="F449" s="51" t="s">
        <v>529</v>
      </c>
      <c r="G449" s="83">
        <v>723755</v>
      </c>
      <c r="H449" s="105"/>
      <c r="I449" s="83">
        <f>G449+H449</f>
        <v>723755</v>
      </c>
      <c r="J449" s="105"/>
      <c r="K449" s="83">
        <f>I449+J449</f>
        <v>723755</v>
      </c>
      <c r="L449" s="105">
        <v>-2100</v>
      </c>
      <c r="M449" s="83">
        <f>K449+L449</f>
        <v>721655</v>
      </c>
      <c r="N449" s="106"/>
      <c r="O449" s="83">
        <v>763534</v>
      </c>
    </row>
    <row r="450" spans="1:15" ht="46.5">
      <c r="A450" s="98" t="s">
        <v>661</v>
      </c>
      <c r="B450" s="49" t="s">
        <v>662</v>
      </c>
      <c r="C450" s="128"/>
      <c r="D450" s="51"/>
      <c r="E450" s="51"/>
      <c r="F450" s="51"/>
      <c r="G450" s="129"/>
      <c r="H450" s="105"/>
      <c r="I450" s="129"/>
      <c r="J450" s="105"/>
      <c r="K450" s="129"/>
      <c r="L450" s="105"/>
      <c r="M450" s="129"/>
      <c r="N450" s="106"/>
      <c r="O450" s="129">
        <f>O451</f>
        <v>6622200</v>
      </c>
    </row>
    <row r="451" spans="1:15" ht="15">
      <c r="A451" s="16" t="s">
        <v>384</v>
      </c>
      <c r="B451" s="45" t="s">
        <v>662</v>
      </c>
      <c r="C451" s="131" t="s">
        <v>664</v>
      </c>
      <c r="D451" s="51"/>
      <c r="E451" s="51" t="s">
        <v>149</v>
      </c>
      <c r="F451" s="51"/>
      <c r="G451" s="129"/>
      <c r="H451" s="105"/>
      <c r="I451" s="129"/>
      <c r="J451" s="105"/>
      <c r="K451" s="129"/>
      <c r="L451" s="105"/>
      <c r="M451" s="129"/>
      <c r="N451" s="106"/>
      <c r="O451" s="129">
        <f>O452</f>
        <v>6622200</v>
      </c>
    </row>
    <row r="452" spans="1:15" ht="37.5" customHeight="1">
      <c r="A452" s="9" t="s">
        <v>663</v>
      </c>
      <c r="B452" s="47" t="s">
        <v>662</v>
      </c>
      <c r="C452" s="93" t="s">
        <v>664</v>
      </c>
      <c r="D452" s="51"/>
      <c r="E452" s="51" t="s">
        <v>149</v>
      </c>
      <c r="F452" s="51"/>
      <c r="G452" s="129"/>
      <c r="H452" s="105"/>
      <c r="I452" s="129"/>
      <c r="J452" s="105"/>
      <c r="K452" s="129"/>
      <c r="L452" s="105"/>
      <c r="M452" s="129"/>
      <c r="N452" s="106"/>
      <c r="O452" s="129">
        <f>O453</f>
        <v>6622200</v>
      </c>
    </row>
    <row r="453" spans="1:15" ht="23.25" customHeight="1">
      <c r="A453" s="9" t="s">
        <v>665</v>
      </c>
      <c r="B453" s="47" t="s">
        <v>662</v>
      </c>
      <c r="C453" s="93" t="s">
        <v>664</v>
      </c>
      <c r="D453" s="51"/>
      <c r="E453" s="51" t="s">
        <v>666</v>
      </c>
      <c r="F453" s="51"/>
      <c r="G453" s="129"/>
      <c r="H453" s="105"/>
      <c r="I453" s="129"/>
      <c r="J453" s="105"/>
      <c r="K453" s="129"/>
      <c r="L453" s="105"/>
      <c r="M453" s="129"/>
      <c r="N453" s="106"/>
      <c r="O453" s="129">
        <f>O454</f>
        <v>6622200</v>
      </c>
    </row>
    <row r="454" spans="1:15" ht="37.5" customHeight="1">
      <c r="A454" s="9" t="s">
        <v>673</v>
      </c>
      <c r="B454" s="47" t="s">
        <v>662</v>
      </c>
      <c r="C454" s="93" t="s">
        <v>664</v>
      </c>
      <c r="D454" s="51"/>
      <c r="E454" s="51" t="s">
        <v>666</v>
      </c>
      <c r="F454" s="51"/>
      <c r="G454" s="129"/>
      <c r="H454" s="105"/>
      <c r="I454" s="129"/>
      <c r="J454" s="105"/>
      <c r="K454" s="129"/>
      <c r="L454" s="105"/>
      <c r="M454" s="129"/>
      <c r="N454" s="106"/>
      <c r="O454" s="129">
        <f>O455</f>
        <v>6622200</v>
      </c>
    </row>
    <row r="455" spans="1:15" ht="21" customHeight="1">
      <c r="A455" s="9" t="s">
        <v>18</v>
      </c>
      <c r="B455" s="47" t="s">
        <v>662</v>
      </c>
      <c r="C455" s="93" t="s">
        <v>664</v>
      </c>
      <c r="D455" s="51"/>
      <c r="E455" s="51" t="s">
        <v>666</v>
      </c>
      <c r="F455" s="51" t="s">
        <v>16</v>
      </c>
      <c r="G455" s="129"/>
      <c r="H455" s="105"/>
      <c r="I455" s="129"/>
      <c r="J455" s="105"/>
      <c r="K455" s="129"/>
      <c r="L455" s="105"/>
      <c r="M455" s="129"/>
      <c r="N455" s="106"/>
      <c r="O455" s="129">
        <v>6622200</v>
      </c>
    </row>
    <row r="456" spans="1:15" ht="46.5">
      <c r="A456" s="29" t="s">
        <v>637</v>
      </c>
      <c r="B456" s="52" t="s">
        <v>636</v>
      </c>
      <c r="C456" s="51"/>
      <c r="D456" s="51"/>
      <c r="E456" s="51"/>
      <c r="F456" s="51"/>
      <c r="G456" s="63" t="e">
        <f>G457+G465+G475</f>
        <v>#REF!</v>
      </c>
      <c r="H456" s="105"/>
      <c r="I456" s="63" t="e">
        <f>I457+I465+I475</f>
        <v>#REF!</v>
      </c>
      <c r="J456" s="105"/>
      <c r="K456" s="118" t="e">
        <f>K457+K465+K475</f>
        <v>#REF!</v>
      </c>
      <c r="L456" s="105"/>
      <c r="M456" s="118" t="e">
        <f>M457+M465+M475</f>
        <v>#REF!</v>
      </c>
      <c r="N456" s="106"/>
      <c r="O456" s="118">
        <f>O457+O465+O475</f>
        <v>7362400</v>
      </c>
    </row>
    <row r="457" spans="1:15" ht="62.25" customHeight="1">
      <c r="A457" s="12" t="s">
        <v>419</v>
      </c>
      <c r="B457" s="43" t="s">
        <v>636</v>
      </c>
      <c r="C457" s="43" t="s">
        <v>553</v>
      </c>
      <c r="D457" s="43" t="s">
        <v>420</v>
      </c>
      <c r="E457" s="43" t="s">
        <v>184</v>
      </c>
      <c r="F457" s="43"/>
      <c r="G457" s="61" t="e">
        <f>G458</f>
        <v>#REF!</v>
      </c>
      <c r="H457" s="105"/>
      <c r="I457" s="61" t="e">
        <f>I458</f>
        <v>#REF!</v>
      </c>
      <c r="J457" s="105"/>
      <c r="K457" s="83" t="e">
        <f>K458</f>
        <v>#REF!</v>
      </c>
      <c r="L457" s="105"/>
      <c r="M457" s="83" t="e">
        <f>M458</f>
        <v>#REF!</v>
      </c>
      <c r="N457" s="106"/>
      <c r="O457" s="83">
        <f>O458</f>
        <v>7217300</v>
      </c>
    </row>
    <row r="458" spans="1:15" ht="62.25">
      <c r="A458" s="11" t="s">
        <v>416</v>
      </c>
      <c r="B458" s="43" t="s">
        <v>636</v>
      </c>
      <c r="C458" s="43" t="s">
        <v>553</v>
      </c>
      <c r="D458" s="43" t="s">
        <v>446</v>
      </c>
      <c r="E458" s="43" t="s">
        <v>185</v>
      </c>
      <c r="F458" s="43"/>
      <c r="G458" s="61" t="e">
        <f>G459+G463</f>
        <v>#REF!</v>
      </c>
      <c r="H458" s="105"/>
      <c r="I458" s="61" t="e">
        <f>I459+I463</f>
        <v>#REF!</v>
      </c>
      <c r="J458" s="105"/>
      <c r="K458" s="83" t="e">
        <f>K459+K463</f>
        <v>#REF!</v>
      </c>
      <c r="L458" s="105"/>
      <c r="M458" s="83" t="e">
        <f>M459+M463</f>
        <v>#REF!</v>
      </c>
      <c r="N458" s="106"/>
      <c r="O458" s="83">
        <f>O459+O463</f>
        <v>7217300</v>
      </c>
    </row>
    <row r="459" spans="1:15" ht="15">
      <c r="A459" s="9" t="s">
        <v>600</v>
      </c>
      <c r="B459" s="43" t="s">
        <v>636</v>
      </c>
      <c r="C459" s="43" t="s">
        <v>553</v>
      </c>
      <c r="D459" s="43" t="s">
        <v>415</v>
      </c>
      <c r="E459" s="43" t="s">
        <v>186</v>
      </c>
      <c r="F459" s="43"/>
      <c r="G459" s="61" t="e">
        <f>G460+G461+#REF!</f>
        <v>#REF!</v>
      </c>
      <c r="H459" s="105"/>
      <c r="I459" s="61" t="e">
        <f>I460+I461+#REF!</f>
        <v>#REF!</v>
      </c>
      <c r="J459" s="105"/>
      <c r="K459" s="83" t="e">
        <f>K460+K461+#REF!</f>
        <v>#REF!</v>
      </c>
      <c r="L459" s="105"/>
      <c r="M459" s="83" t="e">
        <f>M460+M461+#REF!</f>
        <v>#REF!</v>
      </c>
      <c r="N459" s="106"/>
      <c r="O459" s="83">
        <f>O460+O461+O462</f>
        <v>7062867</v>
      </c>
    </row>
    <row r="460" spans="1:15" ht="38.25" customHeight="1">
      <c r="A460" s="26" t="s">
        <v>513</v>
      </c>
      <c r="B460" s="43" t="s">
        <v>636</v>
      </c>
      <c r="C460" s="43" t="s">
        <v>553</v>
      </c>
      <c r="D460" s="43" t="s">
        <v>415</v>
      </c>
      <c r="E460" s="43" t="s">
        <v>186</v>
      </c>
      <c r="F460" s="43" t="s">
        <v>529</v>
      </c>
      <c r="G460" s="83">
        <v>6019800</v>
      </c>
      <c r="H460" s="105"/>
      <c r="I460" s="83">
        <f>G460+H460</f>
        <v>6019800</v>
      </c>
      <c r="J460" s="105">
        <v>20000</v>
      </c>
      <c r="K460" s="83">
        <f>I460+J460</f>
        <v>6039800</v>
      </c>
      <c r="L460" s="105"/>
      <c r="M460" s="83">
        <f>K460+L460</f>
        <v>6039800</v>
      </c>
      <c r="N460" s="106">
        <v>-191093</v>
      </c>
      <c r="O460" s="83">
        <v>5268155</v>
      </c>
    </row>
    <row r="461" spans="1:15" ht="30.75" customHeight="1">
      <c r="A461" s="86" t="s">
        <v>531</v>
      </c>
      <c r="B461" s="43" t="s">
        <v>636</v>
      </c>
      <c r="C461" s="43" t="s">
        <v>553</v>
      </c>
      <c r="D461" s="43" t="s">
        <v>415</v>
      </c>
      <c r="E461" s="43" t="s">
        <v>186</v>
      </c>
      <c r="F461" s="43" t="s">
        <v>521</v>
      </c>
      <c r="G461" s="72">
        <v>901300</v>
      </c>
      <c r="H461" s="105"/>
      <c r="I461" s="83">
        <f>G461+H461</f>
        <v>901300</v>
      </c>
      <c r="J461" s="105">
        <v>-20000</v>
      </c>
      <c r="K461" s="83">
        <f>I461+J461</f>
        <v>881300</v>
      </c>
      <c r="L461" s="105">
        <v>-191093</v>
      </c>
      <c r="M461" s="83">
        <f>K461+L461</f>
        <v>690207</v>
      </c>
      <c r="N461" s="106">
        <v>191093</v>
      </c>
      <c r="O461" s="83">
        <v>1794112</v>
      </c>
    </row>
    <row r="462" spans="1:15" ht="30.75" customHeight="1">
      <c r="A462" s="96" t="s">
        <v>524</v>
      </c>
      <c r="B462" s="43" t="s">
        <v>636</v>
      </c>
      <c r="C462" s="43" t="s">
        <v>553</v>
      </c>
      <c r="D462" s="43" t="s">
        <v>415</v>
      </c>
      <c r="E462" s="43" t="s">
        <v>186</v>
      </c>
      <c r="F462" s="43" t="s">
        <v>523</v>
      </c>
      <c r="G462" s="72"/>
      <c r="H462" s="105"/>
      <c r="I462" s="83"/>
      <c r="J462" s="105"/>
      <c r="K462" s="83"/>
      <c r="L462" s="105"/>
      <c r="M462" s="83"/>
      <c r="N462" s="106"/>
      <c r="O462" s="83">
        <v>600</v>
      </c>
    </row>
    <row r="463" spans="1:15" ht="33.75" customHeight="1">
      <c r="A463" s="11" t="s">
        <v>462</v>
      </c>
      <c r="B463" s="43" t="s">
        <v>636</v>
      </c>
      <c r="C463" s="43" t="s">
        <v>553</v>
      </c>
      <c r="D463" s="43" t="s">
        <v>463</v>
      </c>
      <c r="E463" s="43" t="s">
        <v>187</v>
      </c>
      <c r="F463" s="43"/>
      <c r="G463" s="62">
        <f>G464</f>
        <v>125750</v>
      </c>
      <c r="H463" s="105"/>
      <c r="I463" s="62">
        <f>I464</f>
        <v>125750</v>
      </c>
      <c r="J463" s="105"/>
      <c r="K463" s="85">
        <f>K464</f>
        <v>125750</v>
      </c>
      <c r="L463" s="105"/>
      <c r="M463" s="85">
        <f>M464</f>
        <v>125750</v>
      </c>
      <c r="N463" s="106"/>
      <c r="O463" s="85">
        <f>O464</f>
        <v>154433</v>
      </c>
    </row>
    <row r="464" spans="1:15" ht="33.75" customHeight="1">
      <c r="A464" s="26" t="s">
        <v>513</v>
      </c>
      <c r="B464" s="43" t="s">
        <v>636</v>
      </c>
      <c r="C464" s="43" t="s">
        <v>553</v>
      </c>
      <c r="D464" s="43" t="s">
        <v>463</v>
      </c>
      <c r="E464" s="43" t="s">
        <v>187</v>
      </c>
      <c r="F464" s="43" t="s">
        <v>529</v>
      </c>
      <c r="G464" s="85">
        <v>125750</v>
      </c>
      <c r="H464" s="105"/>
      <c r="I464" s="85">
        <f>G464+H464</f>
        <v>125750</v>
      </c>
      <c r="J464" s="105"/>
      <c r="K464" s="85">
        <f>I464+J464</f>
        <v>125750</v>
      </c>
      <c r="L464" s="105"/>
      <c r="M464" s="85">
        <f>K464+L464</f>
        <v>125750</v>
      </c>
      <c r="N464" s="106"/>
      <c r="O464" s="85">
        <v>154433</v>
      </c>
    </row>
    <row r="465" spans="1:15" ht="62.25">
      <c r="A465" s="12" t="s">
        <v>419</v>
      </c>
      <c r="B465" s="45" t="s">
        <v>636</v>
      </c>
      <c r="C465" s="45" t="s">
        <v>634</v>
      </c>
      <c r="D465" s="45" t="s">
        <v>420</v>
      </c>
      <c r="E465" s="45" t="s">
        <v>184</v>
      </c>
      <c r="F465" s="45"/>
      <c r="G465" s="59">
        <f>G466</f>
        <v>4050</v>
      </c>
      <c r="H465" s="105"/>
      <c r="I465" s="59">
        <f>I466</f>
        <v>4050</v>
      </c>
      <c r="J465" s="105"/>
      <c r="K465" s="73">
        <f>K466</f>
        <v>4050</v>
      </c>
      <c r="L465" s="105"/>
      <c r="M465" s="73">
        <f>M466</f>
        <v>4050</v>
      </c>
      <c r="N465" s="106"/>
      <c r="O465" s="73">
        <f>O466</f>
        <v>2000</v>
      </c>
    </row>
    <row r="466" spans="1:15" ht="30.75">
      <c r="A466" s="12" t="s">
        <v>421</v>
      </c>
      <c r="B466" s="45" t="s">
        <v>636</v>
      </c>
      <c r="C466" s="45" t="s">
        <v>635</v>
      </c>
      <c r="D466" s="43" t="s">
        <v>447</v>
      </c>
      <c r="E466" s="43" t="s">
        <v>188</v>
      </c>
      <c r="F466" s="43"/>
      <c r="G466" s="59">
        <f>G467</f>
        <v>4050</v>
      </c>
      <c r="H466" s="105"/>
      <c r="I466" s="59">
        <f>I467</f>
        <v>4050</v>
      </c>
      <c r="J466" s="105"/>
      <c r="K466" s="73">
        <f>K467</f>
        <v>4050</v>
      </c>
      <c r="L466" s="105"/>
      <c r="M466" s="73">
        <f>M467</f>
        <v>4050</v>
      </c>
      <c r="N466" s="106"/>
      <c r="O466" s="73">
        <f>O467</f>
        <v>2000</v>
      </c>
    </row>
    <row r="467" spans="1:15" ht="30" customHeight="1">
      <c r="A467" s="11" t="s">
        <v>1</v>
      </c>
      <c r="B467" s="45" t="s">
        <v>636</v>
      </c>
      <c r="C467" s="45" t="s">
        <v>635</v>
      </c>
      <c r="D467" s="43" t="s">
        <v>436</v>
      </c>
      <c r="E467" s="43" t="s">
        <v>188</v>
      </c>
      <c r="F467" s="43" t="s">
        <v>22</v>
      </c>
      <c r="G467" s="72">
        <v>4050</v>
      </c>
      <c r="H467" s="105"/>
      <c r="I467" s="72">
        <f>G467+H467</f>
        <v>4050</v>
      </c>
      <c r="J467" s="105"/>
      <c r="K467" s="72">
        <f>I467+J467</f>
        <v>4050</v>
      </c>
      <c r="L467" s="105"/>
      <c r="M467" s="72">
        <f>K467+L467</f>
        <v>4050</v>
      </c>
      <c r="N467" s="106"/>
      <c r="O467" s="72">
        <v>2000</v>
      </c>
    </row>
    <row r="468" spans="1:15" ht="0.75" customHeight="1" hidden="1">
      <c r="A468" s="8"/>
      <c r="B468" s="49"/>
      <c r="C468" s="49"/>
      <c r="D468" s="49"/>
      <c r="E468" s="49"/>
      <c r="F468" s="49"/>
      <c r="G468" s="57"/>
      <c r="H468" s="105"/>
      <c r="I468" s="57"/>
      <c r="J468" s="105"/>
      <c r="K468" s="119"/>
      <c r="L468" s="105"/>
      <c r="M468" s="119"/>
      <c r="N468" s="106"/>
      <c r="O468" s="119"/>
    </row>
    <row r="469" spans="1:15" ht="15.75" customHeight="1" hidden="1">
      <c r="A469" s="9"/>
      <c r="B469" s="43"/>
      <c r="C469" s="43"/>
      <c r="D469" s="43"/>
      <c r="E469" s="43"/>
      <c r="F469" s="43"/>
      <c r="G469" s="57"/>
      <c r="H469" s="75"/>
      <c r="I469" s="57"/>
      <c r="J469" s="75"/>
      <c r="K469" s="119"/>
      <c r="L469" s="75"/>
      <c r="M469" s="119"/>
      <c r="N469" s="108"/>
      <c r="O469" s="119"/>
    </row>
    <row r="470" spans="1:15" ht="18" customHeight="1" hidden="1">
      <c r="A470" s="9"/>
      <c r="B470" s="43"/>
      <c r="C470" s="43"/>
      <c r="D470" s="43"/>
      <c r="E470" s="43"/>
      <c r="F470" s="43"/>
      <c r="G470" s="57"/>
      <c r="H470" s="75"/>
      <c r="I470" s="57"/>
      <c r="J470" s="75"/>
      <c r="K470" s="119"/>
      <c r="L470" s="75"/>
      <c r="M470" s="119"/>
      <c r="N470" s="108"/>
      <c r="O470" s="119"/>
    </row>
    <row r="471" spans="1:15" ht="15" customHeight="1" hidden="1">
      <c r="A471" s="9"/>
      <c r="B471" s="43"/>
      <c r="C471" s="43"/>
      <c r="D471" s="43"/>
      <c r="E471" s="43"/>
      <c r="F471" s="43"/>
      <c r="G471" s="57"/>
      <c r="H471" s="105"/>
      <c r="I471" s="57"/>
      <c r="J471" s="105"/>
      <c r="K471" s="119"/>
      <c r="L471" s="105"/>
      <c r="M471" s="119"/>
      <c r="N471" s="106"/>
      <c r="O471" s="119"/>
    </row>
    <row r="472" spans="1:15" ht="17.25" customHeight="1" hidden="1">
      <c r="A472" s="9"/>
      <c r="B472" s="43"/>
      <c r="C472" s="43"/>
      <c r="D472" s="43"/>
      <c r="E472" s="43"/>
      <c r="F472" s="43"/>
      <c r="G472" s="57"/>
      <c r="H472" s="105"/>
      <c r="I472" s="57"/>
      <c r="J472" s="105"/>
      <c r="K472" s="119"/>
      <c r="L472" s="105"/>
      <c r="M472" s="119"/>
      <c r="N472" s="106"/>
      <c r="O472" s="119"/>
    </row>
    <row r="473" spans="1:15" ht="21" customHeight="1" hidden="1">
      <c r="A473" s="9"/>
      <c r="B473" s="43"/>
      <c r="C473" s="43"/>
      <c r="D473" s="43"/>
      <c r="E473" s="43"/>
      <c r="F473" s="43"/>
      <c r="G473" s="57"/>
      <c r="H473" s="105"/>
      <c r="I473" s="57"/>
      <c r="J473" s="105"/>
      <c r="K473" s="119"/>
      <c r="L473" s="105"/>
      <c r="M473" s="119"/>
      <c r="N473" s="106"/>
      <c r="O473" s="119"/>
    </row>
    <row r="474" spans="1:15" ht="32.25" customHeight="1" hidden="1">
      <c r="A474" s="9"/>
      <c r="B474" s="43"/>
      <c r="C474" s="43"/>
      <c r="D474" s="43"/>
      <c r="E474" s="43"/>
      <c r="F474" s="43"/>
      <c r="G474" s="57"/>
      <c r="H474" s="105"/>
      <c r="I474" s="57"/>
      <c r="J474" s="105"/>
      <c r="K474" s="119"/>
      <c r="L474" s="105"/>
      <c r="M474" s="119"/>
      <c r="N474" s="106"/>
      <c r="O474" s="119"/>
    </row>
    <row r="475" spans="1:15" s="1" customFormat="1" ht="14.25" customHeight="1">
      <c r="A475" s="17" t="s">
        <v>614</v>
      </c>
      <c r="B475" s="45" t="s">
        <v>636</v>
      </c>
      <c r="C475" s="43" t="s">
        <v>586</v>
      </c>
      <c r="D475" s="43"/>
      <c r="E475" s="43"/>
      <c r="F475" s="43"/>
      <c r="G475" s="58">
        <f>G476</f>
        <v>46260</v>
      </c>
      <c r="H475" s="105"/>
      <c r="I475" s="58">
        <f>I476</f>
        <v>46260</v>
      </c>
      <c r="J475" s="105"/>
      <c r="K475" s="72">
        <f>K476</f>
        <v>46260</v>
      </c>
      <c r="L475" s="105"/>
      <c r="M475" s="72">
        <f>M476</f>
        <v>46260</v>
      </c>
      <c r="N475" s="106"/>
      <c r="O475" s="72">
        <f>O476</f>
        <v>143100</v>
      </c>
    </row>
    <row r="476" spans="1:15" s="1" customFormat="1" ht="15" customHeight="1">
      <c r="A476" s="17" t="s">
        <v>615</v>
      </c>
      <c r="B476" s="45" t="s">
        <v>636</v>
      </c>
      <c r="C476" s="43" t="s">
        <v>598</v>
      </c>
      <c r="D476" s="43"/>
      <c r="E476" s="43"/>
      <c r="F476" s="43"/>
      <c r="G476" s="58">
        <f>G477</f>
        <v>46260</v>
      </c>
      <c r="H476" s="105"/>
      <c r="I476" s="58">
        <f>I477</f>
        <v>46260</v>
      </c>
      <c r="J476" s="105"/>
      <c r="K476" s="72">
        <f>K477</f>
        <v>46260</v>
      </c>
      <c r="L476" s="105"/>
      <c r="M476" s="72">
        <f>M477</f>
        <v>46260</v>
      </c>
      <c r="N476" s="106"/>
      <c r="O476" s="72">
        <f>O477</f>
        <v>143100</v>
      </c>
    </row>
    <row r="477" spans="1:15" ht="18" customHeight="1">
      <c r="A477" s="16" t="s">
        <v>384</v>
      </c>
      <c r="B477" s="45" t="s">
        <v>636</v>
      </c>
      <c r="C477" s="45" t="s">
        <v>598</v>
      </c>
      <c r="D477" s="45" t="s">
        <v>346</v>
      </c>
      <c r="E477" s="45" t="s">
        <v>149</v>
      </c>
      <c r="F477" s="43"/>
      <c r="G477" s="62">
        <f>G478</f>
        <v>46260</v>
      </c>
      <c r="H477" s="105"/>
      <c r="I477" s="62">
        <f>I478</f>
        <v>46260</v>
      </c>
      <c r="J477" s="105"/>
      <c r="K477" s="85">
        <f>K478</f>
        <v>46260</v>
      </c>
      <c r="L477" s="105"/>
      <c r="M477" s="85">
        <f>M478</f>
        <v>46260</v>
      </c>
      <c r="N477" s="106"/>
      <c r="O477" s="85">
        <f>O478</f>
        <v>143100</v>
      </c>
    </row>
    <row r="478" spans="1:15" ht="27.75" customHeight="1">
      <c r="A478" s="16" t="s">
        <v>88</v>
      </c>
      <c r="B478" s="45" t="s">
        <v>636</v>
      </c>
      <c r="C478" s="45" t="s">
        <v>598</v>
      </c>
      <c r="D478" s="45" t="s">
        <v>385</v>
      </c>
      <c r="E478" s="45" t="s">
        <v>87</v>
      </c>
      <c r="F478" s="43"/>
      <c r="G478" s="62">
        <f>G479</f>
        <v>46260</v>
      </c>
      <c r="H478" s="105"/>
      <c r="I478" s="62">
        <f>I479</f>
        <v>46260</v>
      </c>
      <c r="J478" s="105"/>
      <c r="K478" s="85">
        <f>K479</f>
        <v>46260</v>
      </c>
      <c r="L478" s="105"/>
      <c r="M478" s="85">
        <f>M479</f>
        <v>46260</v>
      </c>
      <c r="N478" s="106"/>
      <c r="O478" s="85">
        <f>O479</f>
        <v>143100</v>
      </c>
    </row>
    <row r="479" spans="1:15" ht="32.25" customHeight="1">
      <c r="A479" s="16" t="s">
        <v>512</v>
      </c>
      <c r="B479" s="45" t="s">
        <v>636</v>
      </c>
      <c r="C479" s="45" t="s">
        <v>598</v>
      </c>
      <c r="D479" s="45" t="s">
        <v>332</v>
      </c>
      <c r="E479" s="45" t="s">
        <v>87</v>
      </c>
      <c r="F479" s="43" t="s">
        <v>534</v>
      </c>
      <c r="G479" s="62">
        <v>46260</v>
      </c>
      <c r="H479" s="105"/>
      <c r="I479" s="62">
        <f>G479+H479</f>
        <v>46260</v>
      </c>
      <c r="J479" s="105"/>
      <c r="K479" s="85">
        <f>I479+J479</f>
        <v>46260</v>
      </c>
      <c r="L479" s="105"/>
      <c r="M479" s="85">
        <f>K479+L479</f>
        <v>46260</v>
      </c>
      <c r="N479" s="106"/>
      <c r="O479" s="85">
        <v>143100</v>
      </c>
    </row>
    <row r="480" spans="1:17" ht="18" customHeight="1">
      <c r="A480" s="8" t="s">
        <v>620</v>
      </c>
      <c r="B480" s="53"/>
      <c r="C480" s="53"/>
      <c r="D480" s="53"/>
      <c r="E480" s="53"/>
      <c r="F480" s="53"/>
      <c r="G480" s="60" t="e">
        <f>G11+G268+G309+G402+G428+G442+G456</f>
        <v>#REF!</v>
      </c>
      <c r="H480" s="105"/>
      <c r="I480" s="60" t="e">
        <f>I11+I268+I309+I402+I428+I442+I456</f>
        <v>#REF!</v>
      </c>
      <c r="J480" s="105"/>
      <c r="K480" s="71" t="e">
        <f>K11+K268+K309+K402+K428+K442+K456</f>
        <v>#REF!</v>
      </c>
      <c r="L480" s="105"/>
      <c r="M480" s="71" t="e">
        <f>M11+M268+M309+M402+M428+M442+M456</f>
        <v>#REF!</v>
      </c>
      <c r="N480" s="106"/>
      <c r="O480" s="71">
        <f>O11+O268+O309+O402+O428+O442+O456+O450</f>
        <v>1032801300</v>
      </c>
      <c r="P480" s="124" t="e">
        <f>O480-M480</f>
        <v>#REF!</v>
      </c>
      <c r="Q480" s="124"/>
    </row>
    <row r="481" ht="15">
      <c r="F481" s="37"/>
    </row>
    <row r="482" ht="15">
      <c r="F482" s="37"/>
    </row>
    <row r="483" ht="15">
      <c r="F483" s="37"/>
    </row>
    <row r="484" ht="15">
      <c r="F484" s="37"/>
    </row>
    <row r="485" ht="15">
      <c r="F485" s="37"/>
    </row>
    <row r="486" ht="15">
      <c r="F486" s="37"/>
    </row>
    <row r="487" ht="15">
      <c r="F487" s="37"/>
    </row>
    <row r="488" ht="15">
      <c r="F488" s="37"/>
    </row>
    <row r="489" ht="15">
      <c r="F489" s="37"/>
    </row>
  </sheetData>
  <sheetProtection password="DC50" sheet="1" selectLockedCells="1" selectUnlockedCells="1"/>
  <mergeCells count="3">
    <mergeCell ref="D2:F5"/>
    <mergeCell ref="C8:O8"/>
    <mergeCell ref="A9:O9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irina</cp:lastModifiedBy>
  <cp:lastPrinted>2016-09-19T05:21:43Z</cp:lastPrinted>
  <dcterms:created xsi:type="dcterms:W3CDTF">2007-07-11T08:12:53Z</dcterms:created>
  <dcterms:modified xsi:type="dcterms:W3CDTF">2016-12-19T10:38:00Z</dcterms:modified>
  <cp:category/>
  <cp:version/>
  <cp:contentType/>
  <cp:contentStatus/>
</cp:coreProperties>
</file>