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4" windowWidth="14040" windowHeight="105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<sst xmlns="http://schemas.openxmlformats.org/spreadsheetml/2006/main" count="1819" uniqueCount="496">
  <si>
    <t>1006</t>
  </si>
  <si>
    <t>Процентые платежи по  муниципальному долгу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</si>
  <si>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</si>
  <si>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</si>
  <si>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</si>
  <si>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</si>
  <si>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</si>
  <si>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</si>
  <si>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</si>
  <si>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</si>
  <si>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</si>
  <si>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</si>
  <si>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</si>
  <si>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</si>
  <si>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</si>
  <si>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</si>
  <si>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</si>
  <si>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</si>
  <si>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</si>
  <si>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</si>
  <si>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</si>
  <si>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</si>
  <si>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</si>
  <si>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</si>
  <si>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</si>
  <si>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</si>
  <si>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</si>
  <si>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</si>
  <si>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</si>
  <si>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</si>
  <si>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</si>
  <si>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</si>
  <si>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</si>
  <si>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</si>
  <si>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</si>
  <si>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</si>
  <si>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</si>
  <si>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</si>
  <si>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</si>
  <si>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</si>
  <si>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</si>
  <si>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</si>
  <si>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</si>
  <si>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</si>
  <si>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</si>
  <si>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</si>
  <si>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</si>
  <si>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</si>
  <si>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0920000000</t>
  </si>
  <si>
    <t>0920223000</t>
  </si>
  <si>
    <t>0910000000</t>
  </si>
  <si>
    <t>0910123000</t>
  </si>
  <si>
    <t>0930000000</t>
  </si>
  <si>
    <t>0930123000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</si>
  <si>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</si>
  <si>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</si>
  <si>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</si>
  <si>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</si>
  <si>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</si>
  <si>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</si>
  <si>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</si>
  <si>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</si>
  <si>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</si>
  <si>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</si>
  <si>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</si>
  <si>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</si>
  <si>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</si>
  <si>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</si>
  <si>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</si>
  <si>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</si>
  <si>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</si>
  <si>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</si>
  <si>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</si>
  <si>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</si>
  <si>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</si>
  <si>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</si>
  <si>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</si>
  <si>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</si>
  <si>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</si>
  <si>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</si>
  <si>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</si>
  <si>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</si>
  <si>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</si>
  <si>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</si>
  <si>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</si>
  <si>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</si>
  <si>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</si>
  <si>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</si>
  <si>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</si>
  <si>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</si>
  <si>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</si>
  <si>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</si>
  <si>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Прочие мероприятия по благоустройству</t>
  </si>
  <si>
    <t>Подпрограмма   «Обеспечение реализации муниципальной программы»</t>
  </si>
  <si>
    <t>Содержание отдела ЕДДС</t>
  </si>
  <si>
    <t>Компенсация недополученных доходов от услуг бани</t>
  </si>
  <si>
    <t>Содержание отдела ЖКХ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</si>
  <si>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</si>
  <si>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</si>
  <si>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</si>
  <si>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 xml:space="preserve"> Проектно-изыскательские работы и экспертиза на распределительные газопроводы</t>
  </si>
  <si>
    <t xml:space="preserve"> Строительство распределительных газопроводов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</si>
  <si>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</si>
  <si>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</si>
  <si>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</si>
  <si>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</si>
  <si>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0810121000</t>
  </si>
  <si>
    <t>0810000000</t>
  </si>
  <si>
    <t>0800000000</t>
  </si>
  <si>
    <t>081П121000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</si>
  <si>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</si>
  <si>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</si>
  <si>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</si>
  <si>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</si>
  <si>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</si>
  <si>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</si>
  <si>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</si>
  <si>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</si>
  <si>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</si>
  <si>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</si>
  <si>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</si>
  <si>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</si>
  <si>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</si>
  <si>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</si>
  <si>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</si>
  <si>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</si>
  <si>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</si>
  <si>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</si>
  <si>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</si>
  <si>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</si>
  <si>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</si>
  <si>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</si>
  <si>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</si>
  <si>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</si>
  <si>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</si>
  <si>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</si>
  <si>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</si>
  <si>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</si>
  <si>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</si>
  <si>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</si>
  <si>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</si>
  <si>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</si>
  <si>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</si>
  <si>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</si>
  <si>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</si>
  <si>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7000521000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</si>
  <si>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</si>
  <si>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</si>
  <si>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</si>
  <si>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</si>
  <si>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</si>
  <si>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</si>
  <si>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</si>
  <si>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</si>
  <si>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</si>
  <si>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</si>
  <si>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</si>
  <si>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</si>
  <si>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</si>
  <si>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</si>
  <si>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</si>
  <si>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</si>
  <si>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</si>
  <si>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</si>
  <si>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</si>
  <si>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</si>
  <si>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</si>
  <si>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</si>
  <si>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</si>
  <si>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</si>
  <si>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</si>
  <si>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</si>
  <si>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</si>
  <si>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</si>
  <si>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</si>
  <si>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</si>
  <si>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</si>
  <si>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</si>
  <si>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</si>
  <si>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</si>
  <si>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</si>
  <si>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</si>
  <si>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</si>
  <si>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</si>
  <si>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</si>
  <si>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</si>
  <si>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</si>
  <si>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</si>
  <si>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</si>
  <si>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</si>
  <si>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</si>
  <si>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</si>
  <si>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</si>
  <si>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</si>
  <si>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</si>
  <si>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</si>
  <si>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</si>
  <si>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</si>
  <si>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</si>
  <si>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</si>
  <si>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</si>
  <si>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</si>
  <si>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</si>
  <si>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</si>
  <si>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</si>
  <si>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</si>
  <si>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</si>
  <si>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</si>
  <si>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</si>
  <si>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</si>
  <si>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</si>
  <si>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0120000000</t>
  </si>
  <si>
    <t>0120123000</t>
  </si>
  <si>
    <t>0120223000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</si>
  <si>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</si>
  <si>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</si>
  <si>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</si>
  <si>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</si>
  <si>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</si>
  <si>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</si>
  <si>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</si>
  <si>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</si>
  <si>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</si>
  <si>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Подпрограммы «Обеспечение безопасности на опасных объектах МО Красноуфимский округ»</t>
  </si>
  <si>
    <t>Охрана окружающей среды в МО Красноуфимский округ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</si>
  <si>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</si>
  <si>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Проведение отдельных мероприятий в области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</si>
  <si>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</si>
  <si>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</si>
  <si>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</si>
  <si>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</si>
  <si>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Подпрограмма «Развитие системы дошкольного образования в Свердловской области»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</si>
  <si>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</si>
  <si>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</si>
  <si>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Организация питания воспитанников в муниципальных казенных образовательных учреждениях дошкольного образования</t>
  </si>
  <si>
    <t>Организация питания сотрудников в муниципальных казенных образовательных учреждениях дошкольного образования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</si>
  <si>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</si>
  <si>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</si>
  <si>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</si>
  <si>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</si>
  <si>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</si>
  <si>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</si>
  <si>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</si>
  <si>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Организация питания сотрудников и учащихся в муниципальных казенных общеобразовательных учреждениях</t>
  </si>
  <si>
    <t>Подпрограмма «Развитие системы дополнительного образования в Муниципальном образовании Красноуфимский округ»</t>
  </si>
  <si>
    <t>Предоставление дополнительного образования детей в муниципальных организациях дополнительного образования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</si>
  <si>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</si>
  <si>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</si>
  <si>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Субсидии на организацию отдыха детей в каникулярное время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</si>
  <si>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</si>
  <si>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</si>
  <si>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</si>
  <si>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</si>
  <si>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</si>
  <si>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Организация деятельности органа местного самоуправления в сфере образования ( аппарат управления)</t>
  </si>
  <si>
    <t>Организация и проведение муниципальных мероприятий в сфере образования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</si>
  <si>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</si>
  <si>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</si>
  <si>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 xml:space="preserve">Обеспечение деятельности органов местного самоуправления (центральный аппарат) </t>
  </si>
  <si>
    <t>Обеспечение деятельности территориальных органов местного самоуправления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</si>
  <si>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</si>
  <si>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</si>
  <si>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</si>
  <si>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</si>
  <si>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Прочие выплаты по обязательствам Муниципального образования</t>
  </si>
  <si>
    <t>Осуществление государственного полномочия по созданию административных комиссий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</si>
  <si>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</si>
  <si>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</si>
  <si>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</si>
  <si>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</si>
  <si>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</si>
  <si>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</si>
  <si>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</si>
  <si>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</si>
  <si>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</si>
  <si>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</si>
  <si>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</si>
  <si>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</si>
  <si>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</si>
  <si>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</si>
  <si>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</si>
  <si>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</si>
  <si>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Непрограммные направления 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</si>
  <si>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</si>
  <si>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</si>
  <si>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</si>
  <si>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Подпрограмма" Развитие культуры и искусства в МО Красноуфимский округ до 2020года"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</si>
  <si>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</si>
  <si>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</si>
  <si>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</si>
  <si>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</si>
  <si>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</si>
  <si>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сентябрь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</si>
  <si>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</si>
  <si>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</si>
  <si>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</si>
  <si>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</si>
  <si>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</si>
  <si>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</si>
  <si>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</si>
  <si>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Подпрограмма "Информатизация МО Красноуфимский округ до 2020 года"</t>
  </si>
  <si>
    <t>Подпрограмма "Актуализация сведений государственного кадастра недвижимости МО Красноуфимский округ до 2020 года"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</si>
  <si>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</si>
  <si>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</si>
  <si>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</si>
  <si>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Организация и проведение мероприятий в сфере физической культуры и спорта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</si>
  <si>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</si>
  <si>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</si>
  <si>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</si>
  <si>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</si>
  <si>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</si>
  <si>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</si>
  <si>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</si>
  <si>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 xml:space="preserve">Обеспечение деятельности органов местного самоуправления (прочий персонал) 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</si>
  <si>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</si>
  <si>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</si>
  <si>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</si>
  <si>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</si>
  <si>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июнь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</si>
  <si>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</si>
  <si>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</si>
  <si>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</si>
  <si>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</si>
  <si>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</si>
  <si>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</si>
  <si>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</si>
  <si>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</si>
  <si>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</si>
  <si>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Взносы на капитальный ремонт общего имущества в многоквартирных домах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</si>
  <si>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</si>
  <si>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Создание условий для развития и содействие развитию малого и среднего предпринимательства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</si>
  <si>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</si>
  <si>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</si>
  <si>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</si>
  <si>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026П121000</t>
  </si>
  <si>
    <t>Организация деятельности органа местного самоуправления в сфере образования ( прочий персонал)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</si>
  <si>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</si>
  <si>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</si>
  <si>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</si>
  <si>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0710122000</t>
  </si>
  <si>
    <t>0510128000</t>
  </si>
  <si>
    <t>апрель</t>
  </si>
  <si>
    <t>Информационное обеспечение  деятельности земельного бюро</t>
  </si>
  <si>
    <t>0130722000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</si>
  <si>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</si>
  <si>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</si>
  <si>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</si>
  <si>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</si>
  <si>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</si>
  <si>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</si>
  <si>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</si>
  <si>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</si>
  <si>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</si>
  <si>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</si>
  <si>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</si>
  <si>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</si>
  <si>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</si>
  <si>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</si>
  <si>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</si>
  <si>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</si>
  <si>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</si>
  <si>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</si>
  <si>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</si>
  <si>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</si>
  <si>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</si>
  <si>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</si>
  <si>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</si>
  <si>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</si>
  <si>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</si>
  <si>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</si>
  <si>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</si>
  <si>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</si>
  <si>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</si>
  <si>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</si>
  <si>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</si>
  <si>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</si>
  <si>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</si>
  <si>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</si>
  <si>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</si>
  <si>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</si>
  <si>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</si>
  <si>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</si>
  <si>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</si>
  <si>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</si>
  <si>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</si>
  <si>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</si>
  <si>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</si>
  <si>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</si>
  <si>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</si>
  <si>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</si>
  <si>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</si>
  <si>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</si>
  <si>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</si>
  <si>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</si>
  <si>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</si>
  <si>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</si>
  <si>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</si>
  <si>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</si>
  <si>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</si>
  <si>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</si>
  <si>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</si>
  <si>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</si>
  <si>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</si>
  <si>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</si>
  <si>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</si>
  <si>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</si>
  <si>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</si>
  <si>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</si>
  <si>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</si>
  <si>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</si>
  <si>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</si>
  <si>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</si>
  <si>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</si>
  <si>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</si>
  <si>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</si>
  <si>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</si>
  <si>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</si>
  <si>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</si>
  <si>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</si>
  <si>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</si>
  <si>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</si>
  <si>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</si>
  <si>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</si>
  <si>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</si>
  <si>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</si>
  <si>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</si>
  <si>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</si>
  <si>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</si>
  <si>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</si>
  <si>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</si>
  <si>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</si>
  <si>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</si>
  <si>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</si>
  <si>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</si>
  <si>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</si>
  <si>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</si>
  <si>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</si>
  <si>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</si>
  <si>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</si>
  <si>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</si>
  <si>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</si>
  <si>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</si>
  <si>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</si>
  <si>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</si>
  <si>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</si>
  <si>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</si>
  <si>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</si>
  <si>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</si>
  <si>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</si>
  <si>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</si>
  <si>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</si>
  <si>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</si>
  <si>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</si>
  <si>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</si>
  <si>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</si>
  <si>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</si>
  <si>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</si>
  <si>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</si>
  <si>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</si>
  <si>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</si>
  <si>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</si>
  <si>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</si>
  <si>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</si>
  <si>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</si>
  <si>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</si>
  <si>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</si>
  <si>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</si>
  <si>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</si>
  <si>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</si>
  <si>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</si>
  <si>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</si>
  <si>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</si>
  <si>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</si>
  <si>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</si>
  <si>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</si>
  <si>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</si>
  <si>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</si>
  <si>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</si>
  <si>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</si>
  <si>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</si>
  <si>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 xml:space="preserve"> Приложение № 6                                                        к решению Думы МО Красноуфимский округ "О бюджете МО Красноуфимский округ на 2017 год и плановый период 2018-2019 годов" от 00.00.2016 г. №                                                                                          </t>
  </si>
  <si>
    <t>Ведомственная структура расходов бюджета МО Красноуфимский округ                  на 2018 и 2019 годы</t>
  </si>
  <si>
    <t>на 2018 год</t>
  </si>
  <si>
    <t>на 2019 год</t>
  </si>
  <si>
    <t>0140323000</t>
  </si>
  <si>
    <t xml:space="preserve">бюджетные инвестиции на приобретение недвижимого имущества в муниципальную собственность </t>
  </si>
  <si>
    <t>0220825000</t>
  </si>
  <si>
    <t>0910423000</t>
  </si>
  <si>
    <t>Строительство объектов коммунальной инфраструктуры</t>
  </si>
  <si>
    <t>Бюджетные инвестиции</t>
  </si>
  <si>
    <t>Обеспечение условий для организации военно-патриотического воспитания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</si>
  <si>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</si>
  <si>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</si>
  <si>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Подпрограмма "Организация общественных работ"</t>
  </si>
  <si>
    <t>0630000000</t>
  </si>
  <si>
    <t>0630621000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</si>
</sst>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[$-FC19]d\ mmmm\ yyyy\ &quot;г.&quot;"/>
    <numFmt numFmtId="171" formatCode="000000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0" fontId="0" fillId="34" borderId="18" xfId="0" applyFill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0" borderId="10" xfId="56" applyBorder="1">
      <alignment/>
      <protection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4"/>
  <sheetViews>
    <sheetView tabSelected="1" zoomScalePageLayoutView="0" workbookViewId="0" topLeftCell="A448">
      <selection activeCell="P392" sqref="P392"/>
    </sheetView>
  </sheetViews>
  <sheetFormatPr defaultColWidth="9.00390625" defaultRowHeight="15.75" outlineLevelRow="1"/>
  <cols>
    <col min="1" max="1" width="36.75390625" style="0" customWidth="1"/>
    <col min="2" max="2" width="9.625" style="0" customWidth="1"/>
    <col min="4" max="4" width="11.375" style="0" customWidth="1"/>
    <col min="5" max="5" width="8.25390625" style="0" customWidth="1"/>
    <col min="6" max="6" width="13.25390625" style="0" hidden="1" customWidth="1"/>
    <col min="7" max="7" width="10.75390625" style="0" hidden="1" customWidth="1"/>
    <col min="8" max="10" width="14.00390625" style="0" hidden="1" customWidth="1"/>
    <col min="11" max="11" width="0.2421875" style="0" hidden="1" customWidth="1"/>
    <col min="12" max="12" width="1.4921875" style="0" hidden="1" customWidth="1"/>
    <col min="13" max="13" width="4.625" style="131" hidden="1" customWidth="1"/>
    <col min="14" max="14" width="14.75390625" style="0" customWidth="1"/>
    <col min="15" max="15" width="13.875" style="0" customWidth="1"/>
    <col min="16" max="16" width="9.125" style="0" customWidth="1"/>
  </cols>
  <sheetData>
    <row r="1" spans="1:5" ht="3.75" customHeight="1" hidden="1">
      <c r="A1" s="1"/>
      <c r="B1" s="2"/>
      <c r="C1" s="2"/>
      <c r="D1" s="2"/>
      <c r="E1" s="2"/>
    </row>
    <row r="2" spans="1:5" ht="17.25" customHeight="1" hidden="1">
      <c r="A2" s="3" t="s">
        <v>453</v>
      </c>
      <c r="B2" s="2"/>
      <c r="C2" s="2"/>
      <c r="D2" s="137"/>
      <c r="E2" s="138"/>
    </row>
    <row r="3" spans="1:5" ht="18.75" customHeight="1" hidden="1">
      <c r="A3" s="3"/>
      <c r="B3" s="4" t="s">
        <v>454</v>
      </c>
      <c r="C3" s="4"/>
      <c r="D3" s="138"/>
      <c r="E3" s="138"/>
    </row>
    <row r="4" spans="1:5" ht="39.75" customHeight="1" hidden="1">
      <c r="A4" s="3"/>
      <c r="B4" s="4"/>
      <c r="C4" s="4"/>
      <c r="D4" s="138"/>
      <c r="E4" s="138"/>
    </row>
    <row r="5" spans="1:5" ht="18.75" customHeight="1" hidden="1">
      <c r="A5" s="3"/>
      <c r="B5" s="4"/>
      <c r="C5" s="4"/>
      <c r="D5" s="138"/>
      <c r="E5" s="138"/>
    </row>
    <row r="6" spans="1:5" ht="1.5" customHeight="1">
      <c r="A6" s="3"/>
      <c r="B6" s="4"/>
      <c r="C6" s="4"/>
      <c r="D6" s="82"/>
      <c r="E6" s="82"/>
    </row>
    <row r="7" spans="1:5" ht="18.75" customHeight="1" hidden="1">
      <c r="A7" s="3"/>
      <c r="B7" s="4"/>
      <c r="C7" s="4"/>
      <c r="D7" s="82"/>
      <c r="E7" s="82"/>
    </row>
    <row r="8" spans="1:14" ht="81" customHeight="1">
      <c r="A8" s="3"/>
      <c r="B8" s="5"/>
      <c r="C8" s="139" t="s">
        <v>480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ht="40.5" customHeight="1">
      <c r="A9" s="140" t="s">
        <v>481</v>
      </c>
      <c r="B9" s="140"/>
      <c r="C9" s="140"/>
      <c r="D9" s="140"/>
      <c r="E9" s="140"/>
      <c r="F9" s="140"/>
      <c r="G9" s="141"/>
      <c r="H9" s="141"/>
      <c r="I9" s="141"/>
      <c r="J9" s="141"/>
      <c r="K9" s="142"/>
      <c r="L9" s="142"/>
      <c r="M9" s="142"/>
      <c r="N9" s="143"/>
    </row>
    <row r="10" spans="1:15" ht="34.5" customHeight="1">
      <c r="A10" s="146" t="s">
        <v>461</v>
      </c>
      <c r="B10" s="146" t="s">
        <v>382</v>
      </c>
      <c r="C10" s="146" t="s">
        <v>383</v>
      </c>
      <c r="D10" s="146" t="s">
        <v>357</v>
      </c>
      <c r="E10" s="146" t="s">
        <v>384</v>
      </c>
      <c r="F10" s="114" t="s">
        <v>385</v>
      </c>
      <c r="G10" s="113" t="s">
        <v>336</v>
      </c>
      <c r="H10" s="114" t="s">
        <v>385</v>
      </c>
      <c r="I10" s="123" t="s">
        <v>341</v>
      </c>
      <c r="J10" s="115" t="s">
        <v>385</v>
      </c>
      <c r="K10" s="127" t="s">
        <v>318</v>
      </c>
      <c r="L10" s="115" t="s">
        <v>385</v>
      </c>
      <c r="M10" s="132" t="s">
        <v>292</v>
      </c>
      <c r="N10" s="144" t="s">
        <v>385</v>
      </c>
      <c r="O10" s="145"/>
    </row>
    <row r="11" spans="1:15" ht="33" customHeight="1">
      <c r="A11" s="147"/>
      <c r="B11" s="147"/>
      <c r="C11" s="147"/>
      <c r="D11" s="147"/>
      <c r="E11" s="147"/>
      <c r="F11" s="115"/>
      <c r="G11" s="113"/>
      <c r="H11" s="115"/>
      <c r="I11" s="123"/>
      <c r="J11" s="115"/>
      <c r="K11" s="127"/>
      <c r="L11" s="115"/>
      <c r="M11" s="132"/>
      <c r="N11" s="135" t="s">
        <v>482</v>
      </c>
      <c r="O11" s="135" t="s">
        <v>483</v>
      </c>
    </row>
    <row r="12" spans="1:15" ht="33" customHeight="1">
      <c r="A12" s="8" t="s">
        <v>475</v>
      </c>
      <c r="B12" s="43">
        <v>901</v>
      </c>
      <c r="C12" s="44"/>
      <c r="D12" s="44"/>
      <c r="E12" s="44"/>
      <c r="F12" s="72" t="e">
        <f>#REF!+F66+F72+F101++F149+F189+F195+F208+F252</f>
        <v>#REF!</v>
      </c>
      <c r="G12" s="107"/>
      <c r="H12" s="72" t="e">
        <f>#REF!+H66+H72+H101++H149+H189+H195+H208+H252</f>
        <v>#REF!</v>
      </c>
      <c r="I12" s="108"/>
      <c r="J12" s="72" t="e">
        <f>#REF!+J66+J72+J101++J149+J189+J195+J208+J252</f>
        <v>#REF!</v>
      </c>
      <c r="K12" s="107"/>
      <c r="L12" s="72" t="e">
        <f>#REF!+L66+L72+L101++L149+L189+L195+L208+L252</f>
        <v>#REF!</v>
      </c>
      <c r="M12" s="108"/>
      <c r="N12" s="72">
        <f>N66+N72+N101++N149+N189+N195+N208+N252+N13</f>
        <v>249760200</v>
      </c>
      <c r="O12" s="72">
        <f>O66+O72+O101++O149+O189+O195+O208+O252+O13</f>
        <v>229013600</v>
      </c>
    </row>
    <row r="13" spans="1:15" ht="33" customHeight="1">
      <c r="A13" s="9" t="s">
        <v>435</v>
      </c>
      <c r="B13" s="44">
        <v>901</v>
      </c>
      <c r="C13" s="44" t="s">
        <v>386</v>
      </c>
      <c r="D13" s="44"/>
      <c r="E13" s="44"/>
      <c r="F13" s="73" t="e">
        <f>F15+F31+F28+#REF!</f>
        <v>#REF!</v>
      </c>
      <c r="G13" s="107"/>
      <c r="H13" s="73" t="e">
        <f>H15+H31+H28+#REF!</f>
        <v>#REF!</v>
      </c>
      <c r="I13" s="107"/>
      <c r="J13" s="73" t="e">
        <f>J15+J31+J28+#REF!</f>
        <v>#REF!</v>
      </c>
      <c r="K13" s="107"/>
      <c r="L13" s="73" t="e">
        <f>L15+L31+L28+#REF!</f>
        <v>#REF!</v>
      </c>
      <c r="M13" s="108"/>
      <c r="N13" s="73">
        <f>N14+N19+N33+N36</f>
        <v>72231300</v>
      </c>
      <c r="O13" s="73">
        <f>O14+O19+O33+O36</f>
        <v>72231300</v>
      </c>
    </row>
    <row r="14" spans="1:15" ht="33" customHeight="1">
      <c r="A14" s="83" t="s">
        <v>310</v>
      </c>
      <c r="B14" s="44" t="s">
        <v>408</v>
      </c>
      <c r="C14" s="44" t="s">
        <v>387</v>
      </c>
      <c r="D14" s="44" t="s">
        <v>113</v>
      </c>
      <c r="E14" s="44"/>
      <c r="F14" s="73"/>
      <c r="G14" s="107"/>
      <c r="H14" s="73"/>
      <c r="I14" s="107"/>
      <c r="J14" s="73"/>
      <c r="K14" s="107"/>
      <c r="L14" s="73"/>
      <c r="M14" s="108"/>
      <c r="N14" s="73">
        <f aca="true" t="shared" si="0" ref="N14:O17">N15</f>
        <v>1659200</v>
      </c>
      <c r="O14" s="73">
        <f t="shared" si="0"/>
        <v>1659200</v>
      </c>
    </row>
    <row r="15" spans="1:15" ht="33" customHeight="1">
      <c r="A15" s="14" t="s">
        <v>421</v>
      </c>
      <c r="B15" s="44">
        <v>901</v>
      </c>
      <c r="C15" s="44" t="s">
        <v>387</v>
      </c>
      <c r="D15" s="44" t="s">
        <v>145</v>
      </c>
      <c r="E15" s="44"/>
      <c r="F15" s="72"/>
      <c r="G15" s="107"/>
      <c r="H15" s="72"/>
      <c r="I15" s="108"/>
      <c r="J15" s="72"/>
      <c r="K15" s="107"/>
      <c r="L15" s="72"/>
      <c r="M15" s="108"/>
      <c r="N15" s="73">
        <f t="shared" si="0"/>
        <v>1659200</v>
      </c>
      <c r="O15" s="73">
        <f t="shared" si="0"/>
        <v>1659200</v>
      </c>
    </row>
    <row r="16" spans="1:15" ht="70.5" customHeight="1">
      <c r="A16" s="14" t="s">
        <v>422</v>
      </c>
      <c r="B16" s="44">
        <v>901</v>
      </c>
      <c r="C16" s="44" t="s">
        <v>387</v>
      </c>
      <c r="D16" s="44" t="s">
        <v>145</v>
      </c>
      <c r="E16" s="44"/>
      <c r="F16" s="72"/>
      <c r="G16" s="107"/>
      <c r="H16" s="72"/>
      <c r="I16" s="108"/>
      <c r="J16" s="72"/>
      <c r="K16" s="107"/>
      <c r="L16" s="72"/>
      <c r="M16" s="108"/>
      <c r="N16" s="73">
        <f t="shared" si="0"/>
        <v>1659200</v>
      </c>
      <c r="O16" s="73">
        <f t="shared" si="0"/>
        <v>1659200</v>
      </c>
    </row>
    <row r="17" spans="1:15" ht="33" customHeight="1">
      <c r="A17" s="14" t="s">
        <v>423</v>
      </c>
      <c r="B17" s="44">
        <v>901</v>
      </c>
      <c r="C17" s="44" t="s">
        <v>387</v>
      </c>
      <c r="D17" s="44" t="s">
        <v>145</v>
      </c>
      <c r="E17" s="44"/>
      <c r="F17" s="72"/>
      <c r="G17" s="107"/>
      <c r="H17" s="72"/>
      <c r="I17" s="108"/>
      <c r="J17" s="72"/>
      <c r="K17" s="107"/>
      <c r="L17" s="72"/>
      <c r="M17" s="108"/>
      <c r="N17" s="73">
        <f t="shared" si="0"/>
        <v>1659200</v>
      </c>
      <c r="O17" s="73">
        <f t="shared" si="0"/>
        <v>1659200</v>
      </c>
    </row>
    <row r="18" spans="1:15" ht="33" customHeight="1">
      <c r="A18" s="33" t="s">
        <v>352</v>
      </c>
      <c r="B18" s="44">
        <v>901</v>
      </c>
      <c r="C18" s="44" t="s">
        <v>387</v>
      </c>
      <c r="D18" s="44" t="s">
        <v>145</v>
      </c>
      <c r="E18" s="44" t="s">
        <v>368</v>
      </c>
      <c r="F18" s="72"/>
      <c r="G18" s="107"/>
      <c r="H18" s="72"/>
      <c r="I18" s="108"/>
      <c r="J18" s="72"/>
      <c r="K18" s="107"/>
      <c r="L18" s="72"/>
      <c r="M18" s="108"/>
      <c r="N18" s="73">
        <v>1659200</v>
      </c>
      <c r="O18" s="73">
        <v>1659200</v>
      </c>
    </row>
    <row r="19" spans="1:15" ht="81" customHeight="1">
      <c r="A19" s="11" t="s">
        <v>256</v>
      </c>
      <c r="B19" s="44" t="s">
        <v>408</v>
      </c>
      <c r="C19" s="44" t="s">
        <v>389</v>
      </c>
      <c r="D19" s="44" t="s">
        <v>108</v>
      </c>
      <c r="E19" s="44"/>
      <c r="F19" s="73" t="e">
        <f>F20+F30</f>
        <v>#REF!</v>
      </c>
      <c r="G19" s="108"/>
      <c r="H19" s="73" t="e">
        <f>H20+H30</f>
        <v>#REF!</v>
      </c>
      <c r="I19" s="107"/>
      <c r="J19" s="73" t="e">
        <f>J20+J30</f>
        <v>#REF!</v>
      </c>
      <c r="K19" s="107"/>
      <c r="L19" s="73" t="e">
        <f>L20+L30</f>
        <v>#REF!</v>
      </c>
      <c r="M19" s="108"/>
      <c r="N19" s="73">
        <f>N20+N30</f>
        <v>30478300</v>
      </c>
      <c r="O19" s="73">
        <f>O20+O30</f>
        <v>30478300</v>
      </c>
    </row>
    <row r="20" spans="1:15" ht="81" customHeight="1">
      <c r="A20" s="11" t="s">
        <v>257</v>
      </c>
      <c r="B20" s="44" t="s">
        <v>408</v>
      </c>
      <c r="C20" s="44" t="s">
        <v>389</v>
      </c>
      <c r="D20" s="44" t="s">
        <v>107</v>
      </c>
      <c r="E20" s="44"/>
      <c r="F20" s="73" t="e">
        <f>F21+F27+#REF!+F25</f>
        <v>#REF!</v>
      </c>
      <c r="G20" s="107"/>
      <c r="H20" s="73" t="e">
        <f>H21+H27+#REF!+H25</f>
        <v>#REF!</v>
      </c>
      <c r="I20" s="107"/>
      <c r="J20" s="73" t="e">
        <f>J21+J27+#REF!+J25</f>
        <v>#REF!</v>
      </c>
      <c r="K20" s="107"/>
      <c r="L20" s="73" t="e">
        <f>L21+L27+#REF!+L25</f>
        <v>#REF!</v>
      </c>
      <c r="M20" s="108"/>
      <c r="N20" s="73">
        <f>N21+N27+N25</f>
        <v>30433300</v>
      </c>
      <c r="O20" s="73">
        <f>O21+O27+O25</f>
        <v>30433300</v>
      </c>
    </row>
    <row r="21" spans="1:15" ht="50.25" customHeight="1">
      <c r="A21" s="12" t="s">
        <v>258</v>
      </c>
      <c r="B21" s="44" t="s">
        <v>408</v>
      </c>
      <c r="C21" s="44" t="s">
        <v>389</v>
      </c>
      <c r="D21" s="44" t="s">
        <v>106</v>
      </c>
      <c r="E21" s="44"/>
      <c r="F21" s="73">
        <f>F22+F23+F24</f>
        <v>10937170</v>
      </c>
      <c r="G21" s="107"/>
      <c r="H21" s="73">
        <f>H22+H23+H24</f>
        <v>10937170</v>
      </c>
      <c r="I21" s="107"/>
      <c r="J21" s="73">
        <f>J22+J23+J24</f>
        <v>10933170</v>
      </c>
      <c r="K21" s="107"/>
      <c r="L21" s="73">
        <f>L22+L23+L24</f>
        <v>10933170</v>
      </c>
      <c r="M21" s="108"/>
      <c r="N21" s="73">
        <f>N22+N23+N24</f>
        <v>11768268</v>
      </c>
      <c r="O21" s="73">
        <f>O22+O23+O24</f>
        <v>11768268</v>
      </c>
    </row>
    <row r="22" spans="1:15" ht="42" customHeight="1">
      <c r="A22" s="12" t="s">
        <v>352</v>
      </c>
      <c r="B22" s="44" t="s">
        <v>408</v>
      </c>
      <c r="C22" s="44" t="s">
        <v>389</v>
      </c>
      <c r="D22" s="44" t="s">
        <v>106</v>
      </c>
      <c r="E22" s="44" t="s">
        <v>368</v>
      </c>
      <c r="F22" s="73">
        <v>10236053</v>
      </c>
      <c r="G22" s="107">
        <v>31600</v>
      </c>
      <c r="H22" s="73">
        <f>F22+G22</f>
        <v>10267653</v>
      </c>
      <c r="I22" s="107"/>
      <c r="J22" s="73">
        <f>H22+I22</f>
        <v>10267653</v>
      </c>
      <c r="K22" s="107"/>
      <c r="L22" s="73">
        <f>J22+K22</f>
        <v>10267653</v>
      </c>
      <c r="M22" s="108"/>
      <c r="N22" s="73">
        <v>10768370</v>
      </c>
      <c r="O22" s="73">
        <v>10768370</v>
      </c>
    </row>
    <row r="23" spans="1:15" ht="41.25" customHeight="1">
      <c r="A23" s="11" t="s">
        <v>369</v>
      </c>
      <c r="B23" s="44" t="s">
        <v>408</v>
      </c>
      <c r="C23" s="44" t="s">
        <v>389</v>
      </c>
      <c r="D23" s="44" t="s">
        <v>106</v>
      </c>
      <c r="E23" s="44" t="s">
        <v>360</v>
      </c>
      <c r="F23" s="73">
        <v>699117</v>
      </c>
      <c r="G23" s="107">
        <v>-31600</v>
      </c>
      <c r="H23" s="73">
        <f>F23+G23</f>
        <v>667517</v>
      </c>
      <c r="I23" s="107">
        <v>-4000</v>
      </c>
      <c r="J23" s="73">
        <f>H23+I23</f>
        <v>663517</v>
      </c>
      <c r="K23" s="107"/>
      <c r="L23" s="73">
        <f>J23+K23</f>
        <v>663517</v>
      </c>
      <c r="M23" s="108">
        <v>-2178.33</v>
      </c>
      <c r="N23" s="73">
        <v>997898</v>
      </c>
      <c r="O23" s="73">
        <v>997898</v>
      </c>
    </row>
    <row r="24" spans="1:15" ht="27" customHeight="1">
      <c r="A24" s="11" t="s">
        <v>363</v>
      </c>
      <c r="B24" s="44" t="s">
        <v>408</v>
      </c>
      <c r="C24" s="44" t="s">
        <v>389</v>
      </c>
      <c r="D24" s="44" t="s">
        <v>106</v>
      </c>
      <c r="E24" s="44" t="s">
        <v>362</v>
      </c>
      <c r="F24" s="73">
        <v>2000</v>
      </c>
      <c r="G24" s="107"/>
      <c r="H24" s="73">
        <f>F24+G24</f>
        <v>2000</v>
      </c>
      <c r="I24" s="107"/>
      <c r="J24" s="73">
        <f>H24+I24</f>
        <v>2000</v>
      </c>
      <c r="K24" s="107"/>
      <c r="L24" s="73">
        <f>J24+K24</f>
        <v>2000</v>
      </c>
      <c r="M24" s="108"/>
      <c r="N24" s="73">
        <v>2000</v>
      </c>
      <c r="O24" s="73">
        <v>2000</v>
      </c>
    </row>
    <row r="25" spans="1:15" ht="48.75" customHeight="1">
      <c r="A25" s="36" t="s">
        <v>313</v>
      </c>
      <c r="B25" s="44" t="s">
        <v>408</v>
      </c>
      <c r="C25" s="44" t="s">
        <v>389</v>
      </c>
      <c r="D25" s="44" t="s">
        <v>109</v>
      </c>
      <c r="E25" s="44"/>
      <c r="F25" s="73">
        <f>F26</f>
        <v>894618</v>
      </c>
      <c r="G25" s="107"/>
      <c r="H25" s="73">
        <f>H26</f>
        <v>894618</v>
      </c>
      <c r="I25" s="107"/>
      <c r="J25" s="73">
        <f>J26</f>
        <v>894618</v>
      </c>
      <c r="K25" s="107"/>
      <c r="L25" s="73">
        <f>L26</f>
        <v>894618</v>
      </c>
      <c r="M25" s="108"/>
      <c r="N25" s="73">
        <f>N26</f>
        <v>1124532</v>
      </c>
      <c r="O25" s="73">
        <f>O26</f>
        <v>1124532</v>
      </c>
    </row>
    <row r="26" spans="1:15" ht="35.25" customHeight="1">
      <c r="A26" s="12" t="s">
        <v>352</v>
      </c>
      <c r="B26" s="44" t="s">
        <v>408</v>
      </c>
      <c r="C26" s="44" t="s">
        <v>389</v>
      </c>
      <c r="D26" s="44" t="s">
        <v>109</v>
      </c>
      <c r="E26" s="44" t="s">
        <v>368</v>
      </c>
      <c r="F26" s="73">
        <v>894618</v>
      </c>
      <c r="G26" s="107"/>
      <c r="H26" s="73">
        <f>F26+G26</f>
        <v>894618</v>
      </c>
      <c r="I26" s="107"/>
      <c r="J26" s="73">
        <f>H26+I26</f>
        <v>894618</v>
      </c>
      <c r="K26" s="107"/>
      <c r="L26" s="73">
        <f>J26+K26</f>
        <v>894618</v>
      </c>
      <c r="M26" s="108"/>
      <c r="N26" s="73">
        <v>1124532</v>
      </c>
      <c r="O26" s="73">
        <v>1124532</v>
      </c>
    </row>
    <row r="27" spans="1:15" ht="46.5" customHeight="1">
      <c r="A27" s="13" t="s">
        <v>259</v>
      </c>
      <c r="B27" s="44">
        <v>901</v>
      </c>
      <c r="C27" s="44" t="s">
        <v>389</v>
      </c>
      <c r="D27" s="44" t="s">
        <v>110</v>
      </c>
      <c r="E27" s="44"/>
      <c r="F27" s="74">
        <f>F28+F29</f>
        <v>14861354</v>
      </c>
      <c r="G27" s="107"/>
      <c r="H27" s="74">
        <f>H28+H29</f>
        <v>14861354</v>
      </c>
      <c r="I27" s="107"/>
      <c r="J27" s="74">
        <f>J28+J29</f>
        <v>14861354</v>
      </c>
      <c r="K27" s="107"/>
      <c r="L27" s="74">
        <f>L28+L29</f>
        <v>14861354</v>
      </c>
      <c r="M27" s="108"/>
      <c r="N27" s="74">
        <f>N28+N29</f>
        <v>17540500</v>
      </c>
      <c r="O27" s="74">
        <f>O28+O29</f>
        <v>17540500</v>
      </c>
    </row>
    <row r="28" spans="1:15" ht="32.25" customHeight="1">
      <c r="A28" s="12" t="s">
        <v>352</v>
      </c>
      <c r="B28" s="44">
        <v>901</v>
      </c>
      <c r="C28" s="44" t="s">
        <v>389</v>
      </c>
      <c r="D28" s="44" t="s">
        <v>110</v>
      </c>
      <c r="E28" s="44" t="s">
        <v>368</v>
      </c>
      <c r="F28" s="74">
        <v>14221892</v>
      </c>
      <c r="G28" s="107"/>
      <c r="H28" s="74">
        <f>F28+G28</f>
        <v>14221892</v>
      </c>
      <c r="I28" s="107">
        <v>200</v>
      </c>
      <c r="J28" s="74">
        <f>H28+I28</f>
        <v>14222092</v>
      </c>
      <c r="K28" s="107">
        <v>5453</v>
      </c>
      <c r="L28" s="74">
        <f>J28+K28</f>
        <v>14227545</v>
      </c>
      <c r="M28" s="108"/>
      <c r="N28" s="74">
        <v>16919350</v>
      </c>
      <c r="O28" s="74">
        <v>16919350</v>
      </c>
    </row>
    <row r="29" spans="1:15" ht="33" customHeight="1">
      <c r="A29" s="11" t="s">
        <v>369</v>
      </c>
      <c r="B29" s="44">
        <v>901</v>
      </c>
      <c r="C29" s="44" t="s">
        <v>389</v>
      </c>
      <c r="D29" s="44" t="s">
        <v>110</v>
      </c>
      <c r="E29" s="44" t="s">
        <v>360</v>
      </c>
      <c r="F29" s="73">
        <v>639462</v>
      </c>
      <c r="G29" s="107"/>
      <c r="H29" s="74">
        <f>F29+G29</f>
        <v>639462</v>
      </c>
      <c r="I29" s="107">
        <v>-200</v>
      </c>
      <c r="J29" s="74">
        <f>H29+I29</f>
        <v>639262</v>
      </c>
      <c r="K29" s="107">
        <v>-5453</v>
      </c>
      <c r="L29" s="74">
        <f>J29+K29</f>
        <v>633809</v>
      </c>
      <c r="M29" s="108"/>
      <c r="N29" s="74">
        <v>621150</v>
      </c>
      <c r="O29" s="74">
        <v>621150</v>
      </c>
    </row>
    <row r="30" spans="1:15" ht="48.75" customHeight="1" outlineLevel="1">
      <c r="A30" s="11" t="s">
        <v>260</v>
      </c>
      <c r="B30" s="44" t="s">
        <v>408</v>
      </c>
      <c r="C30" s="44" t="s">
        <v>389</v>
      </c>
      <c r="D30" s="44" t="s">
        <v>111</v>
      </c>
      <c r="E30" s="44"/>
      <c r="F30" s="73">
        <f>F31</f>
        <v>45000</v>
      </c>
      <c r="G30" s="107"/>
      <c r="H30" s="73">
        <f>H31</f>
        <v>45000</v>
      </c>
      <c r="I30" s="107"/>
      <c r="J30" s="73">
        <f>J31</f>
        <v>45000</v>
      </c>
      <c r="K30" s="107"/>
      <c r="L30" s="73">
        <f>L31</f>
        <v>45000</v>
      </c>
      <c r="M30" s="108"/>
      <c r="N30" s="73">
        <f>N31</f>
        <v>45000</v>
      </c>
      <c r="O30" s="73">
        <f>O31</f>
        <v>45000</v>
      </c>
    </row>
    <row r="31" spans="1:15" ht="33.75" customHeight="1" outlineLevel="1">
      <c r="A31" s="15" t="s">
        <v>261</v>
      </c>
      <c r="B31" s="44" t="s">
        <v>408</v>
      </c>
      <c r="C31" s="44" t="s">
        <v>389</v>
      </c>
      <c r="D31" s="44" t="s">
        <v>112</v>
      </c>
      <c r="E31" s="44"/>
      <c r="F31" s="73">
        <f>F32</f>
        <v>45000</v>
      </c>
      <c r="G31" s="107"/>
      <c r="H31" s="73">
        <f>H32</f>
        <v>45000</v>
      </c>
      <c r="I31" s="107"/>
      <c r="J31" s="73">
        <f>J32</f>
        <v>45000</v>
      </c>
      <c r="K31" s="107"/>
      <c r="L31" s="73">
        <f>L32</f>
        <v>45000</v>
      </c>
      <c r="M31" s="108"/>
      <c r="N31" s="73">
        <f>N32</f>
        <v>45000</v>
      </c>
      <c r="O31" s="73">
        <f>O32</f>
        <v>45000</v>
      </c>
    </row>
    <row r="32" spans="1:15" ht="33.75" customHeight="1" outlineLevel="1">
      <c r="A32" s="11" t="s">
        <v>369</v>
      </c>
      <c r="B32" s="44" t="s">
        <v>408</v>
      </c>
      <c r="C32" s="44" t="s">
        <v>389</v>
      </c>
      <c r="D32" s="44" t="s">
        <v>112</v>
      </c>
      <c r="E32" s="44" t="s">
        <v>360</v>
      </c>
      <c r="F32" s="73">
        <v>45000</v>
      </c>
      <c r="G32" s="107"/>
      <c r="H32" s="73">
        <f>F32+G32</f>
        <v>45000</v>
      </c>
      <c r="I32" s="107"/>
      <c r="J32" s="73">
        <f>H32+I32</f>
        <v>45000</v>
      </c>
      <c r="K32" s="107"/>
      <c r="L32" s="73">
        <f>J32+K32</f>
        <v>45000</v>
      </c>
      <c r="M32" s="108"/>
      <c r="N32" s="73">
        <v>45000</v>
      </c>
      <c r="O32" s="73">
        <v>45000</v>
      </c>
    </row>
    <row r="33" spans="1:15" ht="19.5" customHeight="1" outlineLevel="1">
      <c r="A33" s="76" t="s">
        <v>310</v>
      </c>
      <c r="B33" s="44" t="s">
        <v>408</v>
      </c>
      <c r="C33" s="44" t="s">
        <v>426</v>
      </c>
      <c r="D33" s="44" t="s">
        <v>113</v>
      </c>
      <c r="E33" s="45"/>
      <c r="F33" s="74">
        <f>F34</f>
        <v>180000</v>
      </c>
      <c r="G33" s="107"/>
      <c r="H33" s="74">
        <f>H34</f>
        <v>80000</v>
      </c>
      <c r="I33" s="107"/>
      <c r="J33" s="74">
        <f>J34</f>
        <v>80000</v>
      </c>
      <c r="K33" s="107"/>
      <c r="L33" s="74">
        <f>L34</f>
        <v>80000</v>
      </c>
      <c r="M33" s="108"/>
      <c r="N33" s="74">
        <f>N34</f>
        <v>200000</v>
      </c>
      <c r="O33" s="74">
        <f>O34</f>
        <v>200000</v>
      </c>
    </row>
    <row r="34" spans="1:15" ht="38.25" customHeight="1" outlineLevel="1">
      <c r="A34" s="17" t="s">
        <v>6</v>
      </c>
      <c r="B34" s="46" t="s">
        <v>408</v>
      </c>
      <c r="C34" s="46" t="s">
        <v>426</v>
      </c>
      <c r="D34" s="44" t="s">
        <v>114</v>
      </c>
      <c r="E34" s="46"/>
      <c r="F34" s="74">
        <f>F35</f>
        <v>180000</v>
      </c>
      <c r="G34" s="107"/>
      <c r="H34" s="74">
        <f>H35</f>
        <v>80000</v>
      </c>
      <c r="I34" s="107"/>
      <c r="J34" s="74">
        <f>J35</f>
        <v>80000</v>
      </c>
      <c r="K34" s="107"/>
      <c r="L34" s="74">
        <f>L35</f>
        <v>80000</v>
      </c>
      <c r="M34" s="108"/>
      <c r="N34" s="74">
        <f>N35</f>
        <v>200000</v>
      </c>
      <c r="O34" s="74">
        <f>O35</f>
        <v>200000</v>
      </c>
    </row>
    <row r="35" spans="1:15" ht="22.5" customHeight="1" outlineLevel="1">
      <c r="A35" s="16" t="s">
        <v>272</v>
      </c>
      <c r="B35" s="46" t="s">
        <v>408</v>
      </c>
      <c r="C35" s="46" t="s">
        <v>426</v>
      </c>
      <c r="D35" s="44" t="s">
        <v>114</v>
      </c>
      <c r="E35" s="46" t="s">
        <v>19</v>
      </c>
      <c r="F35" s="73">
        <v>180000</v>
      </c>
      <c r="G35" s="107">
        <v>-100000</v>
      </c>
      <c r="H35" s="73">
        <f>F35+G35</f>
        <v>80000</v>
      </c>
      <c r="I35" s="107"/>
      <c r="J35" s="73">
        <f>H35+I35</f>
        <v>80000</v>
      </c>
      <c r="K35" s="107"/>
      <c r="L35" s="73">
        <f>J35+K35</f>
        <v>80000</v>
      </c>
      <c r="M35" s="108"/>
      <c r="N35" s="73">
        <v>200000</v>
      </c>
      <c r="O35" s="73">
        <v>200000</v>
      </c>
    </row>
    <row r="36" spans="1:15" ht="21" customHeight="1">
      <c r="A36" s="9" t="s">
        <v>437</v>
      </c>
      <c r="B36" s="44">
        <v>901</v>
      </c>
      <c r="C36" s="44" t="s">
        <v>463</v>
      </c>
      <c r="D36" s="44"/>
      <c r="E36" s="44"/>
      <c r="F36" s="73" t="e">
        <f>F40+F61+#REF!</f>
        <v>#REF!</v>
      </c>
      <c r="G36" s="107"/>
      <c r="H36" s="73" t="e">
        <f>H40+H61+#REF!</f>
        <v>#REF!</v>
      </c>
      <c r="I36" s="107"/>
      <c r="J36" s="73" t="e">
        <f>J40+J61+#REF!</f>
        <v>#REF!</v>
      </c>
      <c r="K36" s="107"/>
      <c r="L36" s="73" t="e">
        <f>L40+L61+#REF!</f>
        <v>#REF!</v>
      </c>
      <c r="M36" s="108"/>
      <c r="N36" s="73">
        <f>N40+N61+N37</f>
        <v>39893800</v>
      </c>
      <c r="O36" s="73">
        <f>O40+O61+O37</f>
        <v>39893800</v>
      </c>
    </row>
    <row r="37" spans="1:15" ht="132" customHeight="1">
      <c r="A37" s="28" t="s">
        <v>262</v>
      </c>
      <c r="B37" s="44">
        <v>901</v>
      </c>
      <c r="C37" s="44" t="s">
        <v>463</v>
      </c>
      <c r="D37" s="44" t="s">
        <v>127</v>
      </c>
      <c r="E37" s="44"/>
      <c r="F37" s="73"/>
      <c r="G37" s="107"/>
      <c r="H37" s="73"/>
      <c r="I37" s="107"/>
      <c r="J37" s="73"/>
      <c r="K37" s="107"/>
      <c r="L37" s="73"/>
      <c r="M37" s="108"/>
      <c r="N37" s="73">
        <f>N38</f>
        <v>50000</v>
      </c>
      <c r="O37" s="73">
        <f>O38</f>
        <v>50000</v>
      </c>
    </row>
    <row r="38" spans="1:15" ht="42" customHeight="1">
      <c r="A38" s="11" t="s">
        <v>493</v>
      </c>
      <c r="B38" s="44">
        <v>901</v>
      </c>
      <c r="C38" s="44" t="s">
        <v>463</v>
      </c>
      <c r="D38" s="44" t="s">
        <v>494</v>
      </c>
      <c r="E38" s="44"/>
      <c r="F38" s="73"/>
      <c r="G38" s="107"/>
      <c r="H38" s="73"/>
      <c r="I38" s="107"/>
      <c r="J38" s="73"/>
      <c r="K38" s="107"/>
      <c r="L38" s="73"/>
      <c r="M38" s="108"/>
      <c r="N38" s="73">
        <f>N39</f>
        <v>50000</v>
      </c>
      <c r="O38" s="73">
        <f>O39</f>
        <v>50000</v>
      </c>
    </row>
    <row r="39" spans="1:15" ht="40.5" customHeight="1">
      <c r="A39" s="11" t="s">
        <v>24</v>
      </c>
      <c r="B39" s="44">
        <v>901</v>
      </c>
      <c r="C39" s="44" t="s">
        <v>463</v>
      </c>
      <c r="D39" s="44" t="s">
        <v>495</v>
      </c>
      <c r="E39" s="44" t="s">
        <v>360</v>
      </c>
      <c r="F39" s="73"/>
      <c r="G39" s="107"/>
      <c r="H39" s="73"/>
      <c r="I39" s="107"/>
      <c r="J39" s="73"/>
      <c r="K39" s="107"/>
      <c r="L39" s="73"/>
      <c r="M39" s="108"/>
      <c r="N39" s="73">
        <v>50000</v>
      </c>
      <c r="O39" s="73">
        <v>50000</v>
      </c>
    </row>
    <row r="40" spans="1:15" ht="83.25" customHeight="1">
      <c r="A40" s="11" t="s">
        <v>256</v>
      </c>
      <c r="B40" s="44">
        <v>901</v>
      </c>
      <c r="C40" s="44" t="s">
        <v>463</v>
      </c>
      <c r="D40" s="44" t="s">
        <v>108</v>
      </c>
      <c r="E40" s="44"/>
      <c r="F40" s="73">
        <f>F41+F53+F56</f>
        <v>36755600</v>
      </c>
      <c r="G40" s="108"/>
      <c r="H40" s="73">
        <f>H41+H53+H56</f>
        <v>36755600</v>
      </c>
      <c r="I40" s="107"/>
      <c r="J40" s="73">
        <f>J41+J53+J56</f>
        <v>36710000.15</v>
      </c>
      <c r="K40" s="107"/>
      <c r="L40" s="73">
        <f>L41+L53+L56</f>
        <v>37487665.65</v>
      </c>
      <c r="M40" s="108"/>
      <c r="N40" s="73">
        <f>N41+N53+N56</f>
        <v>36743200</v>
      </c>
      <c r="O40" s="73">
        <f>O41+O53+O56</f>
        <v>36743200</v>
      </c>
    </row>
    <row r="41" spans="1:15" ht="64.5" customHeight="1">
      <c r="A41" s="11" t="s">
        <v>263</v>
      </c>
      <c r="B41" s="44">
        <v>901</v>
      </c>
      <c r="C41" s="44" t="s">
        <v>463</v>
      </c>
      <c r="D41" s="44" t="s">
        <v>115</v>
      </c>
      <c r="E41" s="44"/>
      <c r="F41" s="73">
        <f>F42+F44+F46+F48+F50</f>
        <v>1036200</v>
      </c>
      <c r="G41" s="107"/>
      <c r="H41" s="73">
        <f>H42+H44+H46+H48+H50</f>
        <v>1036200</v>
      </c>
      <c r="I41" s="107"/>
      <c r="J41" s="73">
        <f>J42+J44+J46+J48+J50</f>
        <v>1065200</v>
      </c>
      <c r="K41" s="107"/>
      <c r="L41" s="73">
        <f>L42+L44+L46+L48+L50</f>
        <v>1065200</v>
      </c>
      <c r="M41" s="108"/>
      <c r="N41" s="73">
        <f>N42+N44+N46+N48+N50</f>
        <v>1469400</v>
      </c>
      <c r="O41" s="73">
        <f>O42+O44+O46+O48+O50</f>
        <v>1469400</v>
      </c>
    </row>
    <row r="42" spans="1:15" ht="49.5" customHeight="1">
      <c r="A42" s="31" t="s">
        <v>29</v>
      </c>
      <c r="B42" s="44">
        <v>901</v>
      </c>
      <c r="C42" s="44" t="s">
        <v>463</v>
      </c>
      <c r="D42" s="44" t="s">
        <v>116</v>
      </c>
      <c r="E42" s="44"/>
      <c r="F42" s="73">
        <f>F43</f>
        <v>182000</v>
      </c>
      <c r="G42" s="107"/>
      <c r="H42" s="73">
        <f>H43</f>
        <v>182000</v>
      </c>
      <c r="I42" s="107"/>
      <c r="J42" s="73">
        <f>J43</f>
        <v>281000</v>
      </c>
      <c r="K42" s="107"/>
      <c r="L42" s="73">
        <f>L43</f>
        <v>281000</v>
      </c>
      <c r="M42" s="108"/>
      <c r="N42" s="73">
        <f>N43</f>
        <v>182000</v>
      </c>
      <c r="O42" s="73">
        <f>O43</f>
        <v>182000</v>
      </c>
    </row>
    <row r="43" spans="1:15" ht="32.25" customHeight="1">
      <c r="A43" s="11" t="s">
        <v>369</v>
      </c>
      <c r="B43" s="44">
        <v>901</v>
      </c>
      <c r="C43" s="44" t="s">
        <v>463</v>
      </c>
      <c r="D43" s="44" t="s">
        <v>116</v>
      </c>
      <c r="E43" s="44" t="s">
        <v>360</v>
      </c>
      <c r="F43" s="73">
        <v>182000</v>
      </c>
      <c r="G43" s="107"/>
      <c r="H43" s="73">
        <f>F43+G43</f>
        <v>182000</v>
      </c>
      <c r="I43" s="107">
        <v>99000</v>
      </c>
      <c r="J43" s="73">
        <f>H43+I43</f>
        <v>281000</v>
      </c>
      <c r="K43" s="107"/>
      <c r="L43" s="73">
        <f>J43+K43</f>
        <v>281000</v>
      </c>
      <c r="M43" s="108">
        <f>26760+16008</f>
        <v>42768</v>
      </c>
      <c r="N43" s="73">
        <v>182000</v>
      </c>
      <c r="O43" s="73">
        <v>182000</v>
      </c>
    </row>
    <row r="44" spans="1:15" ht="34.5" customHeight="1">
      <c r="A44" s="15" t="s">
        <v>264</v>
      </c>
      <c r="B44" s="44">
        <v>901</v>
      </c>
      <c r="C44" s="44" t="s">
        <v>463</v>
      </c>
      <c r="D44" s="44" t="s">
        <v>117</v>
      </c>
      <c r="E44" s="44"/>
      <c r="F44" s="73">
        <f>F45</f>
        <v>54000</v>
      </c>
      <c r="G44" s="107"/>
      <c r="H44" s="73">
        <f>H45</f>
        <v>54000</v>
      </c>
      <c r="I44" s="107"/>
      <c r="J44" s="73">
        <f>J45</f>
        <v>104000</v>
      </c>
      <c r="K44" s="107"/>
      <c r="L44" s="73">
        <f>L45</f>
        <v>104000</v>
      </c>
      <c r="M44" s="108"/>
      <c r="N44" s="73">
        <f>N45</f>
        <v>600000</v>
      </c>
      <c r="O44" s="73">
        <f>O45</f>
        <v>600000</v>
      </c>
    </row>
    <row r="45" spans="1:15" ht="24.75" customHeight="1">
      <c r="A45" s="15" t="s">
        <v>363</v>
      </c>
      <c r="B45" s="44">
        <v>901</v>
      </c>
      <c r="C45" s="44" t="s">
        <v>463</v>
      </c>
      <c r="D45" s="44" t="s">
        <v>117</v>
      </c>
      <c r="E45" s="44" t="s">
        <v>362</v>
      </c>
      <c r="F45" s="73">
        <v>54000</v>
      </c>
      <c r="G45" s="107"/>
      <c r="H45" s="73">
        <f>F45+G45</f>
        <v>54000</v>
      </c>
      <c r="I45" s="107">
        <v>50000</v>
      </c>
      <c r="J45" s="73">
        <f>H45+I45</f>
        <v>104000</v>
      </c>
      <c r="K45" s="107"/>
      <c r="L45" s="73">
        <f>J45+K45</f>
        <v>104000</v>
      </c>
      <c r="M45" s="108"/>
      <c r="N45" s="73">
        <v>600000</v>
      </c>
      <c r="O45" s="73">
        <v>600000</v>
      </c>
    </row>
    <row r="46" spans="1:15" ht="81" customHeight="1">
      <c r="A46" s="15" t="s">
        <v>128</v>
      </c>
      <c r="B46" s="44">
        <v>901</v>
      </c>
      <c r="C46" s="44" t="s">
        <v>463</v>
      </c>
      <c r="D46" s="44" t="s">
        <v>118</v>
      </c>
      <c r="E46" s="44"/>
      <c r="F46" s="73">
        <f>F47</f>
        <v>701800</v>
      </c>
      <c r="G46" s="107"/>
      <c r="H46" s="73">
        <f>H47</f>
        <v>701800</v>
      </c>
      <c r="I46" s="107"/>
      <c r="J46" s="73">
        <f>J47</f>
        <v>581800</v>
      </c>
      <c r="K46" s="107"/>
      <c r="L46" s="73">
        <f>L47</f>
        <v>581800</v>
      </c>
      <c r="M46" s="108"/>
      <c r="N46" s="73">
        <f>N47</f>
        <v>585000</v>
      </c>
      <c r="O46" s="73">
        <f>O47</f>
        <v>585000</v>
      </c>
    </row>
    <row r="47" spans="1:15" ht="34.5" customHeight="1">
      <c r="A47" s="11" t="s">
        <v>369</v>
      </c>
      <c r="B47" s="44">
        <v>901</v>
      </c>
      <c r="C47" s="44" t="s">
        <v>463</v>
      </c>
      <c r="D47" s="44" t="s">
        <v>118</v>
      </c>
      <c r="E47" s="44" t="s">
        <v>360</v>
      </c>
      <c r="F47" s="73">
        <v>701800</v>
      </c>
      <c r="G47" s="107"/>
      <c r="H47" s="73">
        <f>F47+G47</f>
        <v>701800</v>
      </c>
      <c r="I47" s="107">
        <v>-120000</v>
      </c>
      <c r="J47" s="73">
        <f>H47+I47</f>
        <v>581800</v>
      </c>
      <c r="K47" s="107"/>
      <c r="L47" s="73">
        <f>J47+K47</f>
        <v>581800</v>
      </c>
      <c r="M47" s="108">
        <v>-220000</v>
      </c>
      <c r="N47" s="73">
        <v>585000</v>
      </c>
      <c r="O47" s="73">
        <v>585000</v>
      </c>
    </row>
    <row r="48" spans="1:15" ht="111.75" customHeight="1">
      <c r="A48" s="11" t="s">
        <v>2</v>
      </c>
      <c r="B48" s="44">
        <v>901</v>
      </c>
      <c r="C48" s="44" t="s">
        <v>463</v>
      </c>
      <c r="D48" s="44" t="s">
        <v>119</v>
      </c>
      <c r="E48" s="44"/>
      <c r="F48" s="74">
        <f>F49</f>
        <v>100</v>
      </c>
      <c r="G48" s="107"/>
      <c r="H48" s="74">
        <f>H49</f>
        <v>100</v>
      </c>
      <c r="I48" s="107"/>
      <c r="J48" s="74">
        <f>J49</f>
        <v>100</v>
      </c>
      <c r="K48" s="107"/>
      <c r="L48" s="74">
        <f>L49</f>
        <v>100</v>
      </c>
      <c r="M48" s="108"/>
      <c r="N48" s="74">
        <f>N49</f>
        <v>100</v>
      </c>
      <c r="O48" s="74">
        <f>O49</f>
        <v>100</v>
      </c>
    </row>
    <row r="49" spans="1:15" ht="39.75" customHeight="1">
      <c r="A49" s="11" t="s">
        <v>369</v>
      </c>
      <c r="B49" s="44">
        <v>901</v>
      </c>
      <c r="C49" s="44" t="s">
        <v>463</v>
      </c>
      <c r="D49" s="44" t="s">
        <v>119</v>
      </c>
      <c r="E49" s="44" t="s">
        <v>360</v>
      </c>
      <c r="F49" s="74">
        <v>100</v>
      </c>
      <c r="G49" s="107"/>
      <c r="H49" s="74">
        <f>F49+G49</f>
        <v>100</v>
      </c>
      <c r="I49" s="107"/>
      <c r="J49" s="74">
        <f>H49+I49</f>
        <v>100</v>
      </c>
      <c r="K49" s="107"/>
      <c r="L49" s="74">
        <f>J49+K49</f>
        <v>100</v>
      </c>
      <c r="M49" s="108"/>
      <c r="N49" s="74">
        <v>100</v>
      </c>
      <c r="O49" s="74">
        <v>100</v>
      </c>
    </row>
    <row r="50" spans="1:15" ht="52.5" customHeight="1">
      <c r="A50" s="11" t="s">
        <v>265</v>
      </c>
      <c r="B50" s="44">
        <v>901</v>
      </c>
      <c r="C50" s="44" t="s">
        <v>463</v>
      </c>
      <c r="D50" s="44" t="s">
        <v>120</v>
      </c>
      <c r="E50" s="44"/>
      <c r="F50" s="74">
        <f>F51+F52</f>
        <v>98300</v>
      </c>
      <c r="G50" s="107"/>
      <c r="H50" s="74">
        <f>H51+H52</f>
        <v>98300</v>
      </c>
      <c r="I50" s="107"/>
      <c r="J50" s="74">
        <f>J51+J52</f>
        <v>98300</v>
      </c>
      <c r="K50" s="107"/>
      <c r="L50" s="74">
        <f>L51+L52</f>
        <v>98300</v>
      </c>
      <c r="M50" s="108"/>
      <c r="N50" s="74">
        <f>N51+N52</f>
        <v>102300</v>
      </c>
      <c r="O50" s="74">
        <f>O51+O52</f>
        <v>102300</v>
      </c>
    </row>
    <row r="51" spans="1:15" ht="32.25" customHeight="1">
      <c r="A51" s="12" t="s">
        <v>352</v>
      </c>
      <c r="B51" s="44">
        <v>901</v>
      </c>
      <c r="C51" s="44" t="s">
        <v>463</v>
      </c>
      <c r="D51" s="44" t="s">
        <v>120</v>
      </c>
      <c r="E51" s="44" t="s">
        <v>368</v>
      </c>
      <c r="F51" s="74">
        <v>90088</v>
      </c>
      <c r="G51" s="107"/>
      <c r="H51" s="74">
        <f>F51+G51</f>
        <v>90088</v>
      </c>
      <c r="I51" s="107"/>
      <c r="J51" s="74">
        <f>H51+I51</f>
        <v>90088</v>
      </c>
      <c r="K51" s="107"/>
      <c r="L51" s="74">
        <f>J51+K51</f>
        <v>90088</v>
      </c>
      <c r="M51" s="108"/>
      <c r="N51" s="74">
        <v>89610</v>
      </c>
      <c r="O51" s="74">
        <v>89610</v>
      </c>
    </row>
    <row r="52" spans="1:15" ht="33" customHeight="1">
      <c r="A52" s="11" t="s">
        <v>369</v>
      </c>
      <c r="B52" s="44">
        <v>901</v>
      </c>
      <c r="C52" s="44" t="s">
        <v>463</v>
      </c>
      <c r="D52" s="44" t="s">
        <v>120</v>
      </c>
      <c r="E52" s="44" t="s">
        <v>360</v>
      </c>
      <c r="F52" s="73">
        <v>8212</v>
      </c>
      <c r="G52" s="107"/>
      <c r="H52" s="73">
        <f>F52+G52</f>
        <v>8212</v>
      </c>
      <c r="I52" s="107"/>
      <c r="J52" s="73">
        <f>H52+I52</f>
        <v>8212</v>
      </c>
      <c r="K52" s="107"/>
      <c r="L52" s="73">
        <f>J52+K52</f>
        <v>8212</v>
      </c>
      <c r="M52" s="108"/>
      <c r="N52" s="73">
        <v>12690</v>
      </c>
      <c r="O52" s="73">
        <v>12690</v>
      </c>
    </row>
    <row r="53" spans="1:15" ht="96" customHeight="1">
      <c r="A53" s="11" t="s">
        <v>266</v>
      </c>
      <c r="B53" s="44">
        <v>901</v>
      </c>
      <c r="C53" s="44" t="s">
        <v>463</v>
      </c>
      <c r="D53" s="44" t="s">
        <v>356</v>
      </c>
      <c r="E53" s="44"/>
      <c r="F53" s="74">
        <f>F54</f>
        <v>235000</v>
      </c>
      <c r="G53" s="107"/>
      <c r="H53" s="74">
        <f>H54</f>
        <v>235000</v>
      </c>
      <c r="I53" s="107"/>
      <c r="J53" s="74">
        <f>J54</f>
        <v>235000</v>
      </c>
      <c r="K53" s="107"/>
      <c r="L53" s="74">
        <f>L54</f>
        <v>235000</v>
      </c>
      <c r="M53" s="108"/>
      <c r="N53" s="74">
        <f>N54</f>
        <v>246000</v>
      </c>
      <c r="O53" s="74">
        <f>O54</f>
        <v>246000</v>
      </c>
    </row>
    <row r="54" spans="1:15" ht="98.25" customHeight="1">
      <c r="A54" s="19" t="s">
        <v>267</v>
      </c>
      <c r="B54" s="44">
        <v>901</v>
      </c>
      <c r="C54" s="44" t="s">
        <v>463</v>
      </c>
      <c r="D54" s="44" t="s">
        <v>121</v>
      </c>
      <c r="E54" s="44"/>
      <c r="F54" s="74">
        <f>F55</f>
        <v>235000</v>
      </c>
      <c r="G54" s="107"/>
      <c r="H54" s="74">
        <f>H55</f>
        <v>235000</v>
      </c>
      <c r="I54" s="107"/>
      <c r="J54" s="74">
        <f>J55</f>
        <v>235000</v>
      </c>
      <c r="K54" s="107"/>
      <c r="L54" s="74">
        <f>L55</f>
        <v>235000</v>
      </c>
      <c r="M54" s="108"/>
      <c r="N54" s="74">
        <f>N55</f>
        <v>246000</v>
      </c>
      <c r="O54" s="74">
        <f>O55</f>
        <v>246000</v>
      </c>
    </row>
    <row r="55" spans="1:15" ht="33" customHeight="1">
      <c r="A55" s="11" t="s">
        <v>369</v>
      </c>
      <c r="B55" s="44">
        <v>901</v>
      </c>
      <c r="C55" s="44" t="s">
        <v>463</v>
      </c>
      <c r="D55" s="44" t="s">
        <v>121</v>
      </c>
      <c r="E55" s="44" t="s">
        <v>360</v>
      </c>
      <c r="F55" s="74">
        <v>235000</v>
      </c>
      <c r="G55" s="107"/>
      <c r="H55" s="74">
        <f>F55+G55</f>
        <v>235000</v>
      </c>
      <c r="I55" s="107"/>
      <c r="J55" s="74">
        <f>H55+I55</f>
        <v>235000</v>
      </c>
      <c r="K55" s="107"/>
      <c r="L55" s="74">
        <f>J55+K55</f>
        <v>235000</v>
      </c>
      <c r="M55" s="108"/>
      <c r="N55" s="74">
        <v>246000</v>
      </c>
      <c r="O55" s="74">
        <v>246000</v>
      </c>
    </row>
    <row r="56" spans="1:15" ht="81.75" customHeight="1">
      <c r="A56" s="11" t="s">
        <v>268</v>
      </c>
      <c r="B56" s="44">
        <v>901</v>
      </c>
      <c r="C56" s="44" t="s">
        <v>463</v>
      </c>
      <c r="D56" s="44" t="s">
        <v>122</v>
      </c>
      <c r="E56" s="44"/>
      <c r="F56" s="74">
        <f>F57</f>
        <v>35484400</v>
      </c>
      <c r="G56" s="107"/>
      <c r="H56" s="74">
        <f>H57</f>
        <v>35484400</v>
      </c>
      <c r="I56" s="107"/>
      <c r="J56" s="74">
        <f>J57</f>
        <v>35409800.15</v>
      </c>
      <c r="K56" s="107"/>
      <c r="L56" s="74">
        <f>L57</f>
        <v>36187465.65</v>
      </c>
      <c r="M56" s="108"/>
      <c r="N56" s="74">
        <f>N57</f>
        <v>35027800</v>
      </c>
      <c r="O56" s="74">
        <f>O57</f>
        <v>35027800</v>
      </c>
    </row>
    <row r="57" spans="1:15" ht="33.75" customHeight="1">
      <c r="A57" s="11" t="s">
        <v>269</v>
      </c>
      <c r="B57" s="44">
        <v>901</v>
      </c>
      <c r="C57" s="44" t="s">
        <v>463</v>
      </c>
      <c r="D57" s="44" t="s">
        <v>123</v>
      </c>
      <c r="E57" s="44"/>
      <c r="F57" s="74">
        <f>F58+F59+F60</f>
        <v>35484400</v>
      </c>
      <c r="G57" s="107"/>
      <c r="H57" s="74">
        <f>H58+H59+H60</f>
        <v>35484400</v>
      </c>
      <c r="I57" s="107"/>
      <c r="J57" s="74">
        <f>J58+J59+J60</f>
        <v>35409800.15</v>
      </c>
      <c r="K57" s="107"/>
      <c r="L57" s="74">
        <f>L58+L59+L60</f>
        <v>36187465.65</v>
      </c>
      <c r="M57" s="108"/>
      <c r="N57" s="74">
        <f>N58+N59+N60</f>
        <v>35027800</v>
      </c>
      <c r="O57" s="74">
        <f>O58+O59+O60</f>
        <v>35027800</v>
      </c>
    </row>
    <row r="58" spans="1:15" ht="22.5" customHeight="1">
      <c r="A58" s="11" t="s">
        <v>33</v>
      </c>
      <c r="B58" s="44">
        <v>901</v>
      </c>
      <c r="C58" s="44" t="s">
        <v>463</v>
      </c>
      <c r="D58" s="44" t="s">
        <v>123</v>
      </c>
      <c r="E58" s="44" t="s">
        <v>358</v>
      </c>
      <c r="F58" s="74">
        <v>26769277</v>
      </c>
      <c r="G58" s="107">
        <v>14004</v>
      </c>
      <c r="H58" s="74">
        <f>F58+G58</f>
        <v>26783281</v>
      </c>
      <c r="I58" s="107">
        <v>5000</v>
      </c>
      <c r="J58" s="74">
        <f>H58+I58</f>
        <v>26788281</v>
      </c>
      <c r="K58" s="107"/>
      <c r="L58" s="74">
        <f>J58+K58</f>
        <v>26788281</v>
      </c>
      <c r="M58" s="108"/>
      <c r="N58" s="74">
        <v>24655939</v>
      </c>
      <c r="O58" s="74">
        <v>24655939</v>
      </c>
    </row>
    <row r="59" spans="1:15" ht="34.5" customHeight="1">
      <c r="A59" s="11" t="s">
        <v>369</v>
      </c>
      <c r="B59" s="44">
        <v>901</v>
      </c>
      <c r="C59" s="44" t="s">
        <v>463</v>
      </c>
      <c r="D59" s="44" t="s">
        <v>123</v>
      </c>
      <c r="E59" s="44" t="s">
        <v>360</v>
      </c>
      <c r="F59" s="73">
        <v>8463757</v>
      </c>
      <c r="G59" s="107">
        <v>-14004</v>
      </c>
      <c r="H59" s="74">
        <f>F59+G59</f>
        <v>8449753</v>
      </c>
      <c r="I59" s="107">
        <v>-79599.85</v>
      </c>
      <c r="J59" s="74">
        <f>H59+I59</f>
        <v>8370153.15</v>
      </c>
      <c r="K59" s="107">
        <f>59059.5+718606</f>
        <v>777665.5</v>
      </c>
      <c r="L59" s="74">
        <f>J59+K59</f>
        <v>9147818.65</v>
      </c>
      <c r="M59" s="108">
        <v>-17300</v>
      </c>
      <c r="N59" s="74">
        <v>10103195</v>
      </c>
      <c r="O59" s="74">
        <v>10103195</v>
      </c>
    </row>
    <row r="60" spans="1:15" ht="27.75" customHeight="1">
      <c r="A60" s="15" t="s">
        <v>363</v>
      </c>
      <c r="B60" s="44">
        <v>901</v>
      </c>
      <c r="C60" s="44" t="s">
        <v>463</v>
      </c>
      <c r="D60" s="44" t="s">
        <v>123</v>
      </c>
      <c r="E60" s="44" t="s">
        <v>362</v>
      </c>
      <c r="F60" s="73">
        <v>251366</v>
      </c>
      <c r="G60" s="107"/>
      <c r="H60" s="74">
        <f>F60+G60</f>
        <v>251366</v>
      </c>
      <c r="I60" s="107"/>
      <c r="J60" s="74">
        <f>H60+I60</f>
        <v>251366</v>
      </c>
      <c r="K60" s="107"/>
      <c r="L60" s="74">
        <f>J60+K60</f>
        <v>251366</v>
      </c>
      <c r="M60" s="108">
        <v>17300</v>
      </c>
      <c r="N60" s="74">
        <v>268666</v>
      </c>
      <c r="O60" s="74">
        <v>268666</v>
      </c>
    </row>
    <row r="61" spans="1:15" ht="91.5" customHeight="1">
      <c r="A61" s="20" t="s">
        <v>31</v>
      </c>
      <c r="B61" s="44" t="s">
        <v>408</v>
      </c>
      <c r="C61" s="44" t="s">
        <v>463</v>
      </c>
      <c r="D61" s="44" t="s">
        <v>124</v>
      </c>
      <c r="E61" s="44"/>
      <c r="F61" s="73">
        <f>F62</f>
        <v>2749590</v>
      </c>
      <c r="G61" s="107"/>
      <c r="H61" s="73" t="e">
        <f>H62</f>
        <v>#REF!</v>
      </c>
      <c r="I61" s="107"/>
      <c r="J61" s="73" t="e">
        <f>J62</f>
        <v>#REF!</v>
      </c>
      <c r="K61" s="107"/>
      <c r="L61" s="73" t="e">
        <f>L62</f>
        <v>#REF!</v>
      </c>
      <c r="M61" s="108"/>
      <c r="N61" s="73">
        <f>N62</f>
        <v>3100600</v>
      </c>
      <c r="O61" s="73">
        <f>O62</f>
        <v>3100600</v>
      </c>
    </row>
    <row r="62" spans="1:15" ht="35.25" customHeight="1">
      <c r="A62" s="20" t="s">
        <v>93</v>
      </c>
      <c r="B62" s="44" t="s">
        <v>408</v>
      </c>
      <c r="C62" s="44" t="s">
        <v>463</v>
      </c>
      <c r="D62" s="44" t="s">
        <v>125</v>
      </c>
      <c r="E62" s="44"/>
      <c r="F62" s="73">
        <f>F63</f>
        <v>2749590</v>
      </c>
      <c r="G62" s="107"/>
      <c r="H62" s="73" t="e">
        <f>H63</f>
        <v>#REF!</v>
      </c>
      <c r="I62" s="107"/>
      <c r="J62" s="73" t="e">
        <f>J63</f>
        <v>#REF!</v>
      </c>
      <c r="K62" s="107"/>
      <c r="L62" s="73" t="e">
        <f>L63</f>
        <v>#REF!</v>
      </c>
      <c r="M62" s="108"/>
      <c r="N62" s="73">
        <f>N63</f>
        <v>3100600</v>
      </c>
      <c r="O62" s="73">
        <f>O63</f>
        <v>3100600</v>
      </c>
    </row>
    <row r="63" spans="1:15" ht="17.25" customHeight="1">
      <c r="A63" s="20" t="s">
        <v>96</v>
      </c>
      <c r="B63" s="44" t="s">
        <v>408</v>
      </c>
      <c r="C63" s="44" t="s">
        <v>463</v>
      </c>
      <c r="D63" s="44" t="s">
        <v>126</v>
      </c>
      <c r="E63" s="44"/>
      <c r="F63" s="73">
        <f>F64+F65</f>
        <v>2749590</v>
      </c>
      <c r="G63" s="107"/>
      <c r="H63" s="73" t="e">
        <f>H64+H65+#REF!</f>
        <v>#REF!</v>
      </c>
      <c r="I63" s="107"/>
      <c r="J63" s="73" t="e">
        <f>J64+J65+#REF!</f>
        <v>#REF!</v>
      </c>
      <c r="K63" s="107"/>
      <c r="L63" s="73" t="e">
        <f>L64+L65+#REF!</f>
        <v>#REF!</v>
      </c>
      <c r="M63" s="108"/>
      <c r="N63" s="73">
        <f>N64+N65</f>
        <v>3100600</v>
      </c>
      <c r="O63" s="73">
        <f>O64+O65</f>
        <v>3100600</v>
      </c>
    </row>
    <row r="64" spans="1:15" ht="18" customHeight="1">
      <c r="A64" s="11" t="s">
        <v>33</v>
      </c>
      <c r="B64" s="44" t="s">
        <v>408</v>
      </c>
      <c r="C64" s="44" t="s">
        <v>463</v>
      </c>
      <c r="D64" s="44" t="s">
        <v>126</v>
      </c>
      <c r="E64" s="44" t="s">
        <v>358</v>
      </c>
      <c r="F64" s="73">
        <f>2632155-161065</f>
        <v>2471090</v>
      </c>
      <c r="G64" s="107"/>
      <c r="H64" s="73">
        <f>F64+G64</f>
        <v>2471090</v>
      </c>
      <c r="I64" s="107"/>
      <c r="J64" s="73">
        <f>H64+I64</f>
        <v>2471090</v>
      </c>
      <c r="K64" s="107">
        <v>14600</v>
      </c>
      <c r="L64" s="73">
        <f>J64+K64</f>
        <v>2485690</v>
      </c>
      <c r="M64" s="108"/>
      <c r="N64" s="73">
        <v>2601000</v>
      </c>
      <c r="O64" s="73">
        <v>2601000</v>
      </c>
    </row>
    <row r="65" spans="1:15" ht="36" customHeight="1">
      <c r="A65" s="11" t="s">
        <v>369</v>
      </c>
      <c r="B65" s="44" t="s">
        <v>408</v>
      </c>
      <c r="C65" s="44" t="s">
        <v>463</v>
      </c>
      <c r="D65" s="44" t="s">
        <v>126</v>
      </c>
      <c r="E65" s="44" t="s">
        <v>360</v>
      </c>
      <c r="F65" s="73">
        <f>117435+161065</f>
        <v>278500</v>
      </c>
      <c r="G65" s="107">
        <v>2400</v>
      </c>
      <c r="H65" s="73">
        <f>F65+G65</f>
        <v>280900</v>
      </c>
      <c r="I65" s="107">
        <v>34000</v>
      </c>
      <c r="J65" s="73">
        <f>H65+I65</f>
        <v>314900</v>
      </c>
      <c r="K65" s="107">
        <v>55000</v>
      </c>
      <c r="L65" s="73">
        <f>J65+K65</f>
        <v>369900</v>
      </c>
      <c r="M65" s="108">
        <v>100000</v>
      </c>
      <c r="N65" s="73">
        <v>499600</v>
      </c>
      <c r="O65" s="73">
        <v>499600</v>
      </c>
    </row>
    <row r="66" spans="1:15" ht="20.25" customHeight="1">
      <c r="A66" s="9" t="s">
        <v>438</v>
      </c>
      <c r="B66" s="44" t="s">
        <v>408</v>
      </c>
      <c r="C66" s="44" t="s">
        <v>391</v>
      </c>
      <c r="D66" s="44"/>
      <c r="E66" s="44"/>
      <c r="F66" s="73">
        <f>F67</f>
        <v>1488000</v>
      </c>
      <c r="G66" s="107"/>
      <c r="H66" s="73">
        <f>H67</f>
        <v>1488000</v>
      </c>
      <c r="I66" s="107"/>
      <c r="J66" s="73">
        <f>J67</f>
        <v>1488000</v>
      </c>
      <c r="K66" s="107"/>
      <c r="L66" s="73">
        <f>L67</f>
        <v>1488000</v>
      </c>
      <c r="M66" s="108"/>
      <c r="N66" s="73">
        <f aca="true" t="shared" si="1" ref="N66:O68">N67</f>
        <v>1378900</v>
      </c>
      <c r="O66" s="73">
        <f t="shared" si="1"/>
        <v>1378900</v>
      </c>
    </row>
    <row r="67" spans="1:15" ht="68.25" customHeight="1">
      <c r="A67" s="40" t="s">
        <v>307</v>
      </c>
      <c r="B67" s="44" t="s">
        <v>408</v>
      </c>
      <c r="C67" s="44" t="s">
        <v>427</v>
      </c>
      <c r="D67" s="47" t="s">
        <v>195</v>
      </c>
      <c r="E67" s="44"/>
      <c r="F67" s="73">
        <f>F68</f>
        <v>1488000</v>
      </c>
      <c r="G67" s="107"/>
      <c r="H67" s="73">
        <f>H68</f>
        <v>1488000</v>
      </c>
      <c r="I67" s="107"/>
      <c r="J67" s="73">
        <f>J68</f>
        <v>1488000</v>
      </c>
      <c r="K67" s="107"/>
      <c r="L67" s="73">
        <f>L68</f>
        <v>1488000</v>
      </c>
      <c r="M67" s="108"/>
      <c r="N67" s="73">
        <f t="shared" si="1"/>
        <v>1378900</v>
      </c>
      <c r="O67" s="73">
        <f t="shared" si="1"/>
        <v>1378900</v>
      </c>
    </row>
    <row r="68" spans="1:15" ht="81.75" customHeight="1">
      <c r="A68" s="11" t="s">
        <v>270</v>
      </c>
      <c r="B68" s="44">
        <v>901</v>
      </c>
      <c r="C68" s="44" t="s">
        <v>427</v>
      </c>
      <c r="D68" s="47" t="s">
        <v>34</v>
      </c>
      <c r="E68" s="44"/>
      <c r="F68" s="74">
        <f>F69</f>
        <v>1488000</v>
      </c>
      <c r="G68" s="107"/>
      <c r="H68" s="74">
        <f>H69</f>
        <v>1488000</v>
      </c>
      <c r="I68" s="107"/>
      <c r="J68" s="74">
        <f>J69</f>
        <v>1488000</v>
      </c>
      <c r="K68" s="107"/>
      <c r="L68" s="74">
        <f>L69</f>
        <v>1488000</v>
      </c>
      <c r="M68" s="108"/>
      <c r="N68" s="74">
        <f t="shared" si="1"/>
        <v>1378900</v>
      </c>
      <c r="O68" s="74">
        <f t="shared" si="1"/>
        <v>1378900</v>
      </c>
    </row>
    <row r="69" spans="1:15" ht="48" customHeight="1">
      <c r="A69" s="11" t="s">
        <v>344</v>
      </c>
      <c r="B69" s="44" t="s">
        <v>408</v>
      </c>
      <c r="C69" s="44" t="s">
        <v>427</v>
      </c>
      <c r="D69" s="47" t="s">
        <v>35</v>
      </c>
      <c r="E69" s="44"/>
      <c r="F69" s="74">
        <f>F70+F71</f>
        <v>1488000</v>
      </c>
      <c r="G69" s="107"/>
      <c r="H69" s="74">
        <f>H70+H71</f>
        <v>1488000</v>
      </c>
      <c r="I69" s="107"/>
      <c r="J69" s="74">
        <f>J70+J71</f>
        <v>1488000</v>
      </c>
      <c r="K69" s="107"/>
      <c r="L69" s="74">
        <f>L70+L71</f>
        <v>1488000</v>
      </c>
      <c r="M69" s="108"/>
      <c r="N69" s="74">
        <f>N70+N71</f>
        <v>1378900</v>
      </c>
      <c r="O69" s="74">
        <f>O70+O71</f>
        <v>1378900</v>
      </c>
    </row>
    <row r="70" spans="1:15" ht="33" customHeight="1">
      <c r="A70" s="11" t="s">
        <v>345</v>
      </c>
      <c r="B70" s="44">
        <v>901</v>
      </c>
      <c r="C70" s="44" t="s">
        <v>427</v>
      </c>
      <c r="D70" s="47" t="s">
        <v>35</v>
      </c>
      <c r="E70" s="44" t="s">
        <v>368</v>
      </c>
      <c r="F70" s="74">
        <f>1271840</f>
        <v>1271840</v>
      </c>
      <c r="G70" s="107"/>
      <c r="H70" s="74">
        <f>F70+G70</f>
        <v>1271840</v>
      </c>
      <c r="I70" s="107">
        <v>30189</v>
      </c>
      <c r="J70" s="74">
        <f>H70+I70</f>
        <v>1302029</v>
      </c>
      <c r="K70" s="107"/>
      <c r="L70" s="74">
        <f>J70+K70</f>
        <v>1302029</v>
      </c>
      <c r="M70" s="108"/>
      <c r="N70" s="74">
        <v>1251341</v>
      </c>
      <c r="O70" s="74">
        <v>1251341</v>
      </c>
    </row>
    <row r="71" spans="1:15" ht="34.5" customHeight="1">
      <c r="A71" s="9" t="s">
        <v>347</v>
      </c>
      <c r="B71" s="44">
        <v>901</v>
      </c>
      <c r="C71" s="44" t="s">
        <v>427</v>
      </c>
      <c r="D71" s="47" t="s">
        <v>35</v>
      </c>
      <c r="E71" s="44" t="s">
        <v>360</v>
      </c>
      <c r="F71" s="73">
        <v>216160</v>
      </c>
      <c r="G71" s="107"/>
      <c r="H71" s="73">
        <f>F71+G71</f>
        <v>216160</v>
      </c>
      <c r="I71" s="107">
        <v>-30189</v>
      </c>
      <c r="J71" s="73">
        <f>H71+I71</f>
        <v>185971</v>
      </c>
      <c r="K71" s="107"/>
      <c r="L71" s="73">
        <f>J71+K71</f>
        <v>185971</v>
      </c>
      <c r="M71" s="108"/>
      <c r="N71" s="73">
        <v>127559</v>
      </c>
      <c r="O71" s="73">
        <v>127559</v>
      </c>
    </row>
    <row r="72" spans="1:15" ht="36" customHeight="1">
      <c r="A72" s="9" t="s">
        <v>428</v>
      </c>
      <c r="B72" s="44" t="s">
        <v>408</v>
      </c>
      <c r="C72" s="44" t="s">
        <v>392</v>
      </c>
      <c r="D72" s="44"/>
      <c r="E72" s="44"/>
      <c r="F72" s="73">
        <f>F73+F83+F92</f>
        <v>4112100</v>
      </c>
      <c r="G72" s="107"/>
      <c r="H72" s="73">
        <f>H73+H83+H92</f>
        <v>4103850</v>
      </c>
      <c r="I72" s="107"/>
      <c r="J72" s="73">
        <f>J73+J83+J92</f>
        <v>3941320.58</v>
      </c>
      <c r="K72" s="107"/>
      <c r="L72" s="73">
        <f>L73+L83+L92</f>
        <v>3762227.5700000003</v>
      </c>
      <c r="M72" s="108"/>
      <c r="N72" s="73">
        <f>N73+N83+N92</f>
        <v>5173000</v>
      </c>
      <c r="O72" s="73">
        <f>O73+O83+O92</f>
        <v>5173000</v>
      </c>
    </row>
    <row r="73" spans="1:15" ht="63.75" customHeight="1">
      <c r="A73" s="9" t="s">
        <v>30</v>
      </c>
      <c r="B73" s="44">
        <v>901</v>
      </c>
      <c r="C73" s="44" t="s">
        <v>393</v>
      </c>
      <c r="D73" s="44"/>
      <c r="E73" s="44"/>
      <c r="F73" s="73">
        <f>F74+F78</f>
        <v>2406600</v>
      </c>
      <c r="G73" s="107"/>
      <c r="H73" s="73">
        <f>H74+H78</f>
        <v>2406600</v>
      </c>
      <c r="I73" s="107"/>
      <c r="J73" s="73">
        <f>J74+J78</f>
        <v>2400670.58</v>
      </c>
      <c r="K73" s="107"/>
      <c r="L73" s="73">
        <f>L74+L78</f>
        <v>2261577.5700000003</v>
      </c>
      <c r="M73" s="108"/>
      <c r="N73" s="73">
        <f>N74+N78</f>
        <v>3603000</v>
      </c>
      <c r="O73" s="73">
        <f>O74+O78</f>
        <v>3603000</v>
      </c>
    </row>
    <row r="74" spans="1:15" ht="63.75" customHeight="1">
      <c r="A74" s="41" t="s">
        <v>104</v>
      </c>
      <c r="B74" s="44" t="s">
        <v>408</v>
      </c>
      <c r="C74" s="44" t="s">
        <v>393</v>
      </c>
      <c r="D74" s="44" t="s">
        <v>195</v>
      </c>
      <c r="E74" s="44"/>
      <c r="F74" s="73">
        <f>F75</f>
        <v>464400</v>
      </c>
      <c r="G74" s="107"/>
      <c r="H74" s="73">
        <f>H75</f>
        <v>464400</v>
      </c>
      <c r="I74" s="107"/>
      <c r="J74" s="73">
        <f>J75</f>
        <v>464400</v>
      </c>
      <c r="K74" s="107"/>
      <c r="L74" s="73">
        <f>L75</f>
        <v>385306.99</v>
      </c>
      <c r="M74" s="108"/>
      <c r="N74" s="73">
        <f aca="true" t="shared" si="2" ref="N74:O76">N75</f>
        <v>400000</v>
      </c>
      <c r="O74" s="73">
        <f t="shared" si="2"/>
        <v>400000</v>
      </c>
    </row>
    <row r="75" spans="1:15" ht="78" customHeight="1">
      <c r="A75" s="9" t="s">
        <v>4</v>
      </c>
      <c r="B75" s="44" t="s">
        <v>408</v>
      </c>
      <c r="C75" s="44" t="s">
        <v>393</v>
      </c>
      <c r="D75" s="44" t="s">
        <v>196</v>
      </c>
      <c r="E75" s="44"/>
      <c r="F75" s="73">
        <f>F76</f>
        <v>464400</v>
      </c>
      <c r="G75" s="107"/>
      <c r="H75" s="73">
        <f>H76</f>
        <v>464400</v>
      </c>
      <c r="I75" s="107"/>
      <c r="J75" s="73">
        <f>J76</f>
        <v>464400</v>
      </c>
      <c r="K75" s="107"/>
      <c r="L75" s="73">
        <f>L76</f>
        <v>385306.99</v>
      </c>
      <c r="M75" s="108"/>
      <c r="N75" s="73">
        <f t="shared" si="2"/>
        <v>400000</v>
      </c>
      <c r="O75" s="73">
        <f t="shared" si="2"/>
        <v>400000</v>
      </c>
    </row>
    <row r="76" spans="1:15" ht="82.5" customHeight="1">
      <c r="A76" s="9" t="s">
        <v>5</v>
      </c>
      <c r="B76" s="44" t="s">
        <v>408</v>
      </c>
      <c r="C76" s="44" t="s">
        <v>393</v>
      </c>
      <c r="D76" s="44" t="s">
        <v>339</v>
      </c>
      <c r="E76" s="44"/>
      <c r="F76" s="73">
        <f>F77</f>
        <v>464400</v>
      </c>
      <c r="G76" s="107"/>
      <c r="H76" s="73">
        <f>H77</f>
        <v>464400</v>
      </c>
      <c r="I76" s="107"/>
      <c r="J76" s="73">
        <f>J77</f>
        <v>464400</v>
      </c>
      <c r="K76" s="107"/>
      <c r="L76" s="73">
        <f>L77</f>
        <v>385306.99</v>
      </c>
      <c r="M76" s="108"/>
      <c r="N76" s="73">
        <f t="shared" si="2"/>
        <v>400000</v>
      </c>
      <c r="O76" s="73">
        <f t="shared" si="2"/>
        <v>400000</v>
      </c>
    </row>
    <row r="77" spans="1:15" ht="38.25" customHeight="1">
      <c r="A77" s="9" t="s">
        <v>347</v>
      </c>
      <c r="B77" s="44" t="s">
        <v>408</v>
      </c>
      <c r="C77" s="44" t="s">
        <v>393</v>
      </c>
      <c r="D77" s="44" t="s">
        <v>339</v>
      </c>
      <c r="E77" s="44" t="s">
        <v>360</v>
      </c>
      <c r="F77" s="73">
        <v>464400</v>
      </c>
      <c r="G77" s="107"/>
      <c r="H77" s="73">
        <f>F77+G77</f>
        <v>464400</v>
      </c>
      <c r="I77" s="107"/>
      <c r="J77" s="73">
        <f>H77+I77</f>
        <v>464400</v>
      </c>
      <c r="K77" s="107">
        <f>-17342.93-10000-51750.08</f>
        <v>-79093.01000000001</v>
      </c>
      <c r="L77" s="73">
        <f>J77+K77</f>
        <v>385306.99</v>
      </c>
      <c r="M77" s="108">
        <v>-5900</v>
      </c>
      <c r="N77" s="73">
        <v>400000</v>
      </c>
      <c r="O77" s="73">
        <v>400000</v>
      </c>
    </row>
    <row r="78" spans="1:15" ht="92.25" customHeight="1">
      <c r="A78" s="20" t="s">
        <v>31</v>
      </c>
      <c r="B78" s="44">
        <v>901</v>
      </c>
      <c r="C78" s="44" t="s">
        <v>393</v>
      </c>
      <c r="D78" s="44" t="s">
        <v>124</v>
      </c>
      <c r="E78" s="44"/>
      <c r="F78" s="73">
        <f>F79</f>
        <v>1942200</v>
      </c>
      <c r="G78" s="107"/>
      <c r="H78" s="73">
        <f>H79</f>
        <v>1942200</v>
      </c>
      <c r="I78" s="107"/>
      <c r="J78" s="73">
        <f>J79</f>
        <v>1936270.58</v>
      </c>
      <c r="K78" s="107"/>
      <c r="L78" s="73">
        <f>L79</f>
        <v>1876270.58</v>
      </c>
      <c r="M78" s="108"/>
      <c r="N78" s="73">
        <f>N79</f>
        <v>3203000</v>
      </c>
      <c r="O78" s="73">
        <f>O79</f>
        <v>3203000</v>
      </c>
    </row>
    <row r="79" spans="1:15" ht="30" customHeight="1">
      <c r="A79" s="20" t="s">
        <v>93</v>
      </c>
      <c r="B79" s="44" t="s">
        <v>408</v>
      </c>
      <c r="C79" s="44" t="s">
        <v>393</v>
      </c>
      <c r="D79" s="44" t="s">
        <v>125</v>
      </c>
      <c r="E79" s="44"/>
      <c r="F79" s="73">
        <f>F80</f>
        <v>1942200</v>
      </c>
      <c r="G79" s="107"/>
      <c r="H79" s="73">
        <f>H80</f>
        <v>1942200</v>
      </c>
      <c r="I79" s="107"/>
      <c r="J79" s="73">
        <f>J80</f>
        <v>1936270.58</v>
      </c>
      <c r="K79" s="107"/>
      <c r="L79" s="73">
        <f>L80</f>
        <v>1876270.58</v>
      </c>
      <c r="M79" s="108"/>
      <c r="N79" s="73">
        <f>N80</f>
        <v>3203000</v>
      </c>
      <c r="O79" s="73">
        <f>O80</f>
        <v>3203000</v>
      </c>
    </row>
    <row r="80" spans="1:15" ht="18" customHeight="1">
      <c r="A80" s="13" t="s">
        <v>94</v>
      </c>
      <c r="B80" s="44" t="s">
        <v>408</v>
      </c>
      <c r="C80" s="44" t="s">
        <v>393</v>
      </c>
      <c r="D80" s="44" t="s">
        <v>36</v>
      </c>
      <c r="E80" s="44"/>
      <c r="F80" s="73">
        <f>F81+F82</f>
        <v>1942200</v>
      </c>
      <c r="G80" s="107"/>
      <c r="H80" s="73">
        <f>H81+H82</f>
        <v>1942200</v>
      </c>
      <c r="I80" s="107"/>
      <c r="J80" s="73">
        <f>J81+J82</f>
        <v>1936270.58</v>
      </c>
      <c r="K80" s="107"/>
      <c r="L80" s="73">
        <f>L81+L82</f>
        <v>1876270.58</v>
      </c>
      <c r="M80" s="108"/>
      <c r="N80" s="73">
        <f>N81+N82</f>
        <v>3203000</v>
      </c>
      <c r="O80" s="73">
        <f>O81+O82</f>
        <v>3203000</v>
      </c>
    </row>
    <row r="81" spans="1:15" ht="36" customHeight="1">
      <c r="A81" s="9" t="s">
        <v>346</v>
      </c>
      <c r="B81" s="44" t="s">
        <v>408</v>
      </c>
      <c r="C81" s="44" t="s">
        <v>393</v>
      </c>
      <c r="D81" s="44" t="s">
        <v>36</v>
      </c>
      <c r="E81" s="44" t="s">
        <v>358</v>
      </c>
      <c r="F81" s="73">
        <v>1546346</v>
      </c>
      <c r="G81" s="107"/>
      <c r="H81" s="73">
        <f>F81+G81</f>
        <v>1546346</v>
      </c>
      <c r="I81" s="107"/>
      <c r="J81" s="73">
        <f>H81+I81</f>
        <v>1546346</v>
      </c>
      <c r="K81" s="107"/>
      <c r="L81" s="73">
        <f>J81+K81</f>
        <v>1546346</v>
      </c>
      <c r="M81" s="108"/>
      <c r="N81" s="73">
        <v>2260560</v>
      </c>
      <c r="O81" s="73">
        <v>2260560</v>
      </c>
    </row>
    <row r="82" spans="1:15" ht="32.25" customHeight="1">
      <c r="A82" s="9" t="s">
        <v>347</v>
      </c>
      <c r="B82" s="44" t="s">
        <v>408</v>
      </c>
      <c r="C82" s="44" t="s">
        <v>393</v>
      </c>
      <c r="D82" s="44" t="s">
        <v>36</v>
      </c>
      <c r="E82" s="44" t="s">
        <v>360</v>
      </c>
      <c r="F82" s="73">
        <v>395854</v>
      </c>
      <c r="G82" s="107"/>
      <c r="H82" s="73">
        <f>F82+G82</f>
        <v>395854</v>
      </c>
      <c r="I82" s="107">
        <v>-5929.42</v>
      </c>
      <c r="J82" s="73">
        <f>H82+I82</f>
        <v>389924.58</v>
      </c>
      <c r="K82" s="107">
        <v>-60000</v>
      </c>
      <c r="L82" s="73">
        <f>J82+K82</f>
        <v>329924.58</v>
      </c>
      <c r="M82" s="108"/>
      <c r="N82" s="73">
        <v>942440</v>
      </c>
      <c r="O82" s="73">
        <v>942440</v>
      </c>
    </row>
    <row r="83" spans="1:15" ht="20.25" customHeight="1">
      <c r="A83" s="9" t="s">
        <v>429</v>
      </c>
      <c r="B83" s="44">
        <v>901</v>
      </c>
      <c r="C83" s="44" t="s">
        <v>394</v>
      </c>
      <c r="D83" s="44"/>
      <c r="E83" s="44"/>
      <c r="F83" s="73">
        <f>F84</f>
        <v>1152900</v>
      </c>
      <c r="G83" s="107"/>
      <c r="H83" s="73">
        <f>H84</f>
        <v>1152900</v>
      </c>
      <c r="I83" s="107"/>
      <c r="J83" s="73">
        <f>J84</f>
        <v>1152900</v>
      </c>
      <c r="K83" s="107"/>
      <c r="L83" s="73">
        <f>L84</f>
        <v>1152900</v>
      </c>
      <c r="M83" s="108"/>
      <c r="N83" s="73">
        <f>N84</f>
        <v>1200000</v>
      </c>
      <c r="O83" s="73">
        <f>O84</f>
        <v>1200000</v>
      </c>
    </row>
    <row r="84" spans="1:15" ht="66" customHeight="1">
      <c r="A84" s="41" t="s">
        <v>104</v>
      </c>
      <c r="B84" s="44" t="s">
        <v>408</v>
      </c>
      <c r="C84" s="44" t="s">
        <v>394</v>
      </c>
      <c r="D84" s="44" t="s">
        <v>195</v>
      </c>
      <c r="E84" s="44"/>
      <c r="F84" s="73">
        <f>F85</f>
        <v>1152900</v>
      </c>
      <c r="G84" s="107"/>
      <c r="H84" s="73">
        <f>H85</f>
        <v>1152900</v>
      </c>
      <c r="I84" s="107"/>
      <c r="J84" s="73">
        <f>J85</f>
        <v>1152900</v>
      </c>
      <c r="K84" s="107"/>
      <c r="L84" s="73">
        <f>L85</f>
        <v>1152900</v>
      </c>
      <c r="M84" s="108"/>
      <c r="N84" s="73">
        <f>N85</f>
        <v>1200000</v>
      </c>
      <c r="O84" s="73">
        <f>O85</f>
        <v>1200000</v>
      </c>
    </row>
    <row r="85" spans="1:15" ht="49.5" customHeight="1">
      <c r="A85" s="9" t="s">
        <v>214</v>
      </c>
      <c r="B85" s="44" t="s">
        <v>408</v>
      </c>
      <c r="C85" s="44" t="s">
        <v>394</v>
      </c>
      <c r="D85" s="44" t="s">
        <v>37</v>
      </c>
      <c r="E85" s="44"/>
      <c r="F85" s="73">
        <f>F86+F90</f>
        <v>1152900</v>
      </c>
      <c r="G85" s="107"/>
      <c r="H85" s="73">
        <f>H86+H90</f>
        <v>1152900</v>
      </c>
      <c r="I85" s="107"/>
      <c r="J85" s="73">
        <f>J86+J90</f>
        <v>1152900</v>
      </c>
      <c r="K85" s="107"/>
      <c r="L85" s="73">
        <f>L86+L90</f>
        <v>1152900</v>
      </c>
      <c r="M85" s="108"/>
      <c r="N85" s="73">
        <f>N86+N90</f>
        <v>1200000</v>
      </c>
      <c r="O85" s="73">
        <f>O86+O90</f>
        <v>1200000</v>
      </c>
    </row>
    <row r="86" spans="1:15" ht="33" customHeight="1">
      <c r="A86" s="9" t="s">
        <v>215</v>
      </c>
      <c r="B86" s="44" t="s">
        <v>408</v>
      </c>
      <c r="C86" s="44" t="s">
        <v>394</v>
      </c>
      <c r="D86" s="44" t="s">
        <v>38</v>
      </c>
      <c r="E86" s="44"/>
      <c r="F86" s="73">
        <f>F87+F89+F88</f>
        <v>710900</v>
      </c>
      <c r="G86" s="107"/>
      <c r="H86" s="73">
        <f>H87+H89+H88</f>
        <v>750900</v>
      </c>
      <c r="I86" s="107"/>
      <c r="J86" s="73">
        <f>J87+J89+J88</f>
        <v>750900</v>
      </c>
      <c r="K86" s="107"/>
      <c r="L86" s="73">
        <f>L87+L89+L88</f>
        <v>750900</v>
      </c>
      <c r="M86" s="108"/>
      <c r="N86" s="73">
        <f>N87+N89+N88</f>
        <v>602000</v>
      </c>
      <c r="O86" s="73">
        <f>O87+O89+O88</f>
        <v>602000</v>
      </c>
    </row>
    <row r="87" spans="1:15" ht="33" customHeight="1">
      <c r="A87" s="9" t="s">
        <v>347</v>
      </c>
      <c r="B87" s="44" t="s">
        <v>408</v>
      </c>
      <c r="C87" s="44" t="s">
        <v>394</v>
      </c>
      <c r="D87" s="44" t="s">
        <v>38</v>
      </c>
      <c r="E87" s="44" t="s">
        <v>360</v>
      </c>
      <c r="F87" s="73">
        <f>694000-56000</f>
        <v>638000</v>
      </c>
      <c r="G87" s="107">
        <v>40000</v>
      </c>
      <c r="H87" s="73">
        <f>F87+G87</f>
        <v>678000</v>
      </c>
      <c r="I87" s="107"/>
      <c r="J87" s="73">
        <f>H87+I87</f>
        <v>678000</v>
      </c>
      <c r="K87" s="107">
        <v>-45000</v>
      </c>
      <c r="L87" s="73">
        <f>J87+K87</f>
        <v>633000</v>
      </c>
      <c r="M87" s="108">
        <v>2683.5</v>
      </c>
      <c r="N87" s="73">
        <v>590500</v>
      </c>
      <c r="O87" s="73">
        <v>590500</v>
      </c>
    </row>
    <row r="88" spans="1:15" ht="51.75" customHeight="1">
      <c r="A88" s="9" t="s">
        <v>381</v>
      </c>
      <c r="B88" s="44" t="s">
        <v>408</v>
      </c>
      <c r="C88" s="44" t="s">
        <v>394</v>
      </c>
      <c r="D88" s="44" t="s">
        <v>38</v>
      </c>
      <c r="E88" s="44" t="s">
        <v>380</v>
      </c>
      <c r="F88" s="73">
        <v>8000</v>
      </c>
      <c r="G88" s="107"/>
      <c r="H88" s="73">
        <f>F88+G88</f>
        <v>8000</v>
      </c>
      <c r="I88" s="107"/>
      <c r="J88" s="73">
        <f>H88+I88</f>
        <v>8000</v>
      </c>
      <c r="K88" s="107"/>
      <c r="L88" s="73">
        <f>J88+K88</f>
        <v>8000</v>
      </c>
      <c r="M88" s="108"/>
      <c r="N88" s="73">
        <v>4000</v>
      </c>
      <c r="O88" s="73">
        <v>4000</v>
      </c>
    </row>
    <row r="89" spans="1:15" ht="19.5" customHeight="1">
      <c r="A89" s="34" t="s">
        <v>17</v>
      </c>
      <c r="B89" s="56" t="s">
        <v>408</v>
      </c>
      <c r="C89" s="48" t="s">
        <v>394</v>
      </c>
      <c r="D89" s="44" t="s">
        <v>38</v>
      </c>
      <c r="E89" s="48" t="s">
        <v>15</v>
      </c>
      <c r="F89" s="73">
        <f>8900+56000</f>
        <v>64900</v>
      </c>
      <c r="G89" s="107"/>
      <c r="H89" s="73">
        <f>F89+G89</f>
        <v>64900</v>
      </c>
      <c r="I89" s="107"/>
      <c r="J89" s="73">
        <f>H89+I89</f>
        <v>64900</v>
      </c>
      <c r="K89" s="107">
        <v>45000</v>
      </c>
      <c r="L89" s="73">
        <f>J89+K89</f>
        <v>109900</v>
      </c>
      <c r="M89" s="108"/>
      <c r="N89" s="73">
        <v>7500</v>
      </c>
      <c r="O89" s="73">
        <v>7500</v>
      </c>
    </row>
    <row r="90" spans="1:15" ht="66" customHeight="1">
      <c r="A90" s="21" t="s">
        <v>216</v>
      </c>
      <c r="B90" s="44" t="s">
        <v>408</v>
      </c>
      <c r="C90" s="44" t="s">
        <v>394</v>
      </c>
      <c r="D90" s="44" t="s">
        <v>39</v>
      </c>
      <c r="E90" s="44"/>
      <c r="F90" s="74">
        <f>F91</f>
        <v>442000</v>
      </c>
      <c r="G90" s="107"/>
      <c r="H90" s="74">
        <f>H91</f>
        <v>402000</v>
      </c>
      <c r="I90" s="107"/>
      <c r="J90" s="74">
        <f>J91</f>
        <v>402000</v>
      </c>
      <c r="K90" s="107"/>
      <c r="L90" s="74">
        <f>L91</f>
        <v>402000</v>
      </c>
      <c r="M90" s="108"/>
      <c r="N90" s="74">
        <f>N91</f>
        <v>598000</v>
      </c>
      <c r="O90" s="74">
        <f>O91</f>
        <v>598000</v>
      </c>
    </row>
    <row r="91" spans="1:15" ht="36.75" customHeight="1">
      <c r="A91" s="9" t="s">
        <v>347</v>
      </c>
      <c r="B91" s="44" t="s">
        <v>408</v>
      </c>
      <c r="C91" s="44" t="s">
        <v>394</v>
      </c>
      <c r="D91" s="44" t="s">
        <v>39</v>
      </c>
      <c r="E91" s="44" t="s">
        <v>360</v>
      </c>
      <c r="F91" s="74">
        <v>442000</v>
      </c>
      <c r="G91" s="107">
        <v>-40000</v>
      </c>
      <c r="H91" s="74">
        <f>F91+G91</f>
        <v>402000</v>
      </c>
      <c r="I91" s="107"/>
      <c r="J91" s="74">
        <f>H91+I91</f>
        <v>402000</v>
      </c>
      <c r="K91" s="107"/>
      <c r="L91" s="74">
        <f>J91+K91</f>
        <v>402000</v>
      </c>
      <c r="M91" s="108"/>
      <c r="N91" s="74">
        <v>598000</v>
      </c>
      <c r="O91" s="74">
        <v>598000</v>
      </c>
    </row>
    <row r="92" spans="1:15" ht="32.25" customHeight="1">
      <c r="A92" s="9" t="s">
        <v>217</v>
      </c>
      <c r="B92" s="44" t="s">
        <v>408</v>
      </c>
      <c r="C92" s="44" t="s">
        <v>218</v>
      </c>
      <c r="D92" s="44"/>
      <c r="E92" s="44"/>
      <c r="F92" s="74">
        <f>F93</f>
        <v>552600</v>
      </c>
      <c r="G92" s="107"/>
      <c r="H92" s="74">
        <f>H93</f>
        <v>544350</v>
      </c>
      <c r="I92" s="107"/>
      <c r="J92" s="74">
        <f>J93</f>
        <v>387750</v>
      </c>
      <c r="K92" s="108"/>
      <c r="L92" s="74">
        <f>L93</f>
        <v>347750</v>
      </c>
      <c r="M92" s="108"/>
      <c r="N92" s="74">
        <f>N93</f>
        <v>370000</v>
      </c>
      <c r="O92" s="74">
        <f>O93</f>
        <v>370000</v>
      </c>
    </row>
    <row r="93" spans="1:15" ht="63.75" customHeight="1">
      <c r="A93" s="41" t="s">
        <v>104</v>
      </c>
      <c r="B93" s="44" t="s">
        <v>408</v>
      </c>
      <c r="C93" s="44" t="s">
        <v>218</v>
      </c>
      <c r="D93" s="44" t="s">
        <v>195</v>
      </c>
      <c r="E93" s="44"/>
      <c r="F93" s="74">
        <f>F94+F98</f>
        <v>552600</v>
      </c>
      <c r="G93" s="107"/>
      <c r="H93" s="74">
        <f>H94+H98</f>
        <v>544350</v>
      </c>
      <c r="I93" s="107"/>
      <c r="J93" s="74">
        <f>J94+J98</f>
        <v>387750</v>
      </c>
      <c r="K93" s="107"/>
      <c r="L93" s="74">
        <f>L94+L98</f>
        <v>347750</v>
      </c>
      <c r="M93" s="108"/>
      <c r="N93" s="74">
        <f>N94+N98</f>
        <v>370000</v>
      </c>
      <c r="O93" s="74">
        <f>O94+O98</f>
        <v>370000</v>
      </c>
    </row>
    <row r="94" spans="1:15" ht="49.5" customHeight="1">
      <c r="A94" s="13" t="s">
        <v>105</v>
      </c>
      <c r="B94" s="44" t="s">
        <v>408</v>
      </c>
      <c r="C94" s="44" t="s">
        <v>218</v>
      </c>
      <c r="D94" s="44" t="s">
        <v>40</v>
      </c>
      <c r="E94" s="44"/>
      <c r="F94" s="74">
        <f>F95</f>
        <v>270000</v>
      </c>
      <c r="G94" s="107"/>
      <c r="H94" s="74">
        <f>H95</f>
        <v>261750</v>
      </c>
      <c r="I94" s="107"/>
      <c r="J94" s="74">
        <f>J95</f>
        <v>205150</v>
      </c>
      <c r="K94" s="107"/>
      <c r="L94" s="74">
        <f>L95</f>
        <v>195150</v>
      </c>
      <c r="M94" s="108"/>
      <c r="N94" s="74">
        <f>N95</f>
        <v>210000</v>
      </c>
      <c r="O94" s="74">
        <f>O95</f>
        <v>210000</v>
      </c>
    </row>
    <row r="95" spans="1:15" ht="32.25" customHeight="1">
      <c r="A95" s="22" t="s">
        <v>103</v>
      </c>
      <c r="B95" s="44">
        <v>901</v>
      </c>
      <c r="C95" s="44" t="s">
        <v>218</v>
      </c>
      <c r="D95" s="44" t="s">
        <v>41</v>
      </c>
      <c r="E95" s="44"/>
      <c r="F95" s="74">
        <f>F96+F97</f>
        <v>270000</v>
      </c>
      <c r="G95" s="107"/>
      <c r="H95" s="74">
        <f>H96+H97</f>
        <v>261750</v>
      </c>
      <c r="I95" s="107"/>
      <c r="J95" s="74">
        <f>J96+J97</f>
        <v>205150</v>
      </c>
      <c r="K95" s="107"/>
      <c r="L95" s="74">
        <f>L96+L97</f>
        <v>195150</v>
      </c>
      <c r="M95" s="108"/>
      <c r="N95" s="74">
        <f>N96+N97</f>
        <v>210000</v>
      </c>
      <c r="O95" s="74">
        <f>O96+O97</f>
        <v>210000</v>
      </c>
    </row>
    <row r="96" spans="1:15" ht="32.25" customHeight="1">
      <c r="A96" s="9" t="s">
        <v>347</v>
      </c>
      <c r="B96" s="44">
        <v>901</v>
      </c>
      <c r="C96" s="44" t="s">
        <v>218</v>
      </c>
      <c r="D96" s="44" t="s">
        <v>41</v>
      </c>
      <c r="E96" s="44" t="s">
        <v>360</v>
      </c>
      <c r="F96" s="74">
        <f>210000-30000</f>
        <v>180000</v>
      </c>
      <c r="G96" s="107">
        <v>-8250</v>
      </c>
      <c r="H96" s="74">
        <f>F96+G96</f>
        <v>171750</v>
      </c>
      <c r="I96" s="107">
        <v>-56600</v>
      </c>
      <c r="J96" s="74">
        <f>H96+I96</f>
        <v>115150</v>
      </c>
      <c r="K96" s="107">
        <v>-10000</v>
      </c>
      <c r="L96" s="74">
        <f>J96+K96</f>
        <v>105150</v>
      </c>
      <c r="M96" s="108"/>
      <c r="N96" s="74">
        <v>120000</v>
      </c>
      <c r="O96" s="74">
        <v>120000</v>
      </c>
    </row>
    <row r="97" spans="1:15" ht="17.25" customHeight="1">
      <c r="A97" s="9" t="s">
        <v>17</v>
      </c>
      <c r="B97" s="44" t="s">
        <v>408</v>
      </c>
      <c r="C97" s="44" t="s">
        <v>218</v>
      </c>
      <c r="D97" s="44" t="s">
        <v>41</v>
      </c>
      <c r="E97" s="44" t="s">
        <v>15</v>
      </c>
      <c r="F97" s="73">
        <f>60000+30000</f>
        <v>90000</v>
      </c>
      <c r="G97" s="107"/>
      <c r="H97" s="74">
        <f>F97+G97</f>
        <v>90000</v>
      </c>
      <c r="I97" s="107"/>
      <c r="J97" s="74">
        <f>H97+I97</f>
        <v>90000</v>
      </c>
      <c r="K97" s="107"/>
      <c r="L97" s="74">
        <f>J97+K97</f>
        <v>90000</v>
      </c>
      <c r="M97" s="108"/>
      <c r="N97" s="74">
        <v>90000</v>
      </c>
      <c r="O97" s="74">
        <v>90000</v>
      </c>
    </row>
    <row r="98" spans="1:15" ht="97.5" customHeight="1">
      <c r="A98" s="9" t="s">
        <v>219</v>
      </c>
      <c r="B98" s="44" t="s">
        <v>408</v>
      </c>
      <c r="C98" s="44" t="s">
        <v>218</v>
      </c>
      <c r="D98" s="44" t="s">
        <v>42</v>
      </c>
      <c r="E98" s="44"/>
      <c r="F98" s="74">
        <f>F99</f>
        <v>282600</v>
      </c>
      <c r="G98" s="107"/>
      <c r="H98" s="74">
        <f>H99</f>
        <v>282600</v>
      </c>
      <c r="I98" s="107"/>
      <c r="J98" s="74">
        <f>J99</f>
        <v>182600</v>
      </c>
      <c r="K98" s="107"/>
      <c r="L98" s="74">
        <f>L99</f>
        <v>152600</v>
      </c>
      <c r="M98" s="108"/>
      <c r="N98" s="74">
        <f>N99</f>
        <v>160000</v>
      </c>
      <c r="O98" s="74">
        <f>O99</f>
        <v>160000</v>
      </c>
    </row>
    <row r="99" spans="1:15" ht="95.25" customHeight="1">
      <c r="A99" s="9" t="s">
        <v>220</v>
      </c>
      <c r="B99" s="44" t="s">
        <v>408</v>
      </c>
      <c r="C99" s="44" t="s">
        <v>218</v>
      </c>
      <c r="D99" s="44" t="s">
        <v>43</v>
      </c>
      <c r="E99" s="44"/>
      <c r="F99" s="74">
        <f>F100</f>
        <v>282600</v>
      </c>
      <c r="G99" s="107"/>
      <c r="H99" s="74">
        <f>H100</f>
        <v>282600</v>
      </c>
      <c r="I99" s="107"/>
      <c r="J99" s="74">
        <f>J100</f>
        <v>182600</v>
      </c>
      <c r="K99" s="107"/>
      <c r="L99" s="74">
        <f>L100</f>
        <v>152600</v>
      </c>
      <c r="M99" s="108"/>
      <c r="N99" s="74">
        <f>N100</f>
        <v>160000</v>
      </c>
      <c r="O99" s="74">
        <f>O100</f>
        <v>160000</v>
      </c>
    </row>
    <row r="100" spans="1:15" ht="31.5" customHeight="1">
      <c r="A100" s="9" t="s">
        <v>347</v>
      </c>
      <c r="B100" s="44" t="s">
        <v>408</v>
      </c>
      <c r="C100" s="44" t="s">
        <v>218</v>
      </c>
      <c r="D100" s="44" t="s">
        <v>43</v>
      </c>
      <c r="E100" s="44" t="s">
        <v>360</v>
      </c>
      <c r="F100" s="74">
        <v>282600</v>
      </c>
      <c r="G100" s="107"/>
      <c r="H100" s="74">
        <f>F100+G100</f>
        <v>282600</v>
      </c>
      <c r="I100" s="107">
        <v>-100000</v>
      </c>
      <c r="J100" s="74">
        <f>H100+I100</f>
        <v>182600</v>
      </c>
      <c r="K100" s="107">
        <v>-30000</v>
      </c>
      <c r="L100" s="74">
        <f>J100+K100</f>
        <v>152600</v>
      </c>
      <c r="M100" s="108">
        <f>-16760-106008</f>
        <v>-122768</v>
      </c>
      <c r="N100" s="74">
        <v>160000</v>
      </c>
      <c r="O100" s="74">
        <v>160000</v>
      </c>
    </row>
    <row r="101" spans="1:15" ht="20.25" customHeight="1">
      <c r="A101" s="9" t="s">
        <v>439</v>
      </c>
      <c r="B101" s="44">
        <v>901</v>
      </c>
      <c r="C101" s="44" t="s">
        <v>395</v>
      </c>
      <c r="D101" s="44"/>
      <c r="E101" s="44"/>
      <c r="F101" s="75" t="e">
        <f>F102+F111+F138+F119+F133+F124</f>
        <v>#REF!</v>
      </c>
      <c r="G101" s="107"/>
      <c r="H101" s="75" t="e">
        <f>H102+H111+H138+H119+H133+H124</f>
        <v>#REF!</v>
      </c>
      <c r="I101" s="107"/>
      <c r="J101" s="75" t="e">
        <f>J102+J111+J138+J119+J133+J124</f>
        <v>#REF!</v>
      </c>
      <c r="K101" s="107"/>
      <c r="L101" s="75" t="e">
        <f>L102+L111+L138+L119+L133+L124</f>
        <v>#REF!</v>
      </c>
      <c r="M101" s="108"/>
      <c r="N101" s="75">
        <f>N102+N111+N138+N119+N133+N124</f>
        <v>23734700</v>
      </c>
      <c r="O101" s="75">
        <f>O102+O111+O138+O119+O133+O124</f>
        <v>23725400</v>
      </c>
    </row>
    <row r="102" spans="1:15" ht="18.75" customHeight="1">
      <c r="A102" s="9" t="s">
        <v>440</v>
      </c>
      <c r="B102" s="44" t="s">
        <v>408</v>
      </c>
      <c r="C102" s="44" t="s">
        <v>396</v>
      </c>
      <c r="D102" s="44"/>
      <c r="E102" s="44"/>
      <c r="F102" s="75">
        <f>F103+F107</f>
        <v>692600</v>
      </c>
      <c r="G102" s="107"/>
      <c r="H102" s="75">
        <f>H103+H107</f>
        <v>661100</v>
      </c>
      <c r="I102" s="107"/>
      <c r="J102" s="75">
        <f>J103+J107</f>
        <v>661100</v>
      </c>
      <c r="K102" s="107"/>
      <c r="L102" s="75">
        <f>L103+L107</f>
        <v>661100</v>
      </c>
      <c r="M102" s="108"/>
      <c r="N102" s="75">
        <f>N103+N107</f>
        <v>687700</v>
      </c>
      <c r="O102" s="75">
        <f>O103+O107</f>
        <v>678400</v>
      </c>
    </row>
    <row r="103" spans="1:15" ht="133.5" customHeight="1">
      <c r="A103" s="9" t="s">
        <v>225</v>
      </c>
      <c r="B103" s="44" t="s">
        <v>408</v>
      </c>
      <c r="C103" s="44" t="s">
        <v>396</v>
      </c>
      <c r="D103" s="44" t="s">
        <v>127</v>
      </c>
      <c r="E103" s="44"/>
      <c r="F103" s="75">
        <f>F104</f>
        <v>76500</v>
      </c>
      <c r="G103" s="107"/>
      <c r="H103" s="75">
        <f>H104</f>
        <v>45000</v>
      </c>
      <c r="I103" s="107"/>
      <c r="J103" s="75">
        <f>J104</f>
        <v>45000</v>
      </c>
      <c r="K103" s="107"/>
      <c r="L103" s="75">
        <f>L104</f>
        <v>45000</v>
      </c>
      <c r="M103" s="108"/>
      <c r="N103" s="75">
        <f aca="true" t="shared" si="3" ref="N103:O105">N104</f>
        <v>85500</v>
      </c>
      <c r="O103" s="75">
        <f t="shared" si="3"/>
        <v>85500</v>
      </c>
    </row>
    <row r="104" spans="1:15" ht="96.75" customHeight="1">
      <c r="A104" s="34" t="s">
        <v>274</v>
      </c>
      <c r="B104" s="44" t="s">
        <v>408</v>
      </c>
      <c r="C104" s="44" t="s">
        <v>396</v>
      </c>
      <c r="D104" s="44" t="s">
        <v>191</v>
      </c>
      <c r="E104" s="44"/>
      <c r="F104" s="75">
        <f>F105</f>
        <v>76500</v>
      </c>
      <c r="G104" s="107"/>
      <c r="H104" s="75">
        <f>H105</f>
        <v>45000</v>
      </c>
      <c r="I104" s="107"/>
      <c r="J104" s="75">
        <f>J105</f>
        <v>45000</v>
      </c>
      <c r="K104" s="107"/>
      <c r="L104" s="75">
        <f>L105</f>
        <v>45000</v>
      </c>
      <c r="M104" s="108"/>
      <c r="N104" s="75">
        <f t="shared" si="3"/>
        <v>85500</v>
      </c>
      <c r="O104" s="75">
        <f t="shared" si="3"/>
        <v>85500</v>
      </c>
    </row>
    <row r="105" spans="1:15" ht="33.75" customHeight="1">
      <c r="A105" s="37" t="s">
        <v>275</v>
      </c>
      <c r="B105" s="44" t="s">
        <v>408</v>
      </c>
      <c r="C105" s="44" t="s">
        <v>396</v>
      </c>
      <c r="D105" s="44" t="s">
        <v>192</v>
      </c>
      <c r="E105" s="44"/>
      <c r="F105" s="55">
        <f>F106</f>
        <v>76500</v>
      </c>
      <c r="G105" s="107"/>
      <c r="H105" s="55">
        <f>H106</f>
        <v>45000</v>
      </c>
      <c r="I105" s="107"/>
      <c r="J105" s="75">
        <f>J106</f>
        <v>45000</v>
      </c>
      <c r="K105" s="107"/>
      <c r="L105" s="75">
        <f>L106</f>
        <v>45000</v>
      </c>
      <c r="M105" s="108"/>
      <c r="N105" s="75">
        <f t="shared" si="3"/>
        <v>85500</v>
      </c>
      <c r="O105" s="75">
        <f t="shared" si="3"/>
        <v>85500</v>
      </c>
    </row>
    <row r="106" spans="1:15" ht="35.25" customHeight="1">
      <c r="A106" s="9" t="s">
        <v>369</v>
      </c>
      <c r="B106" s="44" t="s">
        <v>408</v>
      </c>
      <c r="C106" s="44" t="s">
        <v>396</v>
      </c>
      <c r="D106" s="44" t="s">
        <v>192</v>
      </c>
      <c r="E106" s="44" t="s">
        <v>360</v>
      </c>
      <c r="F106" s="73">
        <v>76500</v>
      </c>
      <c r="G106" s="107">
        <v>-31500</v>
      </c>
      <c r="H106" s="73">
        <f>F106+G106</f>
        <v>45000</v>
      </c>
      <c r="I106" s="107"/>
      <c r="J106" s="73">
        <f>H106+I106</f>
        <v>45000</v>
      </c>
      <c r="K106" s="107"/>
      <c r="L106" s="73">
        <f>J106+K106</f>
        <v>45000</v>
      </c>
      <c r="M106" s="108"/>
      <c r="N106" s="73">
        <v>85500</v>
      </c>
      <c r="O106" s="73">
        <v>85500</v>
      </c>
    </row>
    <row r="107" spans="1:15" ht="67.5" customHeight="1">
      <c r="A107" s="84" t="s">
        <v>104</v>
      </c>
      <c r="B107" s="48" t="s">
        <v>408</v>
      </c>
      <c r="C107" s="48" t="s">
        <v>396</v>
      </c>
      <c r="D107" s="44" t="s">
        <v>195</v>
      </c>
      <c r="E107" s="44"/>
      <c r="F107" s="73">
        <f>F108</f>
        <v>616100</v>
      </c>
      <c r="G107" s="107"/>
      <c r="H107" s="73">
        <f>H108</f>
        <v>616100</v>
      </c>
      <c r="I107" s="107"/>
      <c r="J107" s="73">
        <f>J108</f>
        <v>616100</v>
      </c>
      <c r="K107" s="107"/>
      <c r="L107" s="73">
        <f>L108</f>
        <v>616100</v>
      </c>
      <c r="M107" s="108"/>
      <c r="N107" s="73">
        <f aca="true" t="shared" si="4" ref="N107:O109">N108</f>
        <v>602200</v>
      </c>
      <c r="O107" s="73">
        <f t="shared" si="4"/>
        <v>592900</v>
      </c>
    </row>
    <row r="108" spans="1:15" ht="78" customHeight="1">
      <c r="A108" s="9" t="s">
        <v>193</v>
      </c>
      <c r="B108" s="48" t="s">
        <v>408</v>
      </c>
      <c r="C108" s="48" t="s">
        <v>396</v>
      </c>
      <c r="D108" s="44" t="s">
        <v>196</v>
      </c>
      <c r="E108" s="44"/>
      <c r="F108" s="73">
        <f>F109</f>
        <v>616100</v>
      </c>
      <c r="G108" s="107"/>
      <c r="H108" s="73">
        <f>H109</f>
        <v>616100</v>
      </c>
      <c r="I108" s="107"/>
      <c r="J108" s="73">
        <f>J109</f>
        <v>616100</v>
      </c>
      <c r="K108" s="107"/>
      <c r="L108" s="73">
        <f>L109</f>
        <v>616100</v>
      </c>
      <c r="M108" s="108"/>
      <c r="N108" s="73">
        <f t="shared" si="4"/>
        <v>602200</v>
      </c>
      <c r="O108" s="73">
        <f t="shared" si="4"/>
        <v>592900</v>
      </c>
    </row>
    <row r="109" spans="1:15" ht="80.25" customHeight="1">
      <c r="A109" s="9" t="s">
        <v>194</v>
      </c>
      <c r="B109" s="44" t="s">
        <v>408</v>
      </c>
      <c r="C109" s="44" t="s">
        <v>396</v>
      </c>
      <c r="D109" s="44" t="s">
        <v>197</v>
      </c>
      <c r="E109" s="44"/>
      <c r="F109" s="73">
        <f>F110</f>
        <v>616100</v>
      </c>
      <c r="G109" s="107"/>
      <c r="H109" s="73">
        <f>H110</f>
        <v>616100</v>
      </c>
      <c r="I109" s="107"/>
      <c r="J109" s="73">
        <f>J110</f>
        <v>616100</v>
      </c>
      <c r="K109" s="107"/>
      <c r="L109" s="73">
        <f>L110</f>
        <v>616100</v>
      </c>
      <c r="M109" s="108"/>
      <c r="N109" s="73">
        <f t="shared" si="4"/>
        <v>602200</v>
      </c>
      <c r="O109" s="73">
        <f t="shared" si="4"/>
        <v>592900</v>
      </c>
    </row>
    <row r="110" spans="1:15" ht="30.75" customHeight="1">
      <c r="A110" s="9" t="s">
        <v>369</v>
      </c>
      <c r="B110" s="44" t="s">
        <v>408</v>
      </c>
      <c r="C110" s="44" t="s">
        <v>396</v>
      </c>
      <c r="D110" s="85" t="s">
        <v>197</v>
      </c>
      <c r="E110" s="44" t="s">
        <v>360</v>
      </c>
      <c r="F110" s="73">
        <v>616100</v>
      </c>
      <c r="G110" s="107"/>
      <c r="H110" s="73">
        <f>F110+G110</f>
        <v>616100</v>
      </c>
      <c r="I110" s="107"/>
      <c r="J110" s="73">
        <f>H110+I110</f>
        <v>616100</v>
      </c>
      <c r="K110" s="107"/>
      <c r="L110" s="73">
        <f>J110+K110</f>
        <v>616100</v>
      </c>
      <c r="M110" s="108"/>
      <c r="N110" s="73">
        <v>602200</v>
      </c>
      <c r="O110" s="73">
        <v>592900</v>
      </c>
    </row>
    <row r="111" spans="1:15" ht="15" customHeight="1">
      <c r="A111" s="9" t="s">
        <v>28</v>
      </c>
      <c r="B111" s="44" t="s">
        <v>408</v>
      </c>
      <c r="C111" s="44" t="s">
        <v>397</v>
      </c>
      <c r="D111" s="44"/>
      <c r="E111" s="44"/>
      <c r="F111" s="55">
        <f>F112</f>
        <v>3130270</v>
      </c>
      <c r="G111" s="107"/>
      <c r="H111" s="55">
        <f>H112</f>
        <v>3170895</v>
      </c>
      <c r="I111" s="107"/>
      <c r="J111" s="75">
        <f>J112</f>
        <v>3170895</v>
      </c>
      <c r="K111" s="107"/>
      <c r="L111" s="75">
        <f>L112</f>
        <v>3222645.08</v>
      </c>
      <c r="M111" s="108"/>
      <c r="N111" s="75">
        <f>N112</f>
        <v>1230000</v>
      </c>
      <c r="O111" s="75">
        <f>O112</f>
        <v>1230000</v>
      </c>
    </row>
    <row r="112" spans="1:15" ht="68.25" customHeight="1">
      <c r="A112" s="41" t="s">
        <v>104</v>
      </c>
      <c r="B112" s="44" t="s">
        <v>408</v>
      </c>
      <c r="C112" s="44" t="s">
        <v>397</v>
      </c>
      <c r="D112" s="44" t="s">
        <v>195</v>
      </c>
      <c r="E112" s="44"/>
      <c r="F112" s="55">
        <f>F113+F116</f>
        <v>3130270</v>
      </c>
      <c r="G112" s="107"/>
      <c r="H112" s="55">
        <f>H113+H116</f>
        <v>3170895</v>
      </c>
      <c r="I112" s="107"/>
      <c r="J112" s="75">
        <f>J113+J116</f>
        <v>3170895</v>
      </c>
      <c r="K112" s="107"/>
      <c r="L112" s="75">
        <f>L113+L116</f>
        <v>3222645.08</v>
      </c>
      <c r="M112" s="108"/>
      <c r="N112" s="75">
        <f>N113+N116</f>
        <v>1230000</v>
      </c>
      <c r="O112" s="75">
        <f>O113+O116</f>
        <v>1230000</v>
      </c>
    </row>
    <row r="113" spans="1:15" ht="47.25" customHeight="1">
      <c r="A113" s="9" t="s">
        <v>223</v>
      </c>
      <c r="B113" s="44" t="s">
        <v>408</v>
      </c>
      <c r="C113" s="44" t="s">
        <v>397</v>
      </c>
      <c r="D113" s="44" t="s">
        <v>198</v>
      </c>
      <c r="E113" s="44"/>
      <c r="F113" s="55">
        <f>F114</f>
        <v>170000</v>
      </c>
      <c r="G113" s="107"/>
      <c r="H113" s="55">
        <f>H114</f>
        <v>223200</v>
      </c>
      <c r="I113" s="107"/>
      <c r="J113" s="75">
        <f>J114</f>
        <v>223200</v>
      </c>
      <c r="K113" s="107"/>
      <c r="L113" s="75">
        <f>L114</f>
        <v>223200</v>
      </c>
      <c r="M113" s="108"/>
      <c r="N113" s="75">
        <f>N114</f>
        <v>270200</v>
      </c>
      <c r="O113" s="75">
        <f>O114</f>
        <v>270200</v>
      </c>
    </row>
    <row r="114" spans="1:15" ht="39" customHeight="1">
      <c r="A114" s="9" t="s">
        <v>102</v>
      </c>
      <c r="B114" s="44" t="s">
        <v>408</v>
      </c>
      <c r="C114" s="44" t="s">
        <v>397</v>
      </c>
      <c r="D114" s="44" t="s">
        <v>199</v>
      </c>
      <c r="E114" s="44"/>
      <c r="F114" s="55">
        <f>F115</f>
        <v>170000</v>
      </c>
      <c r="G114" s="107"/>
      <c r="H114" s="55">
        <f>H115</f>
        <v>223200</v>
      </c>
      <c r="I114" s="107"/>
      <c r="J114" s="75">
        <f>J115</f>
        <v>223200</v>
      </c>
      <c r="K114" s="107"/>
      <c r="L114" s="75">
        <f>L115</f>
        <v>223200</v>
      </c>
      <c r="M114" s="108"/>
      <c r="N114" s="75">
        <f>N115</f>
        <v>270200</v>
      </c>
      <c r="O114" s="75">
        <f>O115</f>
        <v>270200</v>
      </c>
    </row>
    <row r="115" spans="1:15" ht="34.5" customHeight="1">
      <c r="A115" s="9" t="s">
        <v>369</v>
      </c>
      <c r="B115" s="44" t="s">
        <v>408</v>
      </c>
      <c r="C115" s="44" t="s">
        <v>397</v>
      </c>
      <c r="D115" s="44" t="s">
        <v>199</v>
      </c>
      <c r="E115" s="44" t="s">
        <v>360</v>
      </c>
      <c r="F115" s="73">
        <v>170000</v>
      </c>
      <c r="G115" s="107">
        <v>53200</v>
      </c>
      <c r="H115" s="73">
        <f>F115+G115</f>
        <v>223200</v>
      </c>
      <c r="I115" s="107"/>
      <c r="J115" s="73">
        <f>H115+I115</f>
        <v>223200</v>
      </c>
      <c r="K115" s="107"/>
      <c r="L115" s="73">
        <f>J115+K115</f>
        <v>223200</v>
      </c>
      <c r="M115" s="108"/>
      <c r="N115" s="73">
        <v>270200</v>
      </c>
      <c r="O115" s="73">
        <v>270200</v>
      </c>
    </row>
    <row r="116" spans="1:15" ht="61.5" customHeight="1">
      <c r="A116" s="13" t="s">
        <v>221</v>
      </c>
      <c r="B116" s="44" t="s">
        <v>408</v>
      </c>
      <c r="C116" s="44" t="s">
        <v>397</v>
      </c>
      <c r="D116" s="44" t="s">
        <v>200</v>
      </c>
      <c r="E116" s="44"/>
      <c r="F116" s="59">
        <f>F117</f>
        <v>2960270</v>
      </c>
      <c r="G116" s="107"/>
      <c r="H116" s="59">
        <f>H117</f>
        <v>2947695</v>
      </c>
      <c r="I116" s="107"/>
      <c r="J116" s="73">
        <f>J117</f>
        <v>2947695</v>
      </c>
      <c r="K116" s="107"/>
      <c r="L116" s="73">
        <f>L117</f>
        <v>2999445.08</v>
      </c>
      <c r="M116" s="108"/>
      <c r="N116" s="73">
        <f>N117</f>
        <v>959800</v>
      </c>
      <c r="O116" s="73">
        <f>O117</f>
        <v>959800</v>
      </c>
    </row>
    <row r="117" spans="1:15" ht="32.25" customHeight="1">
      <c r="A117" s="13" t="s">
        <v>222</v>
      </c>
      <c r="B117" s="44" t="s">
        <v>408</v>
      </c>
      <c r="C117" s="44" t="s">
        <v>397</v>
      </c>
      <c r="D117" s="44" t="s">
        <v>201</v>
      </c>
      <c r="E117" s="44"/>
      <c r="F117" s="59">
        <f>F118</f>
        <v>2960270</v>
      </c>
      <c r="G117" s="107"/>
      <c r="H117" s="59">
        <f>H118</f>
        <v>2947695</v>
      </c>
      <c r="I117" s="107"/>
      <c r="J117" s="73">
        <f>J118</f>
        <v>2947695</v>
      </c>
      <c r="K117" s="107"/>
      <c r="L117" s="73">
        <f>L118</f>
        <v>2999445.08</v>
      </c>
      <c r="M117" s="108"/>
      <c r="N117" s="73">
        <f>N118</f>
        <v>959800</v>
      </c>
      <c r="O117" s="73">
        <f>O118</f>
        <v>959800</v>
      </c>
    </row>
    <row r="118" spans="1:15" ht="36.75" customHeight="1">
      <c r="A118" s="9" t="s">
        <v>369</v>
      </c>
      <c r="B118" s="44" t="s">
        <v>408</v>
      </c>
      <c r="C118" s="44" t="s">
        <v>397</v>
      </c>
      <c r="D118" s="44" t="s">
        <v>201</v>
      </c>
      <c r="E118" s="44" t="s">
        <v>360</v>
      </c>
      <c r="F118" s="73">
        <v>2960270</v>
      </c>
      <c r="G118" s="107">
        <v>-12575</v>
      </c>
      <c r="H118" s="73">
        <f>F118+G118</f>
        <v>2947695</v>
      </c>
      <c r="I118" s="107"/>
      <c r="J118" s="73">
        <f>H118+I118</f>
        <v>2947695</v>
      </c>
      <c r="K118" s="107">
        <v>51750.08</v>
      </c>
      <c r="L118" s="73">
        <f>J118+K118</f>
        <v>2999445.08</v>
      </c>
      <c r="M118" s="108">
        <v>3044</v>
      </c>
      <c r="N118" s="73">
        <v>959800</v>
      </c>
      <c r="O118" s="73">
        <v>959800</v>
      </c>
    </row>
    <row r="119" spans="1:15" ht="20.25" customHeight="1">
      <c r="A119" s="9" t="s">
        <v>414</v>
      </c>
      <c r="B119" s="44" t="s">
        <v>408</v>
      </c>
      <c r="C119" s="44" t="s">
        <v>415</v>
      </c>
      <c r="D119" s="44"/>
      <c r="E119" s="44"/>
      <c r="F119" s="55">
        <f>F120</f>
        <v>360000</v>
      </c>
      <c r="G119" s="107"/>
      <c r="H119" s="55">
        <f>H120</f>
        <v>360000</v>
      </c>
      <c r="I119" s="107"/>
      <c r="J119" s="75">
        <f>J120</f>
        <v>360000</v>
      </c>
      <c r="K119" s="107"/>
      <c r="L119" s="75">
        <f>L120</f>
        <v>360000</v>
      </c>
      <c r="M119" s="108"/>
      <c r="N119" s="75">
        <f aca="true" t="shared" si="5" ref="N119:O122">N120</f>
        <v>400000</v>
      </c>
      <c r="O119" s="75">
        <f t="shared" si="5"/>
        <v>400000</v>
      </c>
    </row>
    <row r="120" spans="1:15" ht="95.25" customHeight="1">
      <c r="A120" s="20" t="s">
        <v>31</v>
      </c>
      <c r="B120" s="44" t="s">
        <v>408</v>
      </c>
      <c r="C120" s="44" t="s">
        <v>415</v>
      </c>
      <c r="D120" s="44" t="s">
        <v>124</v>
      </c>
      <c r="E120" s="44"/>
      <c r="F120" s="55">
        <f>F121</f>
        <v>360000</v>
      </c>
      <c r="G120" s="107"/>
      <c r="H120" s="55">
        <f>H121</f>
        <v>360000</v>
      </c>
      <c r="I120" s="107"/>
      <c r="J120" s="75">
        <f>J121</f>
        <v>360000</v>
      </c>
      <c r="K120" s="107"/>
      <c r="L120" s="75">
        <f>L121</f>
        <v>360000</v>
      </c>
      <c r="M120" s="108"/>
      <c r="N120" s="75">
        <f t="shared" si="5"/>
        <v>400000</v>
      </c>
      <c r="O120" s="75">
        <f t="shared" si="5"/>
        <v>400000</v>
      </c>
    </row>
    <row r="121" spans="1:15" ht="48.75" customHeight="1">
      <c r="A121" s="20" t="s">
        <v>306</v>
      </c>
      <c r="B121" s="44" t="s">
        <v>408</v>
      </c>
      <c r="C121" s="44" t="s">
        <v>415</v>
      </c>
      <c r="D121" s="44" t="s">
        <v>202</v>
      </c>
      <c r="E121" s="44"/>
      <c r="F121" s="55">
        <f>F122</f>
        <v>360000</v>
      </c>
      <c r="G121" s="107"/>
      <c r="H121" s="55">
        <f>H122</f>
        <v>360000</v>
      </c>
      <c r="I121" s="107"/>
      <c r="J121" s="75">
        <f>J122</f>
        <v>360000</v>
      </c>
      <c r="K121" s="107"/>
      <c r="L121" s="75">
        <f>L122</f>
        <v>360000</v>
      </c>
      <c r="M121" s="108"/>
      <c r="N121" s="75">
        <f t="shared" si="5"/>
        <v>400000</v>
      </c>
      <c r="O121" s="75">
        <f t="shared" si="5"/>
        <v>400000</v>
      </c>
    </row>
    <row r="122" spans="1:15" ht="34.5" customHeight="1">
      <c r="A122" s="20" t="s">
        <v>226</v>
      </c>
      <c r="B122" s="44" t="s">
        <v>408</v>
      </c>
      <c r="C122" s="44" t="s">
        <v>415</v>
      </c>
      <c r="D122" s="44" t="s">
        <v>203</v>
      </c>
      <c r="E122" s="44"/>
      <c r="F122" s="55">
        <f>F123</f>
        <v>360000</v>
      </c>
      <c r="G122" s="107"/>
      <c r="H122" s="55">
        <f>H123</f>
        <v>360000</v>
      </c>
      <c r="I122" s="107"/>
      <c r="J122" s="75">
        <f>J123</f>
        <v>360000</v>
      </c>
      <c r="K122" s="107"/>
      <c r="L122" s="75">
        <f>L123</f>
        <v>360000</v>
      </c>
      <c r="M122" s="108"/>
      <c r="N122" s="75">
        <f t="shared" si="5"/>
        <v>400000</v>
      </c>
      <c r="O122" s="75">
        <f t="shared" si="5"/>
        <v>400000</v>
      </c>
    </row>
    <row r="123" spans="1:15" ht="81.75" customHeight="1">
      <c r="A123" s="37" t="s">
        <v>375</v>
      </c>
      <c r="B123" s="44" t="s">
        <v>408</v>
      </c>
      <c r="C123" s="44" t="s">
        <v>415</v>
      </c>
      <c r="D123" s="44" t="s">
        <v>203</v>
      </c>
      <c r="E123" s="44" t="s">
        <v>20</v>
      </c>
      <c r="F123" s="73">
        <v>360000</v>
      </c>
      <c r="G123" s="107"/>
      <c r="H123" s="73">
        <f>F123+G123</f>
        <v>360000</v>
      </c>
      <c r="I123" s="107"/>
      <c r="J123" s="73">
        <f>H123+I123</f>
        <v>360000</v>
      </c>
      <c r="K123" s="107"/>
      <c r="L123" s="73">
        <f>J123+K123</f>
        <v>360000</v>
      </c>
      <c r="M123" s="108"/>
      <c r="N123" s="73">
        <v>400000</v>
      </c>
      <c r="O123" s="73">
        <v>400000</v>
      </c>
    </row>
    <row r="124" spans="1:15" ht="21" customHeight="1">
      <c r="A124" s="14" t="s">
        <v>25</v>
      </c>
      <c r="B124" s="44" t="s">
        <v>408</v>
      </c>
      <c r="C124" s="44" t="s">
        <v>26</v>
      </c>
      <c r="D124" s="44"/>
      <c r="E124" s="44"/>
      <c r="F124" s="59" t="e">
        <f>F125</f>
        <v>#REF!</v>
      </c>
      <c r="G124" s="107"/>
      <c r="H124" s="59" t="e">
        <f>H125</f>
        <v>#REF!</v>
      </c>
      <c r="I124" s="107"/>
      <c r="J124" s="73" t="e">
        <f>J125</f>
        <v>#REF!</v>
      </c>
      <c r="K124" s="107"/>
      <c r="L124" s="73" t="e">
        <f>L125</f>
        <v>#REF!</v>
      </c>
      <c r="M124" s="108"/>
      <c r="N124" s="73">
        <f>N125</f>
        <v>19827000</v>
      </c>
      <c r="O124" s="73">
        <f>O125</f>
        <v>19827000</v>
      </c>
    </row>
    <row r="125" spans="1:15" ht="93.75" customHeight="1">
      <c r="A125" s="20" t="s">
        <v>31</v>
      </c>
      <c r="B125" s="44" t="s">
        <v>408</v>
      </c>
      <c r="C125" s="44" t="s">
        <v>26</v>
      </c>
      <c r="D125" s="44" t="s">
        <v>124</v>
      </c>
      <c r="E125" s="44"/>
      <c r="F125" s="59" t="e">
        <f>F126</f>
        <v>#REF!</v>
      </c>
      <c r="G125" s="107"/>
      <c r="H125" s="59" t="e">
        <f>H126</f>
        <v>#REF!</v>
      </c>
      <c r="I125" s="107"/>
      <c r="J125" s="73" t="e">
        <f>J126</f>
        <v>#REF!</v>
      </c>
      <c r="K125" s="107"/>
      <c r="L125" s="73" t="e">
        <f>L126</f>
        <v>#REF!</v>
      </c>
      <c r="M125" s="108"/>
      <c r="N125" s="73">
        <f>N126</f>
        <v>19827000</v>
      </c>
      <c r="O125" s="73">
        <f>O126</f>
        <v>19827000</v>
      </c>
    </row>
    <row r="126" spans="1:15" ht="64.5" customHeight="1">
      <c r="A126" s="20" t="s">
        <v>304</v>
      </c>
      <c r="B126" s="44" t="s">
        <v>408</v>
      </c>
      <c r="C126" s="44" t="s">
        <v>26</v>
      </c>
      <c r="D126" s="44" t="s">
        <v>44</v>
      </c>
      <c r="E126" s="44"/>
      <c r="F126" s="59" t="e">
        <f>F127+F129+F131+#REF!+#REF!</f>
        <v>#REF!</v>
      </c>
      <c r="G126" s="107"/>
      <c r="H126" s="59" t="e">
        <f>H127+H129+H131+#REF!+#REF!</f>
        <v>#REF!</v>
      </c>
      <c r="I126" s="107"/>
      <c r="J126" s="73" t="e">
        <f>J127+J129+J131+#REF!+#REF!</f>
        <v>#REF!</v>
      </c>
      <c r="K126" s="107"/>
      <c r="L126" s="73" t="e">
        <f>L127+L129+L131+#REF!+#REF!</f>
        <v>#REF!</v>
      </c>
      <c r="M126" s="108"/>
      <c r="N126" s="73">
        <f>N127+N129+N131</f>
        <v>19827000</v>
      </c>
      <c r="O126" s="73">
        <f>O127+O129+O131</f>
        <v>19827000</v>
      </c>
    </row>
    <row r="127" spans="1:15" ht="64.5" customHeight="1">
      <c r="A127" s="20" t="s">
        <v>326</v>
      </c>
      <c r="B127" s="44" t="s">
        <v>408</v>
      </c>
      <c r="C127" s="44" t="s">
        <v>26</v>
      </c>
      <c r="D127" s="44" t="s">
        <v>45</v>
      </c>
      <c r="E127" s="44"/>
      <c r="F127" s="59">
        <f>F128</f>
        <v>679000</v>
      </c>
      <c r="G127" s="107"/>
      <c r="H127" s="59">
        <f>H128</f>
        <v>679000</v>
      </c>
      <c r="I127" s="107"/>
      <c r="J127" s="73">
        <f>J128</f>
        <v>679000</v>
      </c>
      <c r="K127" s="107"/>
      <c r="L127" s="73">
        <f>L128</f>
        <v>679000</v>
      </c>
      <c r="M127" s="108"/>
      <c r="N127" s="73">
        <f>N128</f>
        <v>2000000</v>
      </c>
      <c r="O127" s="73">
        <f>O128</f>
        <v>2000000</v>
      </c>
    </row>
    <row r="128" spans="1:15" ht="34.5" customHeight="1">
      <c r="A128" s="9" t="s">
        <v>347</v>
      </c>
      <c r="B128" s="44" t="s">
        <v>408</v>
      </c>
      <c r="C128" s="44" t="s">
        <v>26</v>
      </c>
      <c r="D128" s="44" t="s">
        <v>45</v>
      </c>
      <c r="E128" s="44" t="s">
        <v>360</v>
      </c>
      <c r="F128" s="73">
        <v>679000</v>
      </c>
      <c r="G128" s="107"/>
      <c r="H128" s="73">
        <f>F128+G128</f>
        <v>679000</v>
      </c>
      <c r="I128" s="107"/>
      <c r="J128" s="73">
        <f>H128+I128</f>
        <v>679000</v>
      </c>
      <c r="K128" s="107"/>
      <c r="L128" s="73">
        <f>J128+K128</f>
        <v>679000</v>
      </c>
      <c r="M128" s="108">
        <v>-325000</v>
      </c>
      <c r="N128" s="73">
        <v>2000000</v>
      </c>
      <c r="O128" s="73">
        <v>2000000</v>
      </c>
    </row>
    <row r="129" spans="1:15" ht="65.25" customHeight="1">
      <c r="A129" s="20" t="s">
        <v>227</v>
      </c>
      <c r="B129" s="44" t="s">
        <v>408</v>
      </c>
      <c r="C129" s="44" t="s">
        <v>26</v>
      </c>
      <c r="D129" s="44" t="s">
        <v>46</v>
      </c>
      <c r="E129" s="44"/>
      <c r="F129" s="59">
        <f>F130</f>
        <v>6000000</v>
      </c>
      <c r="G129" s="107"/>
      <c r="H129" s="59">
        <f>H130</f>
        <v>6000000</v>
      </c>
      <c r="I129" s="107"/>
      <c r="J129" s="73">
        <f>J130</f>
        <v>6000000</v>
      </c>
      <c r="K129" s="107"/>
      <c r="L129" s="73">
        <f>L130</f>
        <v>5299392.78</v>
      </c>
      <c r="M129" s="108"/>
      <c r="N129" s="73">
        <f>N130</f>
        <v>9000000</v>
      </c>
      <c r="O129" s="73">
        <f>O130</f>
        <v>9000000</v>
      </c>
    </row>
    <row r="130" spans="1:15" ht="33" customHeight="1">
      <c r="A130" s="9" t="s">
        <v>347</v>
      </c>
      <c r="B130" s="44" t="s">
        <v>408</v>
      </c>
      <c r="C130" s="44" t="s">
        <v>26</v>
      </c>
      <c r="D130" s="44" t="s">
        <v>46</v>
      </c>
      <c r="E130" s="44" t="s">
        <v>360</v>
      </c>
      <c r="F130" s="73">
        <v>6000000</v>
      </c>
      <c r="G130" s="107"/>
      <c r="H130" s="73">
        <v>6000000</v>
      </c>
      <c r="I130" s="107"/>
      <c r="J130" s="73">
        <v>6000000</v>
      </c>
      <c r="K130" s="107">
        <v>-700607.22</v>
      </c>
      <c r="L130" s="73">
        <f>J130+K130</f>
        <v>5299392.78</v>
      </c>
      <c r="M130" s="108">
        <v>321200</v>
      </c>
      <c r="N130" s="73">
        <v>9000000</v>
      </c>
      <c r="O130" s="73">
        <v>9000000</v>
      </c>
    </row>
    <row r="131" spans="1:15" ht="63" customHeight="1">
      <c r="A131" s="20" t="s">
        <v>228</v>
      </c>
      <c r="B131" s="44" t="s">
        <v>408</v>
      </c>
      <c r="C131" s="44" t="s">
        <v>26</v>
      </c>
      <c r="D131" s="44" t="s">
        <v>47</v>
      </c>
      <c r="E131" s="44"/>
      <c r="F131" s="59">
        <f>F132</f>
        <v>3500000</v>
      </c>
      <c r="G131" s="107"/>
      <c r="H131" s="59">
        <f>H132</f>
        <v>5962000.66</v>
      </c>
      <c r="I131" s="107"/>
      <c r="J131" s="73">
        <f>J132</f>
        <v>9402551.66</v>
      </c>
      <c r="K131" s="107"/>
      <c r="L131" s="73">
        <f>L132</f>
        <v>9056279.4</v>
      </c>
      <c r="M131" s="108"/>
      <c r="N131" s="73">
        <f>N132</f>
        <v>8827000</v>
      </c>
      <c r="O131" s="73">
        <f>O132</f>
        <v>8827000</v>
      </c>
    </row>
    <row r="132" spans="1:15" ht="39" customHeight="1">
      <c r="A132" s="9" t="s">
        <v>347</v>
      </c>
      <c r="B132" s="46" t="s">
        <v>408</v>
      </c>
      <c r="C132" s="46" t="s">
        <v>26</v>
      </c>
      <c r="D132" s="46" t="s">
        <v>47</v>
      </c>
      <c r="E132" s="46" t="s">
        <v>360</v>
      </c>
      <c r="F132" s="73">
        <v>3500000</v>
      </c>
      <c r="G132" s="107">
        <v>2462000.66</v>
      </c>
      <c r="H132" s="73">
        <f>F132+G132</f>
        <v>5962000.66</v>
      </c>
      <c r="I132" s="107">
        <f>3500000-59449</f>
        <v>3440551</v>
      </c>
      <c r="J132" s="73">
        <f>H132+I132</f>
        <v>9402551.66</v>
      </c>
      <c r="K132" s="107">
        <v>-346272.26</v>
      </c>
      <c r="L132" s="73">
        <f>J132+K132</f>
        <v>9056279.4</v>
      </c>
      <c r="M132" s="108"/>
      <c r="N132" s="73">
        <v>8827000</v>
      </c>
      <c r="O132" s="73">
        <v>8827000</v>
      </c>
    </row>
    <row r="133" spans="1:15" ht="21" customHeight="1">
      <c r="A133" s="14" t="s">
        <v>466</v>
      </c>
      <c r="B133" s="44" t="s">
        <v>408</v>
      </c>
      <c r="C133" s="44" t="s">
        <v>467</v>
      </c>
      <c r="D133" s="44"/>
      <c r="E133" s="44"/>
      <c r="F133" s="60">
        <f>F134</f>
        <v>90000</v>
      </c>
      <c r="G133" s="107"/>
      <c r="H133" s="60">
        <f>H134</f>
        <v>90000</v>
      </c>
      <c r="I133" s="107"/>
      <c r="J133" s="74">
        <f>J134</f>
        <v>90000</v>
      </c>
      <c r="K133" s="107"/>
      <c r="L133" s="74">
        <f>L134</f>
        <v>90000</v>
      </c>
      <c r="M133" s="108"/>
      <c r="N133" s="74">
        <f aca="true" t="shared" si="6" ref="N133:O136">N134</f>
        <v>90000</v>
      </c>
      <c r="O133" s="74">
        <f t="shared" si="6"/>
        <v>90000</v>
      </c>
    </row>
    <row r="134" spans="1:15" ht="81.75" customHeight="1">
      <c r="A134" s="11" t="s">
        <v>256</v>
      </c>
      <c r="B134" s="44" t="s">
        <v>408</v>
      </c>
      <c r="C134" s="44" t="s">
        <v>467</v>
      </c>
      <c r="D134" s="44" t="s">
        <v>108</v>
      </c>
      <c r="E134" s="44"/>
      <c r="F134" s="60">
        <f>F135</f>
        <v>90000</v>
      </c>
      <c r="G134" s="107"/>
      <c r="H134" s="60">
        <f>H135</f>
        <v>90000</v>
      </c>
      <c r="I134" s="107"/>
      <c r="J134" s="74">
        <f>J135</f>
        <v>90000</v>
      </c>
      <c r="K134" s="107"/>
      <c r="L134" s="74">
        <f>L135</f>
        <v>90000</v>
      </c>
      <c r="M134" s="108"/>
      <c r="N134" s="74">
        <f t="shared" si="6"/>
        <v>90000</v>
      </c>
      <c r="O134" s="74">
        <f t="shared" si="6"/>
        <v>90000</v>
      </c>
    </row>
    <row r="135" spans="1:15" ht="36.75" customHeight="1">
      <c r="A135" s="9" t="s">
        <v>300</v>
      </c>
      <c r="B135" s="44" t="s">
        <v>408</v>
      </c>
      <c r="C135" s="44" t="s">
        <v>467</v>
      </c>
      <c r="D135" s="44" t="s">
        <v>204</v>
      </c>
      <c r="E135" s="44"/>
      <c r="F135" s="60">
        <f>F136</f>
        <v>90000</v>
      </c>
      <c r="G135" s="107"/>
      <c r="H135" s="60">
        <f>H136</f>
        <v>90000</v>
      </c>
      <c r="I135" s="107"/>
      <c r="J135" s="74">
        <f>J136</f>
        <v>90000</v>
      </c>
      <c r="K135" s="107"/>
      <c r="L135" s="74">
        <f>L136</f>
        <v>90000</v>
      </c>
      <c r="M135" s="108"/>
      <c r="N135" s="74">
        <f t="shared" si="6"/>
        <v>90000</v>
      </c>
      <c r="O135" s="74">
        <f t="shared" si="6"/>
        <v>90000</v>
      </c>
    </row>
    <row r="136" spans="1:15" ht="48" customHeight="1">
      <c r="A136" s="9" t="s">
        <v>322</v>
      </c>
      <c r="B136" s="44" t="s">
        <v>408</v>
      </c>
      <c r="C136" s="44" t="s">
        <v>467</v>
      </c>
      <c r="D136" s="44" t="s">
        <v>205</v>
      </c>
      <c r="E136" s="44"/>
      <c r="F136" s="55">
        <f>F137</f>
        <v>90000</v>
      </c>
      <c r="G136" s="107"/>
      <c r="H136" s="55">
        <f>H137</f>
        <v>90000</v>
      </c>
      <c r="I136" s="107"/>
      <c r="J136" s="75">
        <f>J137</f>
        <v>90000</v>
      </c>
      <c r="K136" s="107"/>
      <c r="L136" s="75">
        <f>L137</f>
        <v>90000</v>
      </c>
      <c r="M136" s="108"/>
      <c r="N136" s="75">
        <f t="shared" si="6"/>
        <v>90000</v>
      </c>
      <c r="O136" s="75">
        <f t="shared" si="6"/>
        <v>90000</v>
      </c>
    </row>
    <row r="137" spans="1:15" ht="33" customHeight="1">
      <c r="A137" s="9" t="s">
        <v>369</v>
      </c>
      <c r="B137" s="44" t="s">
        <v>408</v>
      </c>
      <c r="C137" s="44" t="s">
        <v>467</v>
      </c>
      <c r="D137" s="44" t="s">
        <v>205</v>
      </c>
      <c r="E137" s="44" t="s">
        <v>360</v>
      </c>
      <c r="F137" s="73">
        <v>90000</v>
      </c>
      <c r="G137" s="107"/>
      <c r="H137" s="73">
        <f>F137+G137</f>
        <v>90000</v>
      </c>
      <c r="I137" s="107"/>
      <c r="J137" s="73">
        <f>H137+I137</f>
        <v>90000</v>
      </c>
      <c r="K137" s="107"/>
      <c r="L137" s="73">
        <f>J137+K137</f>
        <v>90000</v>
      </c>
      <c r="M137" s="108">
        <v>-30000</v>
      </c>
      <c r="N137" s="73">
        <v>90000</v>
      </c>
      <c r="O137" s="73">
        <v>90000</v>
      </c>
    </row>
    <row r="138" spans="1:15" ht="30.75" customHeight="1">
      <c r="A138" s="9" t="s">
        <v>441</v>
      </c>
      <c r="B138" s="44" t="s">
        <v>408</v>
      </c>
      <c r="C138" s="44" t="s">
        <v>413</v>
      </c>
      <c r="D138" s="44"/>
      <c r="E138" s="44"/>
      <c r="F138" s="55" t="e">
        <f>F139+F142+#REF!</f>
        <v>#REF!</v>
      </c>
      <c r="G138" s="107"/>
      <c r="H138" s="55" t="e">
        <f>H139+H142+#REF!</f>
        <v>#REF!</v>
      </c>
      <c r="I138" s="107"/>
      <c r="J138" s="75" t="e">
        <f>J139+J142+#REF!</f>
        <v>#REF!</v>
      </c>
      <c r="K138" s="107"/>
      <c r="L138" s="75" t="e">
        <f>L139+L142+#REF!</f>
        <v>#REF!</v>
      </c>
      <c r="M138" s="108"/>
      <c r="N138" s="75">
        <f>N139+N142</f>
        <v>1500000</v>
      </c>
      <c r="O138" s="75">
        <f>O139+O142</f>
        <v>1500000</v>
      </c>
    </row>
    <row r="139" spans="1:15" ht="83.25" customHeight="1">
      <c r="A139" s="23" t="s">
        <v>229</v>
      </c>
      <c r="B139" s="44" t="s">
        <v>408</v>
      </c>
      <c r="C139" s="44" t="s">
        <v>413</v>
      </c>
      <c r="D139" s="44" t="s">
        <v>206</v>
      </c>
      <c r="E139" s="44"/>
      <c r="F139" s="55">
        <f>F140</f>
        <v>1310040</v>
      </c>
      <c r="G139" s="107"/>
      <c r="H139" s="55">
        <f>H140</f>
        <v>1320039</v>
      </c>
      <c r="I139" s="107"/>
      <c r="J139" s="75" t="e">
        <f>J140+#REF!</f>
        <v>#REF!</v>
      </c>
      <c r="K139" s="107"/>
      <c r="L139" s="75" t="e">
        <f>L140+#REF!</f>
        <v>#REF!</v>
      </c>
      <c r="M139" s="108"/>
      <c r="N139" s="75">
        <f>N140</f>
        <v>1300000</v>
      </c>
      <c r="O139" s="75">
        <f>O140</f>
        <v>1300000</v>
      </c>
    </row>
    <row r="140" spans="1:15" ht="37.5" customHeight="1">
      <c r="A140" s="9" t="s">
        <v>230</v>
      </c>
      <c r="B140" s="44" t="s">
        <v>408</v>
      </c>
      <c r="C140" s="44" t="s">
        <v>413</v>
      </c>
      <c r="D140" s="44" t="s">
        <v>207</v>
      </c>
      <c r="E140" s="44"/>
      <c r="F140" s="55">
        <f>F141</f>
        <v>1310040</v>
      </c>
      <c r="G140" s="107"/>
      <c r="H140" s="55">
        <f>H141</f>
        <v>1320039</v>
      </c>
      <c r="I140" s="107"/>
      <c r="J140" s="75">
        <f>J141</f>
        <v>1445678.47</v>
      </c>
      <c r="K140" s="107"/>
      <c r="L140" s="75">
        <f>L141</f>
        <v>1187950.41</v>
      </c>
      <c r="M140" s="108"/>
      <c r="N140" s="75">
        <f>N141</f>
        <v>1300000</v>
      </c>
      <c r="O140" s="75">
        <f>O141</f>
        <v>1300000</v>
      </c>
    </row>
    <row r="141" spans="1:15" ht="36" customHeight="1">
      <c r="A141" s="9" t="s">
        <v>369</v>
      </c>
      <c r="B141" s="44" t="s">
        <v>408</v>
      </c>
      <c r="C141" s="44" t="s">
        <v>413</v>
      </c>
      <c r="D141" s="44" t="s">
        <v>207</v>
      </c>
      <c r="E141" s="44" t="s">
        <v>360</v>
      </c>
      <c r="F141" s="73">
        <v>1310040</v>
      </c>
      <c r="G141" s="107">
        <v>9999</v>
      </c>
      <c r="H141" s="73">
        <f>F141+G141</f>
        <v>1320039</v>
      </c>
      <c r="I141" s="125">
        <f>409452.27+45187.2-329000</f>
        <v>125639.47000000003</v>
      </c>
      <c r="J141" s="73">
        <f>H141+I141</f>
        <v>1445678.47</v>
      </c>
      <c r="K141" s="107">
        <f>3121584.17+409559.7-718606-3070265.93</f>
        <v>-257728.06000000006</v>
      </c>
      <c r="L141" s="73">
        <f>J141+K141</f>
        <v>1187950.41</v>
      </c>
      <c r="M141" s="108">
        <f>3371.19+63259.83</f>
        <v>66631.02</v>
      </c>
      <c r="N141" s="73">
        <v>1300000</v>
      </c>
      <c r="O141" s="73">
        <v>1300000</v>
      </c>
    </row>
    <row r="142" spans="1:15" ht="128.25" customHeight="1">
      <c r="A142" s="9" t="s">
        <v>225</v>
      </c>
      <c r="B142" s="44" t="s">
        <v>408</v>
      </c>
      <c r="C142" s="44" t="s">
        <v>413</v>
      </c>
      <c r="D142" s="44" t="s">
        <v>127</v>
      </c>
      <c r="E142" s="44"/>
      <c r="F142" s="55">
        <f>F143</f>
        <v>90000</v>
      </c>
      <c r="G142" s="107"/>
      <c r="H142" s="55" t="e">
        <f>H143</f>
        <v>#REF!</v>
      </c>
      <c r="I142" s="107"/>
      <c r="J142" s="75" t="e">
        <f>J143</f>
        <v>#REF!</v>
      </c>
      <c r="K142" s="107"/>
      <c r="L142" s="75" t="e">
        <f>L143</f>
        <v>#REF!</v>
      </c>
      <c r="M142" s="108"/>
      <c r="N142" s="75">
        <f>N143</f>
        <v>200000</v>
      </c>
      <c r="O142" s="75">
        <f>O143</f>
        <v>200000</v>
      </c>
    </row>
    <row r="143" spans="1:15" ht="96.75" customHeight="1">
      <c r="A143" s="34" t="s">
        <v>274</v>
      </c>
      <c r="B143" s="44" t="s">
        <v>408</v>
      </c>
      <c r="C143" s="44" t="s">
        <v>413</v>
      </c>
      <c r="D143" s="44" t="s">
        <v>191</v>
      </c>
      <c r="E143" s="44"/>
      <c r="F143" s="55">
        <f>F147+F144</f>
        <v>90000</v>
      </c>
      <c r="G143" s="107"/>
      <c r="H143" s="55" t="e">
        <f>H147+H144+#REF!</f>
        <v>#REF!</v>
      </c>
      <c r="I143" s="107"/>
      <c r="J143" s="75" t="e">
        <f>J147+J144+#REF!</f>
        <v>#REF!</v>
      </c>
      <c r="K143" s="107"/>
      <c r="L143" s="75" t="e">
        <f>L147+L144+#REF!</f>
        <v>#REF!</v>
      </c>
      <c r="M143" s="108"/>
      <c r="N143" s="75">
        <f>N147+N144</f>
        <v>200000</v>
      </c>
      <c r="O143" s="75">
        <f>O147+O144</f>
        <v>200000</v>
      </c>
    </row>
    <row r="144" spans="1:15" ht="51.75" customHeight="1">
      <c r="A144" s="34" t="s">
        <v>330</v>
      </c>
      <c r="B144" s="44" t="s">
        <v>408</v>
      </c>
      <c r="C144" s="44" t="s">
        <v>413</v>
      </c>
      <c r="D144" s="44" t="s">
        <v>208</v>
      </c>
      <c r="E144" s="44"/>
      <c r="F144" s="55">
        <f>F146</f>
        <v>45000</v>
      </c>
      <c r="G144" s="107"/>
      <c r="H144" s="55" t="e">
        <f>H146+#REF!</f>
        <v>#REF!</v>
      </c>
      <c r="I144" s="107"/>
      <c r="J144" s="75" t="e">
        <f>J146+#REF!</f>
        <v>#REF!</v>
      </c>
      <c r="K144" s="107"/>
      <c r="L144" s="75" t="e">
        <f>L146+#REF!</f>
        <v>#REF!</v>
      </c>
      <c r="M144" s="108"/>
      <c r="N144" s="75">
        <f>N145+N146</f>
        <v>150000</v>
      </c>
      <c r="O144" s="75">
        <f>O145+O146</f>
        <v>150000</v>
      </c>
    </row>
    <row r="145" spans="1:15" ht="38.25" customHeight="1">
      <c r="A145" s="9" t="s">
        <v>369</v>
      </c>
      <c r="B145" s="44" t="s">
        <v>408</v>
      </c>
      <c r="C145" s="44" t="s">
        <v>413</v>
      </c>
      <c r="D145" s="44" t="s">
        <v>208</v>
      </c>
      <c r="E145" s="44" t="s">
        <v>360</v>
      </c>
      <c r="F145" s="75"/>
      <c r="G145" s="107"/>
      <c r="H145" s="75"/>
      <c r="I145" s="107"/>
      <c r="J145" s="75"/>
      <c r="K145" s="107"/>
      <c r="L145" s="75"/>
      <c r="M145" s="108"/>
      <c r="N145" s="75">
        <v>100000</v>
      </c>
      <c r="O145" s="75">
        <v>100000</v>
      </c>
    </row>
    <row r="146" spans="1:15" ht="63" customHeight="1">
      <c r="A146" s="23" t="s">
        <v>376</v>
      </c>
      <c r="B146" s="44" t="s">
        <v>408</v>
      </c>
      <c r="C146" s="44" t="s">
        <v>413</v>
      </c>
      <c r="D146" s="44" t="s">
        <v>208</v>
      </c>
      <c r="E146" s="44" t="s">
        <v>20</v>
      </c>
      <c r="F146" s="73">
        <v>45000</v>
      </c>
      <c r="G146" s="107">
        <v>-45000</v>
      </c>
      <c r="H146" s="73">
        <f>F146+G146</f>
        <v>0</v>
      </c>
      <c r="I146" s="107"/>
      <c r="J146" s="73">
        <f>H146+I146</f>
        <v>0</v>
      </c>
      <c r="K146" s="107"/>
      <c r="L146" s="73">
        <f>J146+K146</f>
        <v>0</v>
      </c>
      <c r="M146" s="108"/>
      <c r="N146" s="73">
        <v>50000</v>
      </c>
      <c r="O146" s="73">
        <v>50000</v>
      </c>
    </row>
    <row r="147" spans="1:15" ht="36.75" customHeight="1">
      <c r="A147" s="9" t="s">
        <v>27</v>
      </c>
      <c r="B147" s="44" t="s">
        <v>408</v>
      </c>
      <c r="C147" s="44" t="s">
        <v>413</v>
      </c>
      <c r="D147" s="44" t="s">
        <v>209</v>
      </c>
      <c r="E147" s="44"/>
      <c r="F147" s="55">
        <f>F148</f>
        <v>45000</v>
      </c>
      <c r="G147" s="107"/>
      <c r="H147" s="55">
        <f>H148</f>
        <v>0</v>
      </c>
      <c r="I147" s="107"/>
      <c r="J147" s="75">
        <f>J148</f>
        <v>0</v>
      </c>
      <c r="K147" s="107"/>
      <c r="L147" s="75">
        <f>L148</f>
        <v>0</v>
      </c>
      <c r="M147" s="108"/>
      <c r="N147" s="75">
        <f>N148</f>
        <v>50000</v>
      </c>
      <c r="O147" s="75">
        <f>O148</f>
        <v>50000</v>
      </c>
    </row>
    <row r="148" spans="1:15" ht="49.5" customHeight="1">
      <c r="A148" s="9" t="s">
        <v>381</v>
      </c>
      <c r="B148" s="44" t="s">
        <v>408</v>
      </c>
      <c r="C148" s="44" t="s">
        <v>413</v>
      </c>
      <c r="D148" s="44" t="s">
        <v>209</v>
      </c>
      <c r="E148" s="44" t="s">
        <v>380</v>
      </c>
      <c r="F148" s="73">
        <v>45000</v>
      </c>
      <c r="G148" s="107">
        <v>-45000</v>
      </c>
      <c r="H148" s="73">
        <f>F148+G148</f>
        <v>0</v>
      </c>
      <c r="I148" s="107"/>
      <c r="J148" s="73">
        <f>H148+I148</f>
        <v>0</v>
      </c>
      <c r="K148" s="107"/>
      <c r="L148" s="73">
        <f>J148+K148</f>
        <v>0</v>
      </c>
      <c r="M148" s="108"/>
      <c r="N148" s="73">
        <v>50000</v>
      </c>
      <c r="O148" s="73">
        <v>50000</v>
      </c>
    </row>
    <row r="149" spans="1:15" ht="18.75" customHeight="1">
      <c r="A149" s="39" t="s">
        <v>442</v>
      </c>
      <c r="B149" s="44">
        <v>901</v>
      </c>
      <c r="C149" s="44" t="s">
        <v>398</v>
      </c>
      <c r="D149" s="44"/>
      <c r="E149" s="44"/>
      <c r="F149" s="59" t="e">
        <f>F150+F155+F173++F182</f>
        <v>#REF!</v>
      </c>
      <c r="G149" s="107"/>
      <c r="H149" s="59" t="e">
        <f>H150+H155+H173++H182</f>
        <v>#REF!</v>
      </c>
      <c r="I149" s="107"/>
      <c r="J149" s="73" t="e">
        <f>J150+J155+J173++J182</f>
        <v>#REF!</v>
      </c>
      <c r="K149" s="107"/>
      <c r="L149" s="73" t="e">
        <f>L150+L155+L173++L182</f>
        <v>#REF!</v>
      </c>
      <c r="M149" s="108"/>
      <c r="N149" s="73">
        <f>N150+N155+N173++N182</f>
        <v>29942400</v>
      </c>
      <c r="O149" s="73">
        <f>O150+O155+O173++O182</f>
        <v>15420100</v>
      </c>
    </row>
    <row r="150" spans="1:15" ht="17.25" customHeight="1">
      <c r="A150" s="20" t="s">
        <v>443</v>
      </c>
      <c r="B150" s="44">
        <v>901</v>
      </c>
      <c r="C150" s="44" t="s">
        <v>399</v>
      </c>
      <c r="D150" s="44"/>
      <c r="E150" s="44"/>
      <c r="F150" s="59" t="e">
        <f>F151</f>
        <v>#REF!</v>
      </c>
      <c r="G150" s="107"/>
      <c r="H150" s="59" t="e">
        <f>H151</f>
        <v>#REF!</v>
      </c>
      <c r="I150" s="107"/>
      <c r="J150" s="73" t="e">
        <f>J151</f>
        <v>#REF!</v>
      </c>
      <c r="K150" s="107"/>
      <c r="L150" s="73" t="e">
        <f>L151</f>
        <v>#REF!</v>
      </c>
      <c r="M150" s="108"/>
      <c r="N150" s="73">
        <f aca="true" t="shared" si="7" ref="N150:O153">N151</f>
        <v>1000000</v>
      </c>
      <c r="O150" s="73">
        <f t="shared" si="7"/>
        <v>1000000</v>
      </c>
    </row>
    <row r="151" spans="1:15" ht="99" customHeight="1">
      <c r="A151" s="13" t="s">
        <v>31</v>
      </c>
      <c r="B151" s="46" t="s">
        <v>408</v>
      </c>
      <c r="C151" s="46" t="s">
        <v>399</v>
      </c>
      <c r="D151" s="46" t="s">
        <v>124</v>
      </c>
      <c r="E151" s="46"/>
      <c r="F151" s="59" t="e">
        <f>F152</f>
        <v>#REF!</v>
      </c>
      <c r="G151" s="107"/>
      <c r="H151" s="59" t="e">
        <f>H152</f>
        <v>#REF!</v>
      </c>
      <c r="I151" s="107"/>
      <c r="J151" s="73" t="e">
        <f>J152</f>
        <v>#REF!</v>
      </c>
      <c r="K151" s="107"/>
      <c r="L151" s="73" t="e">
        <f>L152</f>
        <v>#REF!</v>
      </c>
      <c r="M151" s="108"/>
      <c r="N151" s="73">
        <f t="shared" si="7"/>
        <v>1000000</v>
      </c>
      <c r="O151" s="73">
        <f t="shared" si="7"/>
        <v>1000000</v>
      </c>
    </row>
    <row r="152" spans="1:15" ht="48" customHeight="1">
      <c r="A152" s="20" t="s">
        <v>84</v>
      </c>
      <c r="B152" s="44" t="s">
        <v>408</v>
      </c>
      <c r="C152" s="44" t="s">
        <v>399</v>
      </c>
      <c r="D152" s="49" t="s">
        <v>48</v>
      </c>
      <c r="E152" s="44"/>
      <c r="F152" s="59" t="e">
        <f>#REF!+F153</f>
        <v>#REF!</v>
      </c>
      <c r="G152" s="107"/>
      <c r="H152" s="59" t="e">
        <f>#REF!+H153</f>
        <v>#REF!</v>
      </c>
      <c r="I152" s="107"/>
      <c r="J152" s="73" t="e">
        <f>#REF!+J153</f>
        <v>#REF!</v>
      </c>
      <c r="K152" s="107"/>
      <c r="L152" s="73" t="e">
        <f>#REF!+L153</f>
        <v>#REF!</v>
      </c>
      <c r="M152" s="108"/>
      <c r="N152" s="73">
        <f t="shared" si="7"/>
        <v>1000000</v>
      </c>
      <c r="O152" s="73">
        <f t="shared" si="7"/>
        <v>1000000</v>
      </c>
    </row>
    <row r="153" spans="1:15" ht="30.75" customHeight="1">
      <c r="A153" s="20" t="s">
        <v>32</v>
      </c>
      <c r="B153" s="44" t="s">
        <v>408</v>
      </c>
      <c r="C153" s="44" t="s">
        <v>399</v>
      </c>
      <c r="D153" s="45" t="s">
        <v>49</v>
      </c>
      <c r="E153" s="44"/>
      <c r="F153" s="59">
        <f>F154</f>
        <v>803610</v>
      </c>
      <c r="G153" s="107"/>
      <c r="H153" s="59">
        <f>H154</f>
        <v>803610</v>
      </c>
      <c r="I153" s="107"/>
      <c r="J153" s="73">
        <f>J154</f>
        <v>803610</v>
      </c>
      <c r="K153" s="107"/>
      <c r="L153" s="73">
        <f>L154</f>
        <v>803610</v>
      </c>
      <c r="M153" s="108"/>
      <c r="N153" s="73">
        <f t="shared" si="7"/>
        <v>1000000</v>
      </c>
      <c r="O153" s="73">
        <f t="shared" si="7"/>
        <v>1000000</v>
      </c>
    </row>
    <row r="154" spans="1:15" ht="30.75" customHeight="1">
      <c r="A154" s="9" t="s">
        <v>347</v>
      </c>
      <c r="B154" s="44" t="s">
        <v>408</v>
      </c>
      <c r="C154" s="44" t="s">
        <v>399</v>
      </c>
      <c r="D154" s="45" t="s">
        <v>49</v>
      </c>
      <c r="E154" s="44" t="s">
        <v>360</v>
      </c>
      <c r="F154" s="59">
        <v>803610</v>
      </c>
      <c r="G154" s="107"/>
      <c r="H154" s="59">
        <f>F154+G154</f>
        <v>803610</v>
      </c>
      <c r="I154" s="107"/>
      <c r="J154" s="73">
        <f>H154+I154</f>
        <v>803610</v>
      </c>
      <c r="K154" s="107"/>
      <c r="L154" s="73">
        <f>J154+K154</f>
        <v>803610</v>
      </c>
      <c r="M154" s="108"/>
      <c r="N154" s="73">
        <v>1000000</v>
      </c>
      <c r="O154" s="73">
        <v>1000000</v>
      </c>
    </row>
    <row r="155" spans="1:15" ht="20.25" customHeight="1">
      <c r="A155" s="11" t="s">
        <v>444</v>
      </c>
      <c r="B155" s="44" t="s">
        <v>408</v>
      </c>
      <c r="C155" s="44" t="s">
        <v>400</v>
      </c>
      <c r="D155" s="44"/>
      <c r="E155" s="44"/>
      <c r="F155" s="59" t="e">
        <f>F156+F167</f>
        <v>#REF!</v>
      </c>
      <c r="G155" s="107"/>
      <c r="H155" s="59" t="e">
        <f>H156+H167</f>
        <v>#REF!</v>
      </c>
      <c r="I155" s="107"/>
      <c r="J155" s="73" t="e">
        <f>J156+J167</f>
        <v>#REF!</v>
      </c>
      <c r="K155" s="107"/>
      <c r="L155" s="73" t="e">
        <f>L156+L167</f>
        <v>#REF!</v>
      </c>
      <c r="M155" s="108"/>
      <c r="N155" s="73">
        <f>N156+N167</f>
        <v>18965200</v>
      </c>
      <c r="O155" s="73">
        <f>O156+O167</f>
        <v>9442900</v>
      </c>
    </row>
    <row r="156" spans="1:15" ht="97.5" customHeight="1">
      <c r="A156" s="13" t="s">
        <v>31</v>
      </c>
      <c r="B156" s="44" t="s">
        <v>408</v>
      </c>
      <c r="C156" s="44" t="s">
        <v>400</v>
      </c>
      <c r="D156" s="44" t="s">
        <v>124</v>
      </c>
      <c r="E156" s="44"/>
      <c r="F156" s="59" t="e">
        <f>F157+F164</f>
        <v>#REF!</v>
      </c>
      <c r="G156" s="107"/>
      <c r="H156" s="59" t="e">
        <f>H157+H164</f>
        <v>#REF!</v>
      </c>
      <c r="I156" s="107"/>
      <c r="J156" s="73" t="e">
        <f>J157+J164</f>
        <v>#REF!</v>
      </c>
      <c r="K156" s="107"/>
      <c r="L156" s="73" t="e">
        <f>L157+L164</f>
        <v>#REF!</v>
      </c>
      <c r="M156" s="108"/>
      <c r="N156" s="73">
        <f>N157+N164</f>
        <v>10599300</v>
      </c>
      <c r="O156" s="73">
        <f>O157+O164</f>
        <v>7025600</v>
      </c>
    </row>
    <row r="157" spans="1:15" ht="61.5" customHeight="1">
      <c r="A157" s="35" t="s">
        <v>85</v>
      </c>
      <c r="B157" s="46" t="s">
        <v>408</v>
      </c>
      <c r="C157" s="46" t="s">
        <v>400</v>
      </c>
      <c r="D157" s="46" t="s">
        <v>50</v>
      </c>
      <c r="E157" s="46"/>
      <c r="F157" s="60">
        <f>F158</f>
        <v>4177800</v>
      </c>
      <c r="G157" s="107"/>
      <c r="H157" s="60">
        <f>H158+H160</f>
        <v>4177800</v>
      </c>
      <c r="I157" s="107"/>
      <c r="J157" s="74">
        <f>J158+J160</f>
        <v>4177800</v>
      </c>
      <c r="K157" s="107"/>
      <c r="L157" s="74">
        <f>L158+L160</f>
        <v>4496301.68</v>
      </c>
      <c r="M157" s="108"/>
      <c r="N157" s="74">
        <f>N158+N160+N162</f>
        <v>4146300</v>
      </c>
      <c r="O157" s="74">
        <f>O158+O160+O162</f>
        <v>4146300</v>
      </c>
    </row>
    <row r="158" spans="1:15" ht="32.25" customHeight="1">
      <c r="A158" s="20" t="s">
        <v>86</v>
      </c>
      <c r="B158" s="46" t="s">
        <v>408</v>
      </c>
      <c r="C158" s="46" t="s">
        <v>400</v>
      </c>
      <c r="D158" s="46" t="s">
        <v>51</v>
      </c>
      <c r="E158" s="46"/>
      <c r="F158" s="60">
        <f>F159</f>
        <v>4177800</v>
      </c>
      <c r="G158" s="107"/>
      <c r="H158" s="60">
        <f>H159</f>
        <v>2175902.37</v>
      </c>
      <c r="I158" s="107"/>
      <c r="J158" s="74">
        <f>J159</f>
        <v>2175902.37</v>
      </c>
      <c r="K158" s="107"/>
      <c r="L158" s="74">
        <f>L159</f>
        <v>2494404.0500000003</v>
      </c>
      <c r="M158" s="108"/>
      <c r="N158" s="74">
        <f>N159</f>
        <v>2396000</v>
      </c>
      <c r="O158" s="74">
        <f>O159</f>
        <v>2396000</v>
      </c>
    </row>
    <row r="159" spans="1:15" ht="84" customHeight="1">
      <c r="A159" s="14" t="s">
        <v>333</v>
      </c>
      <c r="B159" s="46" t="s">
        <v>408</v>
      </c>
      <c r="C159" s="46" t="s">
        <v>400</v>
      </c>
      <c r="D159" s="46" t="s">
        <v>51</v>
      </c>
      <c r="E159" s="46" t="s">
        <v>20</v>
      </c>
      <c r="F159" s="73">
        <v>4177800</v>
      </c>
      <c r="G159" s="107">
        <v>-2001897.63</v>
      </c>
      <c r="H159" s="73">
        <f>F159+G159</f>
        <v>2175902.37</v>
      </c>
      <c r="I159" s="107"/>
      <c r="J159" s="73">
        <f>H159+I159</f>
        <v>2175902.37</v>
      </c>
      <c r="K159" s="107">
        <v>318501.68</v>
      </c>
      <c r="L159" s="73">
        <f>J159+K159</f>
        <v>2494404.0500000003</v>
      </c>
      <c r="M159" s="108">
        <v>2004518</v>
      </c>
      <c r="N159" s="73">
        <v>2396000</v>
      </c>
      <c r="O159" s="73">
        <v>2396000</v>
      </c>
    </row>
    <row r="160" spans="1:15" ht="51" customHeight="1">
      <c r="A160" s="14" t="s">
        <v>338</v>
      </c>
      <c r="B160" s="46" t="s">
        <v>408</v>
      </c>
      <c r="C160" s="46" t="s">
        <v>400</v>
      </c>
      <c r="D160" s="46" t="s">
        <v>337</v>
      </c>
      <c r="E160" s="46"/>
      <c r="F160" s="73"/>
      <c r="G160" s="107"/>
      <c r="H160" s="73">
        <f>H161</f>
        <v>2001897.63</v>
      </c>
      <c r="I160" s="107"/>
      <c r="J160" s="73">
        <f>J161</f>
        <v>2001897.63</v>
      </c>
      <c r="K160" s="107"/>
      <c r="L160" s="73">
        <f>L161</f>
        <v>2001897.63</v>
      </c>
      <c r="M160" s="108"/>
      <c r="N160" s="73">
        <f>N161</f>
        <v>1500000</v>
      </c>
      <c r="O160" s="73">
        <f>O161</f>
        <v>1500000</v>
      </c>
    </row>
    <row r="161" spans="1:15" ht="36" customHeight="1">
      <c r="A161" s="9" t="s">
        <v>347</v>
      </c>
      <c r="B161" s="46" t="s">
        <v>408</v>
      </c>
      <c r="C161" s="46" t="s">
        <v>400</v>
      </c>
      <c r="D161" s="46" t="s">
        <v>337</v>
      </c>
      <c r="E161" s="46" t="s">
        <v>360</v>
      </c>
      <c r="F161" s="73"/>
      <c r="G161" s="107">
        <v>2001897.63</v>
      </c>
      <c r="H161" s="73">
        <f>F161+G161</f>
        <v>2001897.63</v>
      </c>
      <c r="I161" s="107"/>
      <c r="J161" s="73">
        <f>H161+I161</f>
        <v>2001897.63</v>
      </c>
      <c r="K161" s="107"/>
      <c r="L161" s="73">
        <f>J161+K161</f>
        <v>2001897.63</v>
      </c>
      <c r="M161" s="108"/>
      <c r="N161" s="73">
        <v>1500000</v>
      </c>
      <c r="O161" s="73">
        <v>1500000</v>
      </c>
    </row>
    <row r="162" spans="1:15" ht="36" customHeight="1">
      <c r="A162" s="9" t="s">
        <v>488</v>
      </c>
      <c r="B162" s="46" t="s">
        <v>408</v>
      </c>
      <c r="C162" s="46" t="s">
        <v>400</v>
      </c>
      <c r="D162" s="46" t="s">
        <v>487</v>
      </c>
      <c r="E162" s="46"/>
      <c r="F162" s="73"/>
      <c r="G162" s="107"/>
      <c r="H162" s="73"/>
      <c r="I162" s="107"/>
      <c r="J162" s="73"/>
      <c r="K162" s="107"/>
      <c r="L162" s="73"/>
      <c r="M162" s="108"/>
      <c r="N162" s="73">
        <f>N163</f>
        <v>250300</v>
      </c>
      <c r="O162" s="73">
        <f>O163</f>
        <v>250300</v>
      </c>
    </row>
    <row r="163" spans="1:15" ht="36" customHeight="1">
      <c r="A163" s="9" t="s">
        <v>489</v>
      </c>
      <c r="B163" s="46" t="s">
        <v>408</v>
      </c>
      <c r="C163" s="46" t="s">
        <v>400</v>
      </c>
      <c r="D163" s="46" t="s">
        <v>487</v>
      </c>
      <c r="E163" s="46" t="s">
        <v>372</v>
      </c>
      <c r="F163" s="73"/>
      <c r="G163" s="107"/>
      <c r="H163" s="73"/>
      <c r="I163" s="107"/>
      <c r="J163" s="73"/>
      <c r="K163" s="107"/>
      <c r="L163" s="73"/>
      <c r="M163" s="108"/>
      <c r="N163" s="73">
        <v>250300</v>
      </c>
      <c r="O163" s="73">
        <v>250300</v>
      </c>
    </row>
    <row r="164" spans="1:15" ht="62.25" customHeight="1">
      <c r="A164" s="13" t="s">
        <v>87</v>
      </c>
      <c r="B164" s="44" t="s">
        <v>408</v>
      </c>
      <c r="C164" s="44" t="s">
        <v>400</v>
      </c>
      <c r="D164" s="49" t="s">
        <v>52</v>
      </c>
      <c r="E164" s="44"/>
      <c r="F164" s="59" t="e">
        <f>F165+#REF!+#REF!</f>
        <v>#REF!</v>
      </c>
      <c r="G164" s="107"/>
      <c r="H164" s="59" t="e">
        <f>H165+#REF!+#REF!</f>
        <v>#REF!</v>
      </c>
      <c r="I164" s="107"/>
      <c r="J164" s="73" t="e">
        <f>J165+#REF!+#REF!+#REF!</f>
        <v>#REF!</v>
      </c>
      <c r="K164" s="108"/>
      <c r="L164" s="73" t="e">
        <f>L165+#REF!+#REF!+#REF!</f>
        <v>#REF!</v>
      </c>
      <c r="M164" s="108"/>
      <c r="N164" s="73">
        <f>N165</f>
        <v>6453000</v>
      </c>
      <c r="O164" s="73">
        <f>O165</f>
        <v>2879300</v>
      </c>
    </row>
    <row r="165" spans="1:15" ht="64.5" customHeight="1">
      <c r="A165" s="20" t="s">
        <v>88</v>
      </c>
      <c r="B165" s="44" t="s">
        <v>408</v>
      </c>
      <c r="C165" s="44" t="s">
        <v>400</v>
      </c>
      <c r="D165" s="44" t="s">
        <v>53</v>
      </c>
      <c r="E165" s="44"/>
      <c r="F165" s="59">
        <f>F166</f>
        <v>1778800</v>
      </c>
      <c r="G165" s="107"/>
      <c r="H165" s="59">
        <f>H166</f>
        <v>1778800</v>
      </c>
      <c r="I165" s="107"/>
      <c r="J165" s="73">
        <f>J166</f>
        <v>1778800</v>
      </c>
      <c r="K165" s="107"/>
      <c r="L165" s="73" t="e">
        <f>L166+#REF!</f>
        <v>#REF!</v>
      </c>
      <c r="M165" s="108"/>
      <c r="N165" s="73">
        <f>N166</f>
        <v>6453000</v>
      </c>
      <c r="O165" s="73">
        <f>O166</f>
        <v>2879300</v>
      </c>
    </row>
    <row r="166" spans="1:15" ht="34.5" customHeight="1">
      <c r="A166" s="9" t="s">
        <v>347</v>
      </c>
      <c r="B166" s="44" t="s">
        <v>408</v>
      </c>
      <c r="C166" s="44" t="s">
        <v>400</v>
      </c>
      <c r="D166" s="44" t="s">
        <v>53</v>
      </c>
      <c r="E166" s="44" t="s">
        <v>360</v>
      </c>
      <c r="F166" s="73">
        <v>1778800</v>
      </c>
      <c r="G166" s="107"/>
      <c r="H166" s="73">
        <f>F166+G166</f>
        <v>1778800</v>
      </c>
      <c r="I166" s="107"/>
      <c r="J166" s="73">
        <f>H166+I166</f>
        <v>1778800</v>
      </c>
      <c r="K166" s="107">
        <v>-558501.68</v>
      </c>
      <c r="L166" s="73">
        <f>J166+K166</f>
        <v>1220298.3199999998</v>
      </c>
      <c r="M166" s="108">
        <v>-1220298</v>
      </c>
      <c r="N166" s="73">
        <v>6453000</v>
      </c>
      <c r="O166" s="73">
        <v>2879300</v>
      </c>
    </row>
    <row r="167" spans="1:15" ht="80.25" customHeight="1">
      <c r="A167" s="42" t="s">
        <v>312</v>
      </c>
      <c r="B167" s="44" t="s">
        <v>408</v>
      </c>
      <c r="C167" s="44" t="s">
        <v>400</v>
      </c>
      <c r="D167" s="44" t="s">
        <v>54</v>
      </c>
      <c r="E167" s="44"/>
      <c r="F167" s="59">
        <f>F168</f>
        <v>17830890</v>
      </c>
      <c r="G167" s="107"/>
      <c r="H167" s="59" t="e">
        <f>H168</f>
        <v>#REF!</v>
      </c>
      <c r="I167" s="107"/>
      <c r="J167" s="73" t="e">
        <f>J168</f>
        <v>#REF!</v>
      </c>
      <c r="K167" s="107"/>
      <c r="L167" s="73" t="e">
        <f>L168</f>
        <v>#REF!</v>
      </c>
      <c r="M167" s="108"/>
      <c r="N167" s="73">
        <f>N168</f>
        <v>8365900</v>
      </c>
      <c r="O167" s="73">
        <f>O168</f>
        <v>2417300</v>
      </c>
    </row>
    <row r="168" spans="1:15" ht="36" customHeight="1">
      <c r="A168" s="9" t="s">
        <v>355</v>
      </c>
      <c r="B168" s="44" t="s">
        <v>408</v>
      </c>
      <c r="C168" s="44" t="s">
        <v>400</v>
      </c>
      <c r="D168" s="44" t="s">
        <v>55</v>
      </c>
      <c r="E168" s="44"/>
      <c r="F168" s="59">
        <f>F169+F171</f>
        <v>17830890</v>
      </c>
      <c r="G168" s="107"/>
      <c r="H168" s="59" t="e">
        <f>H169+H171+#REF!</f>
        <v>#REF!</v>
      </c>
      <c r="I168" s="107"/>
      <c r="J168" s="73" t="e">
        <f>J169+J171+#REF!+#REF!</f>
        <v>#REF!</v>
      </c>
      <c r="K168" s="107"/>
      <c r="L168" s="73" t="e">
        <f>L169+L171+#REF!+#REF!</f>
        <v>#REF!</v>
      </c>
      <c r="M168" s="108"/>
      <c r="N168" s="73">
        <f>N169+N171</f>
        <v>8365900</v>
      </c>
      <c r="O168" s="73">
        <f>O169+O171</f>
        <v>2417300</v>
      </c>
    </row>
    <row r="169" spans="1:15" ht="50.25" customHeight="1">
      <c r="A169" s="9" t="s">
        <v>100</v>
      </c>
      <c r="B169" s="44" t="s">
        <v>408</v>
      </c>
      <c r="C169" s="44" t="s">
        <v>400</v>
      </c>
      <c r="D169" s="44" t="s">
        <v>56</v>
      </c>
      <c r="E169" s="44"/>
      <c r="F169" s="59">
        <f>F170</f>
        <v>10800000</v>
      </c>
      <c r="G169" s="107"/>
      <c r="H169" s="59">
        <f>H170</f>
        <v>5411930</v>
      </c>
      <c r="I169" s="107"/>
      <c r="J169" s="73">
        <f>J170</f>
        <v>5411930</v>
      </c>
      <c r="K169" s="107"/>
      <c r="L169" s="73">
        <f>L170</f>
        <v>8482195.93</v>
      </c>
      <c r="M169" s="108"/>
      <c r="N169" s="73">
        <f>N170</f>
        <v>7100000</v>
      </c>
      <c r="O169" s="73">
        <f>O170</f>
        <v>1151400</v>
      </c>
    </row>
    <row r="170" spans="1:15" ht="21" customHeight="1">
      <c r="A170" s="9" t="s">
        <v>348</v>
      </c>
      <c r="B170" s="44" t="s">
        <v>408</v>
      </c>
      <c r="C170" s="44" t="s">
        <v>400</v>
      </c>
      <c r="D170" s="44" t="s">
        <v>56</v>
      </c>
      <c r="E170" s="44" t="s">
        <v>372</v>
      </c>
      <c r="F170" s="73">
        <v>10800000</v>
      </c>
      <c r="G170" s="107">
        <v>-5388070</v>
      </c>
      <c r="H170" s="73">
        <f>F170+G170</f>
        <v>5411930</v>
      </c>
      <c r="I170" s="107"/>
      <c r="J170" s="73">
        <f>H170+I170</f>
        <v>5411930</v>
      </c>
      <c r="K170" s="107">
        <v>3070265.93</v>
      </c>
      <c r="L170" s="73">
        <f>J170+K170</f>
        <v>8482195.93</v>
      </c>
      <c r="M170" s="108"/>
      <c r="N170" s="73">
        <v>7100000</v>
      </c>
      <c r="O170" s="73">
        <v>1151400</v>
      </c>
    </row>
    <row r="171" spans="1:15" ht="32.25" customHeight="1">
      <c r="A171" s="9" t="s">
        <v>101</v>
      </c>
      <c r="B171" s="44" t="s">
        <v>408</v>
      </c>
      <c r="C171" s="44" t="s">
        <v>400</v>
      </c>
      <c r="D171" s="44" t="s">
        <v>57</v>
      </c>
      <c r="E171" s="44"/>
      <c r="F171" s="59">
        <f>F172</f>
        <v>7030890</v>
      </c>
      <c r="G171" s="107"/>
      <c r="H171" s="59">
        <f>H172</f>
        <v>12418960</v>
      </c>
      <c r="I171" s="107"/>
      <c r="J171" s="73">
        <f>J172</f>
        <v>12418960</v>
      </c>
      <c r="K171" s="107"/>
      <c r="L171" s="73">
        <f>L172</f>
        <v>9198694.07</v>
      </c>
      <c r="M171" s="108"/>
      <c r="N171" s="73">
        <f>N172</f>
        <v>1265900</v>
      </c>
      <c r="O171" s="73">
        <f>O172</f>
        <v>1265900</v>
      </c>
    </row>
    <row r="172" spans="1:15" ht="20.25" customHeight="1">
      <c r="A172" s="9" t="s">
        <v>348</v>
      </c>
      <c r="B172" s="44" t="s">
        <v>408</v>
      </c>
      <c r="C172" s="44" t="s">
        <v>400</v>
      </c>
      <c r="D172" s="44" t="s">
        <v>57</v>
      </c>
      <c r="E172" s="44" t="s">
        <v>372</v>
      </c>
      <c r="F172" s="73">
        <v>7030890</v>
      </c>
      <c r="G172" s="107">
        <v>5388070</v>
      </c>
      <c r="H172" s="73">
        <f>F172+G172</f>
        <v>12418960</v>
      </c>
      <c r="I172" s="107"/>
      <c r="J172" s="73">
        <f>H172+I172</f>
        <v>12418960</v>
      </c>
      <c r="K172" s="107">
        <f>-3070265.93-150000</f>
        <v>-3220265.93</v>
      </c>
      <c r="L172" s="73">
        <f>J172+K172</f>
        <v>9198694.07</v>
      </c>
      <c r="M172" s="108"/>
      <c r="N172" s="73">
        <v>1265900</v>
      </c>
      <c r="O172" s="73">
        <v>1265900</v>
      </c>
    </row>
    <row r="173" spans="1:15" ht="17.25" customHeight="1">
      <c r="A173" s="9" t="s">
        <v>410</v>
      </c>
      <c r="B173" s="44" t="s">
        <v>408</v>
      </c>
      <c r="C173" s="44" t="s">
        <v>409</v>
      </c>
      <c r="D173" s="44"/>
      <c r="E173" s="44"/>
      <c r="F173" s="59" t="e">
        <f>F175</f>
        <v>#REF!</v>
      </c>
      <c r="G173" s="107"/>
      <c r="H173" s="59" t="e">
        <f>H175</f>
        <v>#REF!</v>
      </c>
      <c r="I173" s="107"/>
      <c r="J173" s="73" t="e">
        <f>J175</f>
        <v>#REF!</v>
      </c>
      <c r="K173" s="107"/>
      <c r="L173" s="73" t="e">
        <f>L175</f>
        <v>#REF!</v>
      </c>
      <c r="M173" s="108"/>
      <c r="N173" s="73">
        <f>N175</f>
        <v>9456200</v>
      </c>
      <c r="O173" s="73">
        <f>O175</f>
        <v>4456200</v>
      </c>
    </row>
    <row r="174" spans="1:15" ht="99.75" customHeight="1">
      <c r="A174" s="13" t="s">
        <v>31</v>
      </c>
      <c r="B174" s="44" t="s">
        <v>408</v>
      </c>
      <c r="C174" s="44" t="s">
        <v>409</v>
      </c>
      <c r="D174" s="44" t="s">
        <v>124</v>
      </c>
      <c r="E174" s="44"/>
      <c r="F174" s="59" t="e">
        <f>F175</f>
        <v>#REF!</v>
      </c>
      <c r="G174" s="107"/>
      <c r="H174" s="59" t="e">
        <f>H175</f>
        <v>#REF!</v>
      </c>
      <c r="I174" s="107"/>
      <c r="J174" s="73" t="e">
        <f>J175</f>
        <v>#REF!</v>
      </c>
      <c r="K174" s="107"/>
      <c r="L174" s="73" t="e">
        <f>L175</f>
        <v>#REF!</v>
      </c>
      <c r="M174" s="108"/>
      <c r="N174" s="73">
        <f>N175</f>
        <v>9456200</v>
      </c>
      <c r="O174" s="73">
        <f>O175</f>
        <v>4456200</v>
      </c>
    </row>
    <row r="175" spans="1:15" ht="50.25" customHeight="1">
      <c r="A175" s="20" t="s">
        <v>89</v>
      </c>
      <c r="B175" s="44" t="s">
        <v>408</v>
      </c>
      <c r="C175" s="44" t="s">
        <v>409</v>
      </c>
      <c r="D175" s="44" t="s">
        <v>58</v>
      </c>
      <c r="E175" s="44"/>
      <c r="F175" s="59" t="e">
        <f>F176+F178+F180+#REF!</f>
        <v>#REF!</v>
      </c>
      <c r="G175" s="107"/>
      <c r="H175" s="59" t="e">
        <f>H176+H178+H180+#REF!</f>
        <v>#REF!</v>
      </c>
      <c r="I175" s="107"/>
      <c r="J175" s="73" t="e">
        <f>J176+J178+J180+#REF!</f>
        <v>#REF!</v>
      </c>
      <c r="K175" s="108"/>
      <c r="L175" s="73" t="e">
        <f>L176+L178+L180+#REF!</f>
        <v>#REF!</v>
      </c>
      <c r="M175" s="108"/>
      <c r="N175" s="73">
        <f>N176+N178+N180</f>
        <v>9456200</v>
      </c>
      <c r="O175" s="73">
        <f>O176+O178+O180</f>
        <v>4456200</v>
      </c>
    </row>
    <row r="176" spans="1:15" ht="48" customHeight="1">
      <c r="A176" s="20" t="s">
        <v>90</v>
      </c>
      <c r="B176" s="44" t="s">
        <v>408</v>
      </c>
      <c r="C176" s="44" t="s">
        <v>409</v>
      </c>
      <c r="D176" s="44" t="s">
        <v>59</v>
      </c>
      <c r="E176" s="44"/>
      <c r="F176" s="59">
        <f>F177</f>
        <v>7912680</v>
      </c>
      <c r="G176" s="107"/>
      <c r="H176" s="59">
        <f>H177</f>
        <v>7912680</v>
      </c>
      <c r="I176" s="107"/>
      <c r="J176" s="73">
        <f>J177</f>
        <v>7813680</v>
      </c>
      <c r="K176" s="107"/>
      <c r="L176" s="73">
        <f>L177</f>
        <v>7813680</v>
      </c>
      <c r="M176" s="108"/>
      <c r="N176" s="73">
        <f>N177</f>
        <v>8259900</v>
      </c>
      <c r="O176" s="73">
        <f>O177</f>
        <v>4456200</v>
      </c>
    </row>
    <row r="177" spans="1:15" ht="36" customHeight="1">
      <c r="A177" s="9" t="s">
        <v>347</v>
      </c>
      <c r="B177" s="44" t="s">
        <v>408</v>
      </c>
      <c r="C177" s="44" t="s">
        <v>409</v>
      </c>
      <c r="D177" s="44" t="s">
        <v>59</v>
      </c>
      <c r="E177" s="44" t="s">
        <v>360</v>
      </c>
      <c r="F177" s="73">
        <v>7912680</v>
      </c>
      <c r="G177" s="107"/>
      <c r="H177" s="73">
        <f>F177+G177</f>
        <v>7912680</v>
      </c>
      <c r="I177" s="107">
        <v>-99000</v>
      </c>
      <c r="J177" s="73">
        <f>H177+I177</f>
        <v>7813680</v>
      </c>
      <c r="K177" s="107"/>
      <c r="L177" s="73">
        <f>J177+K177</f>
        <v>7813680</v>
      </c>
      <c r="M177" s="108">
        <v>-17310</v>
      </c>
      <c r="N177" s="73">
        <v>8259900</v>
      </c>
      <c r="O177" s="73">
        <v>4456200</v>
      </c>
    </row>
    <row r="178" spans="1:15" ht="34.5" customHeight="1">
      <c r="A178" s="20" t="s">
        <v>91</v>
      </c>
      <c r="B178" s="44" t="s">
        <v>408</v>
      </c>
      <c r="C178" s="44" t="s">
        <v>409</v>
      </c>
      <c r="D178" s="44" t="s">
        <v>60</v>
      </c>
      <c r="E178" s="44"/>
      <c r="F178" s="59">
        <f>F179</f>
        <v>400000</v>
      </c>
      <c r="G178" s="107"/>
      <c r="H178" s="59">
        <f>H179</f>
        <v>400000</v>
      </c>
      <c r="I178" s="107"/>
      <c r="J178" s="73">
        <f>J179</f>
        <v>392000</v>
      </c>
      <c r="K178" s="107"/>
      <c r="L178" s="73">
        <f>L179</f>
        <v>390836.04</v>
      </c>
      <c r="M178" s="108"/>
      <c r="N178" s="73">
        <f>N179</f>
        <v>200000</v>
      </c>
      <c r="O178" s="73">
        <f>O179</f>
        <v>0</v>
      </c>
    </row>
    <row r="179" spans="1:15" ht="34.5" customHeight="1">
      <c r="A179" s="9" t="s">
        <v>347</v>
      </c>
      <c r="B179" s="44" t="s">
        <v>408</v>
      </c>
      <c r="C179" s="44" t="s">
        <v>409</v>
      </c>
      <c r="D179" s="44" t="s">
        <v>60</v>
      </c>
      <c r="E179" s="44" t="s">
        <v>360</v>
      </c>
      <c r="F179" s="73">
        <v>400000</v>
      </c>
      <c r="G179" s="107"/>
      <c r="H179" s="73">
        <v>400000</v>
      </c>
      <c r="I179" s="107">
        <v>-8000</v>
      </c>
      <c r="J179" s="73">
        <f>H179+I179</f>
        <v>392000</v>
      </c>
      <c r="K179" s="107">
        <v>-1163.96</v>
      </c>
      <c r="L179" s="73">
        <f>J179+K179</f>
        <v>390836.04</v>
      </c>
      <c r="M179" s="108"/>
      <c r="N179" s="73">
        <v>200000</v>
      </c>
      <c r="O179" s="73"/>
    </row>
    <row r="180" spans="1:15" ht="17.25" customHeight="1">
      <c r="A180" s="20" t="s">
        <v>92</v>
      </c>
      <c r="B180" s="46" t="s">
        <v>408</v>
      </c>
      <c r="C180" s="46" t="s">
        <v>409</v>
      </c>
      <c r="D180" s="46" t="s">
        <v>61</v>
      </c>
      <c r="E180" s="46"/>
      <c r="F180" s="60">
        <f>F181</f>
        <v>2730000</v>
      </c>
      <c r="G180" s="107"/>
      <c r="H180" s="60">
        <f>H181</f>
        <v>2726800</v>
      </c>
      <c r="I180" s="107"/>
      <c r="J180" s="74">
        <f>J181</f>
        <v>2741400</v>
      </c>
      <c r="K180" s="107"/>
      <c r="L180" s="74">
        <f>L181</f>
        <v>2883464.96</v>
      </c>
      <c r="M180" s="108"/>
      <c r="N180" s="74">
        <f>N181</f>
        <v>996300</v>
      </c>
      <c r="O180" s="74">
        <f>O181</f>
        <v>0</v>
      </c>
    </row>
    <row r="181" spans="1:15" ht="34.5" customHeight="1">
      <c r="A181" s="9" t="s">
        <v>347</v>
      </c>
      <c r="B181" s="46" t="s">
        <v>408</v>
      </c>
      <c r="C181" s="46" t="s">
        <v>409</v>
      </c>
      <c r="D181" s="46" t="s">
        <v>61</v>
      </c>
      <c r="E181" s="46" t="s">
        <v>360</v>
      </c>
      <c r="F181" s="74">
        <v>2730000</v>
      </c>
      <c r="G181" s="107">
        <v>-3200</v>
      </c>
      <c r="H181" s="74">
        <f>F181+G181</f>
        <v>2726800</v>
      </c>
      <c r="I181" s="107">
        <v>14600</v>
      </c>
      <c r="J181" s="74">
        <f>H181+I181</f>
        <v>2741400</v>
      </c>
      <c r="K181" s="107">
        <v>142064.96</v>
      </c>
      <c r="L181" s="74">
        <f>J181+K181</f>
        <v>2883464.96</v>
      </c>
      <c r="M181" s="108">
        <v>74503.18</v>
      </c>
      <c r="N181" s="74">
        <v>996300</v>
      </c>
      <c r="O181" s="74"/>
    </row>
    <row r="182" spans="1:15" ht="34.5" customHeight="1">
      <c r="A182" s="11" t="s">
        <v>411</v>
      </c>
      <c r="B182" s="44" t="s">
        <v>408</v>
      </c>
      <c r="C182" s="44" t="s">
        <v>412</v>
      </c>
      <c r="D182" s="44"/>
      <c r="E182" s="44"/>
      <c r="F182" s="59">
        <f>F183</f>
        <v>381000</v>
      </c>
      <c r="G182" s="107"/>
      <c r="H182" s="59">
        <f>H183</f>
        <v>381000</v>
      </c>
      <c r="I182" s="107"/>
      <c r="J182" s="73">
        <f>J183</f>
        <v>381000</v>
      </c>
      <c r="K182" s="107"/>
      <c r="L182" s="73">
        <f>L183</f>
        <v>381000</v>
      </c>
      <c r="M182" s="108"/>
      <c r="N182" s="73">
        <f>N183</f>
        <v>521000</v>
      </c>
      <c r="O182" s="73">
        <f>O183</f>
        <v>521000</v>
      </c>
    </row>
    <row r="183" spans="1:15" ht="94.5" customHeight="1">
      <c r="A183" s="13" t="s">
        <v>31</v>
      </c>
      <c r="B183" s="44" t="s">
        <v>408</v>
      </c>
      <c r="C183" s="44" t="s">
        <v>412</v>
      </c>
      <c r="D183" s="44" t="s">
        <v>124</v>
      </c>
      <c r="E183" s="44"/>
      <c r="F183" s="59">
        <f>F184</f>
        <v>381000</v>
      </c>
      <c r="G183" s="107"/>
      <c r="H183" s="59">
        <f>H184</f>
        <v>381000</v>
      </c>
      <c r="I183" s="107"/>
      <c r="J183" s="73">
        <f>J184</f>
        <v>381000</v>
      </c>
      <c r="K183" s="107"/>
      <c r="L183" s="73">
        <f>L184</f>
        <v>381000</v>
      </c>
      <c r="M183" s="108"/>
      <c r="N183" s="73">
        <f>N184</f>
        <v>521000</v>
      </c>
      <c r="O183" s="73">
        <f>O184</f>
        <v>521000</v>
      </c>
    </row>
    <row r="184" spans="1:15" ht="96" customHeight="1">
      <c r="A184" s="20" t="s">
        <v>303</v>
      </c>
      <c r="B184" s="44" t="s">
        <v>408</v>
      </c>
      <c r="C184" s="44" t="s">
        <v>412</v>
      </c>
      <c r="D184" s="44" t="s">
        <v>62</v>
      </c>
      <c r="E184" s="44"/>
      <c r="F184" s="59">
        <f>F185+F187</f>
        <v>381000</v>
      </c>
      <c r="G184" s="107"/>
      <c r="H184" s="59">
        <f>H185+H187</f>
        <v>381000</v>
      </c>
      <c r="I184" s="107"/>
      <c r="J184" s="73">
        <f>J185+J187</f>
        <v>381000</v>
      </c>
      <c r="K184" s="107"/>
      <c r="L184" s="73">
        <f>L185+L187</f>
        <v>381000</v>
      </c>
      <c r="M184" s="108"/>
      <c r="N184" s="73">
        <f>N185+N187</f>
        <v>521000</v>
      </c>
      <c r="O184" s="73">
        <f>O185+O187</f>
        <v>521000</v>
      </c>
    </row>
    <row r="185" spans="1:15" ht="31.5" customHeight="1">
      <c r="A185" s="20" t="s">
        <v>95</v>
      </c>
      <c r="B185" s="44" t="s">
        <v>408</v>
      </c>
      <c r="C185" s="44" t="s">
        <v>412</v>
      </c>
      <c r="D185" s="44" t="s">
        <v>63</v>
      </c>
      <c r="E185" s="44"/>
      <c r="F185" s="59">
        <f>F186</f>
        <v>360000</v>
      </c>
      <c r="G185" s="107"/>
      <c r="H185" s="59">
        <f>H186</f>
        <v>360000</v>
      </c>
      <c r="I185" s="107"/>
      <c r="J185" s="73">
        <f>J186</f>
        <v>360000</v>
      </c>
      <c r="K185" s="107"/>
      <c r="L185" s="73">
        <f>L186</f>
        <v>360000</v>
      </c>
      <c r="M185" s="108"/>
      <c r="N185" s="73">
        <f>N186</f>
        <v>500000</v>
      </c>
      <c r="O185" s="73">
        <f>O186</f>
        <v>500000</v>
      </c>
    </row>
    <row r="186" spans="1:15" ht="78" customHeight="1">
      <c r="A186" s="23" t="s">
        <v>375</v>
      </c>
      <c r="B186" s="44" t="s">
        <v>408</v>
      </c>
      <c r="C186" s="44" t="s">
        <v>412</v>
      </c>
      <c r="D186" s="44" t="s">
        <v>63</v>
      </c>
      <c r="E186" s="44" t="s">
        <v>20</v>
      </c>
      <c r="F186" s="73">
        <v>360000</v>
      </c>
      <c r="G186" s="107"/>
      <c r="H186" s="73">
        <f>F186+G186</f>
        <v>360000</v>
      </c>
      <c r="I186" s="107"/>
      <c r="J186" s="73">
        <f>H186+I186</f>
        <v>360000</v>
      </c>
      <c r="K186" s="107"/>
      <c r="L186" s="73">
        <f>J186+K186</f>
        <v>360000</v>
      </c>
      <c r="M186" s="108"/>
      <c r="N186" s="73">
        <v>500000</v>
      </c>
      <c r="O186" s="73">
        <v>500000</v>
      </c>
    </row>
    <row r="187" spans="1:15" ht="129" customHeight="1">
      <c r="A187" s="35" t="s">
        <v>354</v>
      </c>
      <c r="B187" s="44" t="s">
        <v>408</v>
      </c>
      <c r="C187" s="44" t="s">
        <v>412</v>
      </c>
      <c r="D187" s="44" t="s">
        <v>64</v>
      </c>
      <c r="E187" s="44"/>
      <c r="F187" s="59">
        <f>F188</f>
        <v>21000</v>
      </c>
      <c r="G187" s="107"/>
      <c r="H187" s="59">
        <f>H188</f>
        <v>21000</v>
      </c>
      <c r="I187" s="107"/>
      <c r="J187" s="73">
        <f>J188</f>
        <v>21000</v>
      </c>
      <c r="K187" s="107"/>
      <c r="L187" s="73">
        <f>L188</f>
        <v>21000</v>
      </c>
      <c r="M187" s="108"/>
      <c r="N187" s="73">
        <f>N188</f>
        <v>21000</v>
      </c>
      <c r="O187" s="73">
        <f>O188</f>
        <v>21000</v>
      </c>
    </row>
    <row r="188" spans="1:15" ht="78" customHeight="1">
      <c r="A188" s="11" t="s">
        <v>376</v>
      </c>
      <c r="B188" s="44" t="s">
        <v>408</v>
      </c>
      <c r="C188" s="44" t="s">
        <v>412</v>
      </c>
      <c r="D188" s="44" t="s">
        <v>64</v>
      </c>
      <c r="E188" s="44" t="s">
        <v>20</v>
      </c>
      <c r="F188" s="73">
        <v>21000</v>
      </c>
      <c r="G188" s="107"/>
      <c r="H188" s="73">
        <f>F188+G188</f>
        <v>21000</v>
      </c>
      <c r="I188" s="107"/>
      <c r="J188" s="73">
        <f>H188+I188</f>
        <v>21000</v>
      </c>
      <c r="K188" s="107"/>
      <c r="L188" s="73">
        <f>J188+K188</f>
        <v>21000</v>
      </c>
      <c r="M188" s="108">
        <v>-21000</v>
      </c>
      <c r="N188" s="73">
        <v>21000</v>
      </c>
      <c r="O188" s="73">
        <v>21000</v>
      </c>
    </row>
    <row r="189" spans="1:15" ht="21.75" customHeight="1">
      <c r="A189" s="9" t="s">
        <v>445</v>
      </c>
      <c r="B189" s="44" t="s">
        <v>408</v>
      </c>
      <c r="C189" s="44" t="s">
        <v>401</v>
      </c>
      <c r="D189" s="44"/>
      <c r="E189" s="44"/>
      <c r="F189" s="55">
        <f>F190</f>
        <v>321500</v>
      </c>
      <c r="G189" s="107"/>
      <c r="H189" s="55">
        <f>H190</f>
        <v>280875</v>
      </c>
      <c r="I189" s="107"/>
      <c r="J189" s="75">
        <f>J190</f>
        <v>280875</v>
      </c>
      <c r="K189" s="107"/>
      <c r="L189" s="75">
        <f>L190</f>
        <v>280875</v>
      </c>
      <c r="M189" s="108"/>
      <c r="N189" s="75">
        <f aca="true" t="shared" si="8" ref="N189:O193">N190</f>
        <v>1000000</v>
      </c>
      <c r="O189" s="75">
        <f t="shared" si="8"/>
        <v>1000000</v>
      </c>
    </row>
    <row r="190" spans="1:15" ht="31.5" customHeight="1">
      <c r="A190" s="9" t="s">
        <v>417</v>
      </c>
      <c r="B190" s="44" t="s">
        <v>408</v>
      </c>
      <c r="C190" s="44" t="s">
        <v>418</v>
      </c>
      <c r="D190" s="44"/>
      <c r="E190" s="44"/>
      <c r="F190" s="55">
        <f>F191</f>
        <v>321500</v>
      </c>
      <c r="G190" s="107"/>
      <c r="H190" s="55">
        <f>H191</f>
        <v>280875</v>
      </c>
      <c r="I190" s="107"/>
      <c r="J190" s="75">
        <f>J191</f>
        <v>280875</v>
      </c>
      <c r="K190" s="107"/>
      <c r="L190" s="75">
        <f>L191</f>
        <v>280875</v>
      </c>
      <c r="M190" s="108"/>
      <c r="N190" s="75">
        <f t="shared" si="8"/>
        <v>1000000</v>
      </c>
      <c r="O190" s="75">
        <f t="shared" si="8"/>
        <v>1000000</v>
      </c>
    </row>
    <row r="191" spans="1:15" ht="65.25" customHeight="1">
      <c r="A191" s="41" t="s">
        <v>104</v>
      </c>
      <c r="B191" s="44" t="s">
        <v>408</v>
      </c>
      <c r="C191" s="44" t="s">
        <v>418</v>
      </c>
      <c r="D191" s="44" t="s">
        <v>195</v>
      </c>
      <c r="E191" s="44"/>
      <c r="F191" s="55">
        <f>F192</f>
        <v>321500</v>
      </c>
      <c r="G191" s="107"/>
      <c r="H191" s="55">
        <f>H192</f>
        <v>280875</v>
      </c>
      <c r="I191" s="107"/>
      <c r="J191" s="75">
        <f>J192</f>
        <v>280875</v>
      </c>
      <c r="K191" s="107"/>
      <c r="L191" s="75">
        <f>L192</f>
        <v>280875</v>
      </c>
      <c r="M191" s="108"/>
      <c r="N191" s="75">
        <f t="shared" si="8"/>
        <v>1000000</v>
      </c>
      <c r="O191" s="75">
        <f t="shared" si="8"/>
        <v>1000000</v>
      </c>
    </row>
    <row r="192" spans="1:15" ht="63.75" customHeight="1">
      <c r="A192" s="13" t="s">
        <v>221</v>
      </c>
      <c r="B192" s="44" t="s">
        <v>408</v>
      </c>
      <c r="C192" s="44" t="s">
        <v>418</v>
      </c>
      <c r="D192" s="44" t="s">
        <v>200</v>
      </c>
      <c r="E192" s="44"/>
      <c r="F192" s="55">
        <f>F193</f>
        <v>321500</v>
      </c>
      <c r="G192" s="107"/>
      <c r="H192" s="55">
        <f>H193</f>
        <v>280875</v>
      </c>
      <c r="I192" s="107"/>
      <c r="J192" s="75">
        <f>J193</f>
        <v>280875</v>
      </c>
      <c r="K192" s="107"/>
      <c r="L192" s="75">
        <f>L193</f>
        <v>280875</v>
      </c>
      <c r="M192" s="108"/>
      <c r="N192" s="75">
        <f t="shared" si="8"/>
        <v>1000000</v>
      </c>
      <c r="O192" s="75">
        <f t="shared" si="8"/>
        <v>1000000</v>
      </c>
    </row>
    <row r="193" spans="1:15" ht="30.75" customHeight="1">
      <c r="A193" s="13" t="s">
        <v>224</v>
      </c>
      <c r="B193" s="44" t="s">
        <v>408</v>
      </c>
      <c r="C193" s="44" t="s">
        <v>418</v>
      </c>
      <c r="D193" s="44" t="s">
        <v>210</v>
      </c>
      <c r="E193" s="44"/>
      <c r="F193" s="55">
        <f>F194</f>
        <v>321500</v>
      </c>
      <c r="G193" s="107"/>
      <c r="H193" s="55">
        <f>H194</f>
        <v>280875</v>
      </c>
      <c r="I193" s="107"/>
      <c r="J193" s="75">
        <f>J194</f>
        <v>280875</v>
      </c>
      <c r="K193" s="107"/>
      <c r="L193" s="75">
        <f>L194</f>
        <v>280875</v>
      </c>
      <c r="M193" s="108"/>
      <c r="N193" s="75">
        <f t="shared" si="8"/>
        <v>1000000</v>
      </c>
      <c r="O193" s="75">
        <f t="shared" si="8"/>
        <v>1000000</v>
      </c>
    </row>
    <row r="194" spans="1:15" ht="31.5" customHeight="1">
      <c r="A194" s="9" t="s">
        <v>369</v>
      </c>
      <c r="B194" s="44" t="s">
        <v>408</v>
      </c>
      <c r="C194" s="44" t="s">
        <v>418</v>
      </c>
      <c r="D194" s="44" t="s">
        <v>210</v>
      </c>
      <c r="E194" s="44" t="s">
        <v>360</v>
      </c>
      <c r="F194" s="73">
        <v>321500</v>
      </c>
      <c r="G194" s="107">
        <v>-40625</v>
      </c>
      <c r="H194" s="73">
        <f>F194+G194</f>
        <v>280875</v>
      </c>
      <c r="I194" s="107"/>
      <c r="J194" s="73">
        <f>H194+I194</f>
        <v>280875</v>
      </c>
      <c r="K194" s="107"/>
      <c r="L194" s="73">
        <f>J194+K194</f>
        <v>280875</v>
      </c>
      <c r="M194" s="108"/>
      <c r="N194" s="73">
        <v>1000000</v>
      </c>
      <c r="O194" s="73">
        <v>1000000</v>
      </c>
    </row>
    <row r="195" spans="1:15" ht="17.25" customHeight="1">
      <c r="A195" s="9" t="s">
        <v>446</v>
      </c>
      <c r="B195" s="44" t="s">
        <v>408</v>
      </c>
      <c r="C195" s="44" t="s">
        <v>402</v>
      </c>
      <c r="D195" s="44"/>
      <c r="E195" s="44"/>
      <c r="F195" s="55" t="e">
        <f>F196</f>
        <v>#REF!</v>
      </c>
      <c r="G195" s="107"/>
      <c r="H195" s="55" t="e">
        <f>H196</f>
        <v>#REF!</v>
      </c>
      <c r="I195" s="108"/>
      <c r="J195" s="75" t="e">
        <f>J196</f>
        <v>#REF!</v>
      </c>
      <c r="K195" s="108"/>
      <c r="L195" s="75" t="e">
        <f>L196</f>
        <v>#REF!</v>
      </c>
      <c r="M195" s="108"/>
      <c r="N195" s="75">
        <f>N196</f>
        <v>1330100</v>
      </c>
      <c r="O195" s="75">
        <f>O196</f>
        <v>1330100</v>
      </c>
    </row>
    <row r="196" spans="1:15" ht="78.75" customHeight="1">
      <c r="A196" s="24" t="s">
        <v>309</v>
      </c>
      <c r="B196" s="44">
        <v>901</v>
      </c>
      <c r="C196" s="44" t="s">
        <v>404</v>
      </c>
      <c r="D196" s="44" t="s">
        <v>154</v>
      </c>
      <c r="E196" s="44"/>
      <c r="F196" s="55" t="e">
        <f>F197+F202+F205</f>
        <v>#REF!</v>
      </c>
      <c r="G196" s="107"/>
      <c r="H196" s="55" t="e">
        <f>H197+H202+H205</f>
        <v>#REF!</v>
      </c>
      <c r="I196" s="107"/>
      <c r="J196" s="75" t="e">
        <f>J197+J202+J205</f>
        <v>#REF!</v>
      </c>
      <c r="K196" s="107"/>
      <c r="L196" s="75" t="e">
        <f>L197+L202+L205</f>
        <v>#REF!</v>
      </c>
      <c r="M196" s="108"/>
      <c r="N196" s="75">
        <f>N197+N202+N205</f>
        <v>1330100</v>
      </c>
      <c r="O196" s="75">
        <f>O197+O202+O205</f>
        <v>1330100</v>
      </c>
    </row>
    <row r="197" spans="1:15" ht="51.75" customHeight="1">
      <c r="A197" s="31" t="s">
        <v>271</v>
      </c>
      <c r="B197" s="44" t="s">
        <v>408</v>
      </c>
      <c r="C197" s="44" t="s">
        <v>404</v>
      </c>
      <c r="D197" s="44" t="s">
        <v>155</v>
      </c>
      <c r="E197" s="44"/>
      <c r="F197" s="55" t="e">
        <f>F198</f>
        <v>#REF!</v>
      </c>
      <c r="G197" s="107"/>
      <c r="H197" s="55" t="e">
        <f>H198</f>
        <v>#REF!</v>
      </c>
      <c r="I197" s="107"/>
      <c r="J197" s="75" t="e">
        <f>J198</f>
        <v>#REF!</v>
      </c>
      <c r="K197" s="107"/>
      <c r="L197" s="75" t="e">
        <f>L198</f>
        <v>#REF!</v>
      </c>
      <c r="M197" s="108"/>
      <c r="N197" s="75">
        <f>N198</f>
        <v>994600</v>
      </c>
      <c r="O197" s="75">
        <f>O198</f>
        <v>994600</v>
      </c>
    </row>
    <row r="198" spans="1:15" ht="30" customHeight="1">
      <c r="A198" s="70" t="s">
        <v>276</v>
      </c>
      <c r="B198" s="48">
        <v>901</v>
      </c>
      <c r="C198" s="48" t="s">
        <v>404</v>
      </c>
      <c r="D198" s="48" t="s">
        <v>156</v>
      </c>
      <c r="E198" s="48"/>
      <c r="F198" s="55" t="e">
        <f>F199+#REF!</f>
        <v>#REF!</v>
      </c>
      <c r="G198" s="107"/>
      <c r="H198" s="55" t="e">
        <f>H199+#REF!+H201</f>
        <v>#REF!</v>
      </c>
      <c r="I198" s="107"/>
      <c r="J198" s="75" t="e">
        <f>J199+#REF!+J201+J200</f>
        <v>#REF!</v>
      </c>
      <c r="K198" s="107"/>
      <c r="L198" s="75" t="e">
        <f>L199+#REF!+L201+L200</f>
        <v>#REF!</v>
      </c>
      <c r="M198" s="108"/>
      <c r="N198" s="75">
        <f>N199+N201+N200</f>
        <v>994600</v>
      </c>
      <c r="O198" s="75">
        <f>O199+O201+O200</f>
        <v>994600</v>
      </c>
    </row>
    <row r="199" spans="1:15" ht="36.75" customHeight="1">
      <c r="A199" s="98" t="s">
        <v>359</v>
      </c>
      <c r="B199" s="48" t="s">
        <v>408</v>
      </c>
      <c r="C199" s="48" t="s">
        <v>404</v>
      </c>
      <c r="D199" s="48" t="s">
        <v>156</v>
      </c>
      <c r="E199" s="48" t="s">
        <v>358</v>
      </c>
      <c r="F199" s="75">
        <v>823870</v>
      </c>
      <c r="G199" s="108">
        <v>-8</v>
      </c>
      <c r="H199" s="75">
        <f>F199+G199</f>
        <v>823862</v>
      </c>
      <c r="I199" s="107">
        <v>-31152</v>
      </c>
      <c r="J199" s="75">
        <f>H199+I199</f>
        <v>792710</v>
      </c>
      <c r="K199" s="107"/>
      <c r="L199" s="75">
        <f>J199+K199</f>
        <v>792710</v>
      </c>
      <c r="M199" s="108"/>
      <c r="N199" s="75">
        <v>817500</v>
      </c>
      <c r="O199" s="75">
        <v>817500</v>
      </c>
    </row>
    <row r="200" spans="1:15" ht="45" customHeight="1">
      <c r="A200" s="91" t="s">
        <v>369</v>
      </c>
      <c r="B200" s="48" t="s">
        <v>408</v>
      </c>
      <c r="C200" s="48" t="s">
        <v>404</v>
      </c>
      <c r="D200" s="48" t="s">
        <v>156</v>
      </c>
      <c r="E200" s="48" t="s">
        <v>360</v>
      </c>
      <c r="F200" s="75"/>
      <c r="G200" s="108"/>
      <c r="H200" s="75"/>
      <c r="I200" s="107">
        <v>31152</v>
      </c>
      <c r="J200" s="75">
        <f>H200+I200</f>
        <v>31152</v>
      </c>
      <c r="K200" s="107"/>
      <c r="L200" s="75">
        <f>J200+K200</f>
        <v>31152</v>
      </c>
      <c r="M200" s="108"/>
      <c r="N200" s="75">
        <v>176500</v>
      </c>
      <c r="O200" s="75">
        <v>176500</v>
      </c>
    </row>
    <row r="201" spans="1:15" ht="22.5" customHeight="1">
      <c r="A201" s="98" t="s">
        <v>363</v>
      </c>
      <c r="B201" s="48" t="s">
        <v>408</v>
      </c>
      <c r="C201" s="48" t="s">
        <v>404</v>
      </c>
      <c r="D201" s="48" t="s">
        <v>156</v>
      </c>
      <c r="E201" s="48" t="s">
        <v>362</v>
      </c>
      <c r="F201" s="75"/>
      <c r="G201" s="108">
        <v>8</v>
      </c>
      <c r="H201" s="75">
        <f>F201+G201</f>
        <v>8</v>
      </c>
      <c r="I201" s="107"/>
      <c r="J201" s="75">
        <f>H201+I201</f>
        <v>8</v>
      </c>
      <c r="K201" s="107"/>
      <c r="L201" s="75">
        <f>J201+K201</f>
        <v>8</v>
      </c>
      <c r="M201" s="108"/>
      <c r="N201" s="75">
        <v>600</v>
      </c>
      <c r="O201" s="75">
        <v>600</v>
      </c>
    </row>
    <row r="202" spans="1:15" ht="51" customHeight="1">
      <c r="A202" s="92" t="s">
        <v>277</v>
      </c>
      <c r="B202" s="48">
        <v>901</v>
      </c>
      <c r="C202" s="48" t="s">
        <v>404</v>
      </c>
      <c r="D202" s="48" t="s">
        <v>157</v>
      </c>
      <c r="E202" s="48"/>
      <c r="F202" s="55">
        <f>F203</f>
        <v>34500</v>
      </c>
      <c r="G202" s="107"/>
      <c r="H202" s="55">
        <f>H203</f>
        <v>34500</v>
      </c>
      <c r="I202" s="107"/>
      <c r="J202" s="75">
        <f>J203</f>
        <v>34500</v>
      </c>
      <c r="K202" s="107"/>
      <c r="L202" s="75">
        <f>L203</f>
        <v>34500</v>
      </c>
      <c r="M202" s="108"/>
      <c r="N202" s="75">
        <f>N203</f>
        <v>97500</v>
      </c>
      <c r="O202" s="75">
        <f>O203</f>
        <v>97500</v>
      </c>
    </row>
    <row r="203" spans="1:15" ht="46.5" customHeight="1">
      <c r="A203" s="70" t="s">
        <v>278</v>
      </c>
      <c r="B203" s="48">
        <v>901</v>
      </c>
      <c r="C203" s="48" t="s">
        <v>404</v>
      </c>
      <c r="D203" s="48" t="s">
        <v>158</v>
      </c>
      <c r="E203" s="48"/>
      <c r="F203" s="55">
        <f>F204</f>
        <v>34500</v>
      </c>
      <c r="G203" s="107"/>
      <c r="H203" s="55">
        <f>H204</f>
        <v>34500</v>
      </c>
      <c r="I203" s="107"/>
      <c r="J203" s="75">
        <f>J204</f>
        <v>34500</v>
      </c>
      <c r="K203" s="107"/>
      <c r="L203" s="75">
        <f>L204</f>
        <v>34500</v>
      </c>
      <c r="M203" s="108"/>
      <c r="N203" s="75">
        <f>N204</f>
        <v>97500</v>
      </c>
      <c r="O203" s="75">
        <f>O204</f>
        <v>97500</v>
      </c>
    </row>
    <row r="204" spans="1:15" ht="33" customHeight="1">
      <c r="A204" s="91" t="s">
        <v>369</v>
      </c>
      <c r="B204" s="48" t="s">
        <v>408</v>
      </c>
      <c r="C204" s="48" t="s">
        <v>404</v>
      </c>
      <c r="D204" s="48" t="s">
        <v>158</v>
      </c>
      <c r="E204" s="48" t="s">
        <v>360</v>
      </c>
      <c r="F204" s="75">
        <v>34500</v>
      </c>
      <c r="G204" s="107"/>
      <c r="H204" s="75">
        <f>F204+G204</f>
        <v>34500</v>
      </c>
      <c r="I204" s="107"/>
      <c r="J204" s="75">
        <f>H204+I204</f>
        <v>34500</v>
      </c>
      <c r="K204" s="107"/>
      <c r="L204" s="75">
        <f>J204+K204</f>
        <v>34500</v>
      </c>
      <c r="M204" s="108">
        <v>-15165</v>
      </c>
      <c r="N204" s="75">
        <v>97500</v>
      </c>
      <c r="O204" s="75">
        <v>97500</v>
      </c>
    </row>
    <row r="205" spans="1:15" s="6" customFormat="1" ht="47.25" customHeight="1">
      <c r="A205" s="70" t="s">
        <v>279</v>
      </c>
      <c r="B205" s="48">
        <v>901</v>
      </c>
      <c r="C205" s="48" t="s">
        <v>404</v>
      </c>
      <c r="D205" s="48" t="s">
        <v>159</v>
      </c>
      <c r="E205" s="48"/>
      <c r="F205" s="55">
        <f>F206</f>
        <v>250000</v>
      </c>
      <c r="G205" s="109"/>
      <c r="H205" s="55">
        <f>H206</f>
        <v>250000</v>
      </c>
      <c r="I205" s="109"/>
      <c r="J205" s="75">
        <f>J206</f>
        <v>250000</v>
      </c>
      <c r="K205" s="109"/>
      <c r="L205" s="75">
        <f>L206</f>
        <v>260000</v>
      </c>
      <c r="M205" s="126"/>
      <c r="N205" s="75">
        <f>N206</f>
        <v>238000</v>
      </c>
      <c r="O205" s="75">
        <f>O206</f>
        <v>238000</v>
      </c>
    </row>
    <row r="206" spans="1:15" s="6" customFormat="1" ht="30" customHeight="1">
      <c r="A206" s="70" t="s">
        <v>280</v>
      </c>
      <c r="B206" s="48">
        <v>901</v>
      </c>
      <c r="C206" s="48" t="s">
        <v>404</v>
      </c>
      <c r="D206" s="48" t="s">
        <v>160</v>
      </c>
      <c r="E206" s="48"/>
      <c r="F206" s="55">
        <f>F207</f>
        <v>250000</v>
      </c>
      <c r="G206" s="109"/>
      <c r="H206" s="55">
        <f>H207</f>
        <v>250000</v>
      </c>
      <c r="I206" s="109"/>
      <c r="J206" s="75">
        <f>J207</f>
        <v>250000</v>
      </c>
      <c r="K206" s="109"/>
      <c r="L206" s="75">
        <f>L207</f>
        <v>260000</v>
      </c>
      <c r="M206" s="126"/>
      <c r="N206" s="75">
        <f>N207</f>
        <v>238000</v>
      </c>
      <c r="O206" s="75">
        <f>O207</f>
        <v>238000</v>
      </c>
    </row>
    <row r="207" spans="1:15" s="6" customFormat="1" ht="18.75" customHeight="1">
      <c r="A207" s="34" t="s">
        <v>17</v>
      </c>
      <c r="B207" s="48">
        <v>901</v>
      </c>
      <c r="C207" s="48" t="s">
        <v>404</v>
      </c>
      <c r="D207" s="48" t="s">
        <v>160</v>
      </c>
      <c r="E207" s="48" t="s">
        <v>360</v>
      </c>
      <c r="F207" s="73">
        <v>250000</v>
      </c>
      <c r="G207" s="109"/>
      <c r="H207" s="73">
        <f>F207+G207</f>
        <v>250000</v>
      </c>
      <c r="I207" s="109"/>
      <c r="J207" s="73">
        <f>H207+I207</f>
        <v>250000</v>
      </c>
      <c r="K207" s="109">
        <v>10000</v>
      </c>
      <c r="L207" s="73">
        <f>J207+K207</f>
        <v>260000</v>
      </c>
      <c r="M207" s="126"/>
      <c r="N207" s="73">
        <v>238000</v>
      </c>
      <c r="O207" s="73">
        <v>238000</v>
      </c>
    </row>
    <row r="208" spans="1:15" ht="16.5" customHeight="1">
      <c r="A208" s="17" t="s">
        <v>450</v>
      </c>
      <c r="B208" s="46" t="s">
        <v>408</v>
      </c>
      <c r="C208" s="46" t="s">
        <v>420</v>
      </c>
      <c r="D208" s="46"/>
      <c r="E208" s="46"/>
      <c r="F208" s="60" t="e">
        <f>F213+F232+F209</f>
        <v>#REF!</v>
      </c>
      <c r="G208" s="107"/>
      <c r="H208" s="60" t="e">
        <f>H213+H232+H209</f>
        <v>#REF!</v>
      </c>
      <c r="I208" s="107"/>
      <c r="J208" s="74" t="e">
        <f>J213+J232+J209</f>
        <v>#REF!</v>
      </c>
      <c r="K208" s="107"/>
      <c r="L208" s="74" t="e">
        <f>L213+L232+L209</f>
        <v>#REF!</v>
      </c>
      <c r="M208" s="108"/>
      <c r="N208" s="74">
        <f>N213+N232+N209</f>
        <v>113834400</v>
      </c>
      <c r="O208" s="74">
        <f>O213+O232+O209</f>
        <v>107619400</v>
      </c>
    </row>
    <row r="209" spans="1:15" ht="17.25" customHeight="1">
      <c r="A209" s="17" t="s">
        <v>451</v>
      </c>
      <c r="B209" s="46" t="s">
        <v>408</v>
      </c>
      <c r="C209" s="46" t="s">
        <v>434</v>
      </c>
      <c r="D209" s="46"/>
      <c r="E209" s="46"/>
      <c r="F209" s="60">
        <f>F210</f>
        <v>5469300</v>
      </c>
      <c r="G209" s="107"/>
      <c r="H209" s="60">
        <f>H210</f>
        <v>5469300</v>
      </c>
      <c r="I209" s="107"/>
      <c r="J209" s="74">
        <f>J210</f>
        <v>5469300</v>
      </c>
      <c r="K209" s="107"/>
      <c r="L209" s="74">
        <f>L210</f>
        <v>5469300</v>
      </c>
      <c r="M209" s="108"/>
      <c r="N209" s="74">
        <f aca="true" t="shared" si="9" ref="N209:O211">N210</f>
        <v>6547900</v>
      </c>
      <c r="O209" s="74">
        <f t="shared" si="9"/>
        <v>6547900</v>
      </c>
    </row>
    <row r="210" spans="1:15" ht="17.25" customHeight="1">
      <c r="A210" s="16" t="s">
        <v>282</v>
      </c>
      <c r="B210" s="46" t="s">
        <v>408</v>
      </c>
      <c r="C210" s="46" t="s">
        <v>434</v>
      </c>
      <c r="D210" s="46" t="s">
        <v>113</v>
      </c>
      <c r="E210" s="46"/>
      <c r="F210" s="60">
        <f>F211</f>
        <v>5469300</v>
      </c>
      <c r="G210" s="107"/>
      <c r="H210" s="60">
        <f>H211</f>
        <v>5469300</v>
      </c>
      <c r="I210" s="107"/>
      <c r="J210" s="74">
        <f>J211</f>
        <v>5469300</v>
      </c>
      <c r="K210" s="107"/>
      <c r="L210" s="74">
        <f>L211</f>
        <v>5469300</v>
      </c>
      <c r="M210" s="108"/>
      <c r="N210" s="74">
        <f t="shared" si="9"/>
        <v>6547900</v>
      </c>
      <c r="O210" s="74">
        <f t="shared" si="9"/>
        <v>6547900</v>
      </c>
    </row>
    <row r="211" spans="1:15" ht="32.25" customHeight="1">
      <c r="A211" s="16" t="s">
        <v>79</v>
      </c>
      <c r="B211" s="46" t="s">
        <v>408</v>
      </c>
      <c r="C211" s="46" t="s">
        <v>434</v>
      </c>
      <c r="D211" s="46" t="s">
        <v>78</v>
      </c>
      <c r="E211" s="46"/>
      <c r="F211" s="60">
        <f>F212</f>
        <v>5469300</v>
      </c>
      <c r="G211" s="107"/>
      <c r="H211" s="60">
        <f>H212</f>
        <v>5469300</v>
      </c>
      <c r="I211" s="107"/>
      <c r="J211" s="74">
        <f>J212</f>
        <v>5469300</v>
      </c>
      <c r="K211" s="107"/>
      <c r="L211" s="74">
        <f>L212</f>
        <v>5469300</v>
      </c>
      <c r="M211" s="108"/>
      <c r="N211" s="74">
        <f t="shared" si="9"/>
        <v>6547900</v>
      </c>
      <c r="O211" s="74">
        <f t="shared" si="9"/>
        <v>6547900</v>
      </c>
    </row>
    <row r="212" spans="1:15" ht="32.25" customHeight="1">
      <c r="A212" s="16" t="s">
        <v>349</v>
      </c>
      <c r="B212" s="46" t="s">
        <v>408</v>
      </c>
      <c r="C212" s="46" t="s">
        <v>434</v>
      </c>
      <c r="D212" s="46" t="s">
        <v>78</v>
      </c>
      <c r="E212" s="46" t="s">
        <v>373</v>
      </c>
      <c r="F212" s="73">
        <v>5469300</v>
      </c>
      <c r="G212" s="107"/>
      <c r="H212" s="73">
        <f>F212+G212</f>
        <v>5469300</v>
      </c>
      <c r="I212" s="107"/>
      <c r="J212" s="73">
        <f>H212+I212</f>
        <v>5469300</v>
      </c>
      <c r="K212" s="107"/>
      <c r="L212" s="73">
        <f>J212+K212</f>
        <v>5469300</v>
      </c>
      <c r="M212" s="108"/>
      <c r="N212" s="73">
        <v>6547900</v>
      </c>
      <c r="O212" s="73">
        <v>6547900</v>
      </c>
    </row>
    <row r="213" spans="1:15" ht="19.5" customHeight="1">
      <c r="A213" s="9" t="s">
        <v>452</v>
      </c>
      <c r="B213" s="44" t="s">
        <v>408</v>
      </c>
      <c r="C213" s="44">
        <v>1003</v>
      </c>
      <c r="D213" s="44"/>
      <c r="E213" s="44"/>
      <c r="F213" s="59" t="e">
        <f>F218+F214+F228</f>
        <v>#REF!</v>
      </c>
      <c r="G213" s="107"/>
      <c r="H213" s="59" t="e">
        <f>#REF!+H218+H214+H228</f>
        <v>#REF!</v>
      </c>
      <c r="I213" s="107"/>
      <c r="J213" s="73" t="e">
        <f>#REF!+J218+J214+J228</f>
        <v>#REF!</v>
      </c>
      <c r="K213" s="108"/>
      <c r="L213" s="73" t="e">
        <f>#REF!+L218+L214+L228</f>
        <v>#REF!</v>
      </c>
      <c r="M213" s="108"/>
      <c r="N213" s="73">
        <f>N218+N214+N228</f>
        <v>103299894</v>
      </c>
      <c r="O213" s="73">
        <f>O218+O214+O228</f>
        <v>97084894</v>
      </c>
    </row>
    <row r="214" spans="1:15" ht="81" customHeight="1">
      <c r="A214" s="24" t="s">
        <v>320</v>
      </c>
      <c r="B214" s="46" t="s">
        <v>408</v>
      </c>
      <c r="C214" s="46" t="s">
        <v>416</v>
      </c>
      <c r="D214" s="46" t="s">
        <v>154</v>
      </c>
      <c r="E214" s="46"/>
      <c r="F214" s="59">
        <f>F215</f>
        <v>397000</v>
      </c>
      <c r="G214" s="107"/>
      <c r="H214" s="59">
        <f>H215</f>
        <v>397000</v>
      </c>
      <c r="I214" s="107"/>
      <c r="J214" s="73">
        <f>J215</f>
        <v>397000</v>
      </c>
      <c r="K214" s="107"/>
      <c r="L214" s="73" t="e">
        <f>L215</f>
        <v>#REF!</v>
      </c>
      <c r="M214" s="108"/>
      <c r="N214" s="73">
        <f aca="true" t="shared" si="10" ref="N214:O216">N215</f>
        <v>437500</v>
      </c>
      <c r="O214" s="73">
        <f t="shared" si="10"/>
        <v>437500</v>
      </c>
    </row>
    <row r="215" spans="1:15" ht="47.25" customHeight="1">
      <c r="A215" s="32" t="s">
        <v>281</v>
      </c>
      <c r="B215" s="46" t="s">
        <v>408</v>
      </c>
      <c r="C215" s="46" t="s">
        <v>416</v>
      </c>
      <c r="D215" s="46" t="s">
        <v>65</v>
      </c>
      <c r="E215" s="46"/>
      <c r="F215" s="59">
        <f>F216</f>
        <v>397000</v>
      </c>
      <c r="G215" s="107"/>
      <c r="H215" s="59">
        <f>H216</f>
        <v>397000</v>
      </c>
      <c r="I215" s="107"/>
      <c r="J215" s="73">
        <f>J216</f>
        <v>397000</v>
      </c>
      <c r="K215" s="107"/>
      <c r="L215" s="73" t="e">
        <f>L216</f>
        <v>#REF!</v>
      </c>
      <c r="M215" s="108"/>
      <c r="N215" s="73">
        <f t="shared" si="10"/>
        <v>437500</v>
      </c>
      <c r="O215" s="73">
        <f t="shared" si="10"/>
        <v>437500</v>
      </c>
    </row>
    <row r="216" spans="1:15" ht="48" customHeight="1">
      <c r="A216" s="32" t="s">
        <v>325</v>
      </c>
      <c r="B216" s="46" t="s">
        <v>408</v>
      </c>
      <c r="C216" s="46" t="s">
        <v>416</v>
      </c>
      <c r="D216" s="46" t="s">
        <v>66</v>
      </c>
      <c r="E216" s="46"/>
      <c r="F216" s="59">
        <f>F217</f>
        <v>397000</v>
      </c>
      <c r="G216" s="107"/>
      <c r="H216" s="59">
        <f>H217</f>
        <v>397000</v>
      </c>
      <c r="I216" s="107"/>
      <c r="J216" s="73">
        <f>J217</f>
        <v>397000</v>
      </c>
      <c r="K216" s="107"/>
      <c r="L216" s="73" t="e">
        <f>L217+#REF!+#REF!</f>
        <v>#REF!</v>
      </c>
      <c r="M216" s="108"/>
      <c r="N216" s="73">
        <f t="shared" si="10"/>
        <v>437500</v>
      </c>
      <c r="O216" s="73">
        <f t="shared" si="10"/>
        <v>437500</v>
      </c>
    </row>
    <row r="217" spans="1:15" ht="45.75" customHeight="1">
      <c r="A217" s="32" t="s">
        <v>350</v>
      </c>
      <c r="B217" s="46" t="s">
        <v>408</v>
      </c>
      <c r="C217" s="46" t="s">
        <v>416</v>
      </c>
      <c r="D217" s="46" t="s">
        <v>66</v>
      </c>
      <c r="E217" s="46" t="s">
        <v>374</v>
      </c>
      <c r="F217" s="73">
        <v>397000</v>
      </c>
      <c r="G217" s="107"/>
      <c r="H217" s="73">
        <f>F217+G217</f>
        <v>397000</v>
      </c>
      <c r="I217" s="107"/>
      <c r="J217" s="73">
        <f>H217+I217</f>
        <v>397000</v>
      </c>
      <c r="K217" s="107"/>
      <c r="L217" s="73">
        <f>J217+K217</f>
        <v>397000</v>
      </c>
      <c r="M217" s="108"/>
      <c r="N217" s="73">
        <v>437500</v>
      </c>
      <c r="O217" s="73">
        <v>437500</v>
      </c>
    </row>
    <row r="218" spans="1:15" ht="94.5" customHeight="1">
      <c r="A218" s="20" t="s">
        <v>31</v>
      </c>
      <c r="B218" s="44" t="s">
        <v>408</v>
      </c>
      <c r="C218" s="44">
        <v>1003</v>
      </c>
      <c r="D218" s="44" t="s">
        <v>124</v>
      </c>
      <c r="E218" s="44"/>
      <c r="F218" s="59" t="e">
        <f>F219</f>
        <v>#REF!</v>
      </c>
      <c r="G218" s="107"/>
      <c r="H218" s="59" t="e">
        <f>H219</f>
        <v>#REF!</v>
      </c>
      <c r="I218" s="107"/>
      <c r="J218" s="73" t="e">
        <f>J219</f>
        <v>#REF!</v>
      </c>
      <c r="K218" s="107"/>
      <c r="L218" s="73" t="e">
        <f>L219</f>
        <v>#REF!</v>
      </c>
      <c r="M218" s="108"/>
      <c r="N218" s="73">
        <f>N219</f>
        <v>102212394</v>
      </c>
      <c r="O218" s="73">
        <f>O219</f>
        <v>95997394</v>
      </c>
    </row>
    <row r="219" spans="1:15" ht="95.25" customHeight="1">
      <c r="A219" s="20" t="s">
        <v>299</v>
      </c>
      <c r="B219" s="44" t="s">
        <v>408</v>
      </c>
      <c r="C219" s="44" t="s">
        <v>416</v>
      </c>
      <c r="D219" s="44" t="s">
        <v>62</v>
      </c>
      <c r="E219" s="44"/>
      <c r="F219" s="59" t="e">
        <f>F220+F222+F225</f>
        <v>#REF!</v>
      </c>
      <c r="G219" s="107"/>
      <c r="H219" s="59" t="e">
        <f>H220+H222+H225</f>
        <v>#REF!</v>
      </c>
      <c r="I219" s="107"/>
      <c r="J219" s="73" t="e">
        <f>J220+J222+J225</f>
        <v>#REF!</v>
      </c>
      <c r="K219" s="107"/>
      <c r="L219" s="73" t="e">
        <f>L220+L222+L225</f>
        <v>#REF!</v>
      </c>
      <c r="M219" s="108"/>
      <c r="N219" s="73">
        <f>N220+N222+N225</f>
        <v>102212394</v>
      </c>
      <c r="O219" s="73">
        <f>O220+O222+O225</f>
        <v>95997394</v>
      </c>
    </row>
    <row r="220" spans="1:15" ht="95.25" customHeight="1">
      <c r="A220" s="20" t="s">
        <v>81</v>
      </c>
      <c r="B220" s="44" t="s">
        <v>408</v>
      </c>
      <c r="C220" s="44" t="s">
        <v>416</v>
      </c>
      <c r="D220" s="44" t="s">
        <v>67</v>
      </c>
      <c r="E220" s="44"/>
      <c r="F220" s="59" t="e">
        <f>F221+#REF!</f>
        <v>#REF!</v>
      </c>
      <c r="G220" s="107"/>
      <c r="H220" s="59" t="e">
        <f>H221+#REF!</f>
        <v>#REF!</v>
      </c>
      <c r="I220" s="107"/>
      <c r="J220" s="73" t="e">
        <f>J221+#REF!</f>
        <v>#REF!</v>
      </c>
      <c r="K220" s="107"/>
      <c r="L220" s="73" t="e">
        <f>L221+#REF!</f>
        <v>#REF!</v>
      </c>
      <c r="M220" s="108"/>
      <c r="N220" s="73">
        <f>N221</f>
        <v>13503000</v>
      </c>
      <c r="O220" s="73">
        <f>O221</f>
        <v>12460000</v>
      </c>
    </row>
    <row r="221" spans="1:15" ht="33" customHeight="1">
      <c r="A221" s="16" t="s">
        <v>349</v>
      </c>
      <c r="B221" s="44" t="s">
        <v>408</v>
      </c>
      <c r="C221" s="44" t="s">
        <v>416</v>
      </c>
      <c r="D221" s="44" t="s">
        <v>67</v>
      </c>
      <c r="E221" s="44" t="s">
        <v>373</v>
      </c>
      <c r="F221" s="73">
        <f>10515000-888745.34</f>
        <v>9626254.66</v>
      </c>
      <c r="G221" s="107"/>
      <c r="H221" s="73">
        <f>F221+G221</f>
        <v>9626254.66</v>
      </c>
      <c r="I221" s="107"/>
      <c r="J221" s="73">
        <f>H221+I221</f>
        <v>9626254.66</v>
      </c>
      <c r="K221" s="107"/>
      <c r="L221" s="73">
        <f>J221+K221</f>
        <v>9626254.66</v>
      </c>
      <c r="M221" s="108"/>
      <c r="N221" s="73">
        <v>13503000</v>
      </c>
      <c r="O221" s="73">
        <v>12460000</v>
      </c>
    </row>
    <row r="222" spans="1:15" ht="96.75" customHeight="1">
      <c r="A222" s="20" t="s">
        <v>82</v>
      </c>
      <c r="B222" s="44" t="s">
        <v>408</v>
      </c>
      <c r="C222" s="44">
        <v>1003</v>
      </c>
      <c r="D222" s="44" t="s">
        <v>68</v>
      </c>
      <c r="E222" s="44"/>
      <c r="F222" s="59">
        <f>F223+F224</f>
        <v>67568700</v>
      </c>
      <c r="G222" s="107"/>
      <c r="H222" s="59">
        <f>H223+H224</f>
        <v>67568700</v>
      </c>
      <c r="I222" s="107"/>
      <c r="J222" s="73">
        <f>J223+J224</f>
        <v>68100794</v>
      </c>
      <c r="K222" s="107"/>
      <c r="L222" s="73">
        <f>L223+L224</f>
        <v>68100794</v>
      </c>
      <c r="M222" s="108"/>
      <c r="N222" s="73">
        <f>N223+N224</f>
        <v>77456394</v>
      </c>
      <c r="O222" s="73">
        <f>O223+O224</f>
        <v>72288394</v>
      </c>
    </row>
    <row r="223" spans="1:15" ht="33.75" customHeight="1">
      <c r="A223" s="87" t="s">
        <v>369</v>
      </c>
      <c r="B223" s="44" t="s">
        <v>408</v>
      </c>
      <c r="C223" s="44">
        <v>1003</v>
      </c>
      <c r="D223" s="44" t="s">
        <v>68</v>
      </c>
      <c r="E223" s="44" t="s">
        <v>360</v>
      </c>
      <c r="F223" s="59">
        <f>66555170-280470</f>
        <v>66274700</v>
      </c>
      <c r="G223" s="107"/>
      <c r="H223" s="59">
        <f>F223+G223</f>
        <v>66274700</v>
      </c>
      <c r="I223" s="107">
        <v>524230</v>
      </c>
      <c r="J223" s="73">
        <f>H223+I223</f>
        <v>66798930</v>
      </c>
      <c r="K223" s="107"/>
      <c r="L223" s="73">
        <f>J223+K223</f>
        <v>66798930</v>
      </c>
      <c r="M223" s="108"/>
      <c r="N223" s="73">
        <v>1161846</v>
      </c>
      <c r="O223" s="73">
        <v>1161846</v>
      </c>
    </row>
    <row r="224" spans="1:15" ht="35.25" customHeight="1">
      <c r="A224" s="16" t="s">
        <v>349</v>
      </c>
      <c r="B224" s="44" t="s">
        <v>408</v>
      </c>
      <c r="C224" s="44" t="s">
        <v>416</v>
      </c>
      <c r="D224" s="44" t="s">
        <v>68</v>
      </c>
      <c r="E224" s="44" t="s">
        <v>373</v>
      </c>
      <c r="F224" s="59">
        <f>1013530+280470</f>
        <v>1294000</v>
      </c>
      <c r="G224" s="107"/>
      <c r="H224" s="59">
        <f>F224+G224</f>
        <v>1294000</v>
      </c>
      <c r="I224" s="107">
        <v>7864</v>
      </c>
      <c r="J224" s="73">
        <f>H224+I224</f>
        <v>1301864</v>
      </c>
      <c r="K224" s="107"/>
      <c r="L224" s="73">
        <f>J224+K224</f>
        <v>1301864</v>
      </c>
      <c r="M224" s="108"/>
      <c r="N224" s="73">
        <v>76294548</v>
      </c>
      <c r="O224" s="73">
        <v>71126548</v>
      </c>
    </row>
    <row r="225" spans="1:15" ht="94.5" customHeight="1">
      <c r="A225" s="20" t="s">
        <v>83</v>
      </c>
      <c r="B225" s="44" t="s">
        <v>408</v>
      </c>
      <c r="C225" s="44" t="s">
        <v>416</v>
      </c>
      <c r="D225" s="44" t="s">
        <v>69</v>
      </c>
      <c r="E225" s="44"/>
      <c r="F225" s="59">
        <f>F226+F227</f>
        <v>10491000</v>
      </c>
      <c r="G225" s="107"/>
      <c r="H225" s="59">
        <f>H226+H227</f>
        <v>10491000</v>
      </c>
      <c r="I225" s="107"/>
      <c r="J225" s="73">
        <f>J226+J227</f>
        <v>10491000</v>
      </c>
      <c r="K225" s="107"/>
      <c r="L225" s="73">
        <f>L226+L227</f>
        <v>10491000</v>
      </c>
      <c r="M225" s="108"/>
      <c r="N225" s="73">
        <f>N226+N227</f>
        <v>11253000</v>
      </c>
      <c r="O225" s="73">
        <f>O226+O227</f>
        <v>11249000</v>
      </c>
    </row>
    <row r="226" spans="1:15" ht="31.5" customHeight="1">
      <c r="A226" s="87" t="s">
        <v>369</v>
      </c>
      <c r="B226" s="46" t="s">
        <v>408</v>
      </c>
      <c r="C226" s="46" t="s">
        <v>416</v>
      </c>
      <c r="D226" s="46" t="s">
        <v>69</v>
      </c>
      <c r="E226" s="44" t="s">
        <v>360</v>
      </c>
      <c r="F226" s="73">
        <v>10333635</v>
      </c>
      <c r="G226" s="107"/>
      <c r="H226" s="73">
        <f>F226+G226</f>
        <v>10333635</v>
      </c>
      <c r="I226" s="107"/>
      <c r="J226" s="73">
        <f>H226+I226</f>
        <v>10333635</v>
      </c>
      <c r="K226" s="107"/>
      <c r="L226" s="73">
        <f>J226+K226</f>
        <v>10333635</v>
      </c>
      <c r="M226" s="108"/>
      <c r="N226" s="73">
        <v>168795</v>
      </c>
      <c r="O226" s="73">
        <v>168735</v>
      </c>
    </row>
    <row r="227" spans="1:23" s="7" customFormat="1" ht="40.5" customHeight="1">
      <c r="A227" s="16" t="s">
        <v>349</v>
      </c>
      <c r="B227" s="46" t="s">
        <v>408</v>
      </c>
      <c r="C227" s="46" t="s">
        <v>416</v>
      </c>
      <c r="D227" s="46" t="s">
        <v>69</v>
      </c>
      <c r="E227" s="46" t="s">
        <v>373</v>
      </c>
      <c r="F227" s="73">
        <v>157365</v>
      </c>
      <c r="G227" s="109"/>
      <c r="H227" s="73">
        <f>F227+G227</f>
        <v>157365</v>
      </c>
      <c r="I227" s="109"/>
      <c r="J227" s="73">
        <f>H227+I227</f>
        <v>157365</v>
      </c>
      <c r="K227" s="109"/>
      <c r="L227" s="73">
        <f>J227+K227</f>
        <v>157365</v>
      </c>
      <c r="M227" s="126"/>
      <c r="N227" s="73">
        <v>11084205</v>
      </c>
      <c r="O227" s="73">
        <v>11080265</v>
      </c>
      <c r="P227" s="6"/>
      <c r="Q227" s="6"/>
      <c r="R227" s="6"/>
      <c r="S227" s="6"/>
      <c r="T227" s="6"/>
      <c r="U227" s="6"/>
      <c r="V227" s="6"/>
      <c r="W227" s="6"/>
    </row>
    <row r="228" spans="1:23" s="7" customFormat="1" ht="81.75" customHeight="1">
      <c r="A228" s="42" t="s">
        <v>312</v>
      </c>
      <c r="B228" s="44" t="s">
        <v>408</v>
      </c>
      <c r="C228" s="44" t="s">
        <v>416</v>
      </c>
      <c r="D228" s="44" t="s">
        <v>54</v>
      </c>
      <c r="E228" s="46"/>
      <c r="F228" s="59">
        <f>F229</f>
        <v>585000</v>
      </c>
      <c r="G228" s="109"/>
      <c r="H228" s="59">
        <f>H229</f>
        <v>585000</v>
      </c>
      <c r="I228" s="109"/>
      <c r="J228" s="73" t="e">
        <f>J229</f>
        <v>#REF!</v>
      </c>
      <c r="K228" s="109"/>
      <c r="L228" s="73" t="e">
        <f>L229</f>
        <v>#REF!</v>
      </c>
      <c r="M228" s="126"/>
      <c r="N228" s="73">
        <f aca="true" t="shared" si="11" ref="N228:O230">N229</f>
        <v>650000</v>
      </c>
      <c r="O228" s="73">
        <f t="shared" si="11"/>
        <v>650000</v>
      </c>
      <c r="P228" s="6"/>
      <c r="Q228" s="6"/>
      <c r="R228" s="6"/>
      <c r="S228" s="6"/>
      <c r="T228" s="6"/>
      <c r="U228" s="6"/>
      <c r="V228" s="6"/>
      <c r="W228" s="6"/>
    </row>
    <row r="229" spans="1:23" s="7" customFormat="1" ht="84" customHeight="1">
      <c r="A229" s="9" t="s">
        <v>377</v>
      </c>
      <c r="B229" s="46" t="s">
        <v>408</v>
      </c>
      <c r="C229" s="46" t="s">
        <v>416</v>
      </c>
      <c r="D229" s="46" t="s">
        <v>70</v>
      </c>
      <c r="E229" s="46"/>
      <c r="F229" s="59">
        <f>F230</f>
        <v>585000</v>
      </c>
      <c r="G229" s="109"/>
      <c r="H229" s="59">
        <f>H230</f>
        <v>585000</v>
      </c>
      <c r="I229" s="109"/>
      <c r="J229" s="73" t="e">
        <f>J230+#REF!+#REF!</f>
        <v>#REF!</v>
      </c>
      <c r="K229" s="109"/>
      <c r="L229" s="73" t="e">
        <f>L230+#REF!+#REF!</f>
        <v>#REF!</v>
      </c>
      <c r="M229" s="126"/>
      <c r="N229" s="73">
        <f t="shared" si="11"/>
        <v>650000</v>
      </c>
      <c r="O229" s="73">
        <f t="shared" si="11"/>
        <v>650000</v>
      </c>
      <c r="P229" s="6"/>
      <c r="Q229" s="6"/>
      <c r="R229" s="6"/>
      <c r="S229" s="6"/>
      <c r="T229" s="6"/>
      <c r="U229" s="6"/>
      <c r="V229" s="6"/>
      <c r="W229" s="6"/>
    </row>
    <row r="230" spans="1:23" s="7" customFormat="1" ht="64.5" customHeight="1">
      <c r="A230" s="9" t="s">
        <v>378</v>
      </c>
      <c r="B230" s="46" t="s">
        <v>408</v>
      </c>
      <c r="C230" s="46" t="s">
        <v>416</v>
      </c>
      <c r="D230" s="46" t="s">
        <v>71</v>
      </c>
      <c r="E230" s="46"/>
      <c r="F230" s="59">
        <f>F231</f>
        <v>585000</v>
      </c>
      <c r="G230" s="109"/>
      <c r="H230" s="59">
        <f>H231</f>
        <v>585000</v>
      </c>
      <c r="I230" s="109"/>
      <c r="J230" s="73">
        <f>J231</f>
        <v>585000</v>
      </c>
      <c r="K230" s="109"/>
      <c r="L230" s="73">
        <f>L231</f>
        <v>585000</v>
      </c>
      <c r="M230" s="126"/>
      <c r="N230" s="73">
        <f t="shared" si="11"/>
        <v>650000</v>
      </c>
      <c r="O230" s="73">
        <f t="shared" si="11"/>
        <v>650000</v>
      </c>
      <c r="P230" s="6"/>
      <c r="Q230" s="6"/>
      <c r="R230" s="6"/>
      <c r="S230" s="6"/>
      <c r="T230" s="6"/>
      <c r="U230" s="6"/>
      <c r="V230" s="6"/>
      <c r="W230" s="6"/>
    </row>
    <row r="231" spans="1:23" s="7" customFormat="1" ht="46.5" customHeight="1">
      <c r="A231" s="32" t="s">
        <v>350</v>
      </c>
      <c r="B231" s="46" t="s">
        <v>408</v>
      </c>
      <c r="C231" s="46" t="s">
        <v>416</v>
      </c>
      <c r="D231" s="46" t="s">
        <v>71</v>
      </c>
      <c r="E231" s="46" t="s">
        <v>374</v>
      </c>
      <c r="F231" s="59">
        <v>585000</v>
      </c>
      <c r="G231" s="109"/>
      <c r="H231" s="59">
        <f>F231+G231</f>
        <v>585000</v>
      </c>
      <c r="I231" s="109"/>
      <c r="J231" s="73">
        <f>H231+I231</f>
        <v>585000</v>
      </c>
      <c r="K231" s="109"/>
      <c r="L231" s="73">
        <f>J231+K231</f>
        <v>585000</v>
      </c>
      <c r="M231" s="126"/>
      <c r="N231" s="73">
        <v>650000</v>
      </c>
      <c r="O231" s="73">
        <v>650000</v>
      </c>
      <c r="P231" s="6"/>
      <c r="Q231" s="6"/>
      <c r="R231" s="6"/>
      <c r="S231" s="6"/>
      <c r="T231" s="6"/>
      <c r="U231" s="6"/>
      <c r="V231" s="6"/>
      <c r="W231" s="6"/>
    </row>
    <row r="232" spans="1:23" s="7" customFormat="1" ht="32.25" customHeight="1">
      <c r="A232" s="9" t="s">
        <v>97</v>
      </c>
      <c r="B232" s="46" t="s">
        <v>408</v>
      </c>
      <c r="C232" s="46" t="s">
        <v>0</v>
      </c>
      <c r="D232" s="46"/>
      <c r="E232" s="46"/>
      <c r="F232" s="60" t="e">
        <f>F237+F233</f>
        <v>#REF!</v>
      </c>
      <c r="G232" s="109"/>
      <c r="H232" s="60" t="e">
        <f>H237+H233</f>
        <v>#REF!</v>
      </c>
      <c r="I232" s="109"/>
      <c r="J232" s="74" t="e">
        <f>J237+J233</f>
        <v>#REF!</v>
      </c>
      <c r="K232" s="126"/>
      <c r="L232" s="74" t="e">
        <f>L237+L233</f>
        <v>#REF!</v>
      </c>
      <c r="M232" s="126"/>
      <c r="N232" s="74">
        <f>N237+N233</f>
        <v>3986606</v>
      </c>
      <c r="O232" s="74">
        <f>O237+O233</f>
        <v>3986606</v>
      </c>
      <c r="P232" s="6"/>
      <c r="Q232" s="6"/>
      <c r="R232" s="6"/>
      <c r="S232" s="6"/>
      <c r="T232" s="6"/>
      <c r="U232" s="6"/>
      <c r="V232" s="6"/>
      <c r="W232" s="6"/>
    </row>
    <row r="233" spans="1:23" s="7" customFormat="1" ht="81.75" customHeight="1">
      <c r="A233" s="28" t="s">
        <v>262</v>
      </c>
      <c r="B233" s="46" t="s">
        <v>408</v>
      </c>
      <c r="C233" s="46" t="s">
        <v>0</v>
      </c>
      <c r="D233" s="46" t="s">
        <v>127</v>
      </c>
      <c r="E233" s="46"/>
      <c r="F233" s="60">
        <f>F234</f>
        <v>180000</v>
      </c>
      <c r="G233" s="109"/>
      <c r="H233" s="60">
        <f>H234</f>
        <v>180000</v>
      </c>
      <c r="I233" s="109"/>
      <c r="J233" s="74">
        <f>J234</f>
        <v>180000</v>
      </c>
      <c r="K233" s="109"/>
      <c r="L233" s="74">
        <f>L234</f>
        <v>180000</v>
      </c>
      <c r="M233" s="126"/>
      <c r="N233" s="74">
        <f>N234</f>
        <v>350000</v>
      </c>
      <c r="O233" s="74">
        <f>O234</f>
        <v>350000</v>
      </c>
      <c r="P233" s="6"/>
      <c r="Q233" s="6"/>
      <c r="R233" s="6"/>
      <c r="S233" s="6"/>
      <c r="T233" s="6"/>
      <c r="U233" s="6"/>
      <c r="V233" s="6"/>
      <c r="W233" s="6"/>
    </row>
    <row r="234" spans="1:23" s="7" customFormat="1" ht="69" customHeight="1">
      <c r="A234" s="11" t="s">
        <v>308</v>
      </c>
      <c r="B234" s="46" t="s">
        <v>408</v>
      </c>
      <c r="C234" s="46" t="s">
        <v>0</v>
      </c>
      <c r="D234" s="46" t="s">
        <v>72</v>
      </c>
      <c r="E234" s="46"/>
      <c r="F234" s="60">
        <f>F236</f>
        <v>180000</v>
      </c>
      <c r="G234" s="109"/>
      <c r="H234" s="60">
        <f>H236</f>
        <v>180000</v>
      </c>
      <c r="I234" s="109"/>
      <c r="J234" s="74">
        <f>J236</f>
        <v>180000</v>
      </c>
      <c r="K234" s="109"/>
      <c r="L234" s="74">
        <f>L236</f>
        <v>180000</v>
      </c>
      <c r="M234" s="126"/>
      <c r="N234" s="74">
        <f>N236</f>
        <v>350000</v>
      </c>
      <c r="O234" s="74">
        <f>O236</f>
        <v>350000</v>
      </c>
      <c r="P234" s="6"/>
      <c r="Q234" s="6"/>
      <c r="R234" s="6"/>
      <c r="S234" s="6"/>
      <c r="T234" s="6"/>
      <c r="U234" s="6"/>
      <c r="V234" s="6"/>
      <c r="W234" s="6"/>
    </row>
    <row r="235" spans="1:23" s="7" customFormat="1" ht="51.75" customHeight="1">
      <c r="A235" s="11" t="s">
        <v>250</v>
      </c>
      <c r="B235" s="46" t="s">
        <v>408</v>
      </c>
      <c r="C235" s="46" t="s">
        <v>0</v>
      </c>
      <c r="D235" s="46" t="s">
        <v>73</v>
      </c>
      <c r="E235" s="46"/>
      <c r="F235" s="60">
        <f>F236</f>
        <v>180000</v>
      </c>
      <c r="G235" s="109"/>
      <c r="H235" s="60">
        <f>H236</f>
        <v>180000</v>
      </c>
      <c r="I235" s="109"/>
      <c r="J235" s="74">
        <f>J236</f>
        <v>180000</v>
      </c>
      <c r="K235" s="109"/>
      <c r="L235" s="74">
        <f>L236</f>
        <v>180000</v>
      </c>
      <c r="M235" s="126"/>
      <c r="N235" s="74">
        <f>N236</f>
        <v>350000</v>
      </c>
      <c r="O235" s="74">
        <f>O236</f>
        <v>350000</v>
      </c>
      <c r="P235" s="6"/>
      <c r="Q235" s="6"/>
      <c r="R235" s="6"/>
      <c r="S235" s="6"/>
      <c r="T235" s="6"/>
      <c r="U235" s="6"/>
      <c r="V235" s="6"/>
      <c r="W235" s="6"/>
    </row>
    <row r="236" spans="1:23" s="7" customFormat="1" ht="44.25" customHeight="1">
      <c r="A236" s="13" t="s">
        <v>381</v>
      </c>
      <c r="B236" s="46" t="s">
        <v>408</v>
      </c>
      <c r="C236" s="46" t="s">
        <v>0</v>
      </c>
      <c r="D236" s="46" t="s">
        <v>73</v>
      </c>
      <c r="E236" s="46" t="s">
        <v>380</v>
      </c>
      <c r="F236" s="73">
        <v>180000</v>
      </c>
      <c r="G236" s="109"/>
      <c r="H236" s="73">
        <f>F236+G236</f>
        <v>180000</v>
      </c>
      <c r="I236" s="109"/>
      <c r="J236" s="73">
        <f>H236+I236</f>
        <v>180000</v>
      </c>
      <c r="K236" s="109"/>
      <c r="L236" s="73">
        <f>J236+K236</f>
        <v>180000</v>
      </c>
      <c r="M236" s="126">
        <v>-93700</v>
      </c>
      <c r="N236" s="73">
        <v>350000</v>
      </c>
      <c r="O236" s="73">
        <v>350000</v>
      </c>
      <c r="P236" s="6"/>
      <c r="Q236" s="6"/>
      <c r="R236" s="6"/>
      <c r="S236" s="6"/>
      <c r="T236" s="6"/>
      <c r="U236" s="6"/>
      <c r="V236" s="6"/>
      <c r="W236" s="6"/>
    </row>
    <row r="237" spans="1:23" s="7" customFormat="1" ht="34.5" customHeight="1">
      <c r="A237" s="20" t="s">
        <v>98</v>
      </c>
      <c r="B237" s="46" t="s">
        <v>408</v>
      </c>
      <c r="C237" s="46" t="s">
        <v>0</v>
      </c>
      <c r="D237" s="46" t="s">
        <v>125</v>
      </c>
      <c r="E237" s="46"/>
      <c r="F237" s="60" t="e">
        <f>#REF!+F238</f>
        <v>#REF!</v>
      </c>
      <c r="G237" s="109"/>
      <c r="H237" s="60" t="e">
        <f>#REF!+H238</f>
        <v>#REF!</v>
      </c>
      <c r="I237" s="109"/>
      <c r="J237" s="74" t="e">
        <f>#REF!+J238</f>
        <v>#REF!</v>
      </c>
      <c r="K237" s="109"/>
      <c r="L237" s="74" t="e">
        <f>#REF!+L238</f>
        <v>#REF!</v>
      </c>
      <c r="M237" s="126"/>
      <c r="N237" s="74">
        <f>N238</f>
        <v>3636606</v>
      </c>
      <c r="O237" s="74">
        <f>O238</f>
        <v>3636606</v>
      </c>
      <c r="P237" s="6"/>
      <c r="Q237" s="6"/>
      <c r="R237" s="6"/>
      <c r="S237" s="6"/>
      <c r="T237" s="6"/>
      <c r="U237" s="6"/>
      <c r="V237" s="6"/>
      <c r="W237" s="6"/>
    </row>
    <row r="238" spans="1:23" s="7" customFormat="1" ht="21" customHeight="1">
      <c r="A238" s="20" t="s">
        <v>99</v>
      </c>
      <c r="B238" s="46" t="s">
        <v>408</v>
      </c>
      <c r="C238" s="46" t="s">
        <v>0</v>
      </c>
      <c r="D238" s="46" t="s">
        <v>74</v>
      </c>
      <c r="E238" s="46"/>
      <c r="F238" s="60">
        <f>F239+F240</f>
        <v>5162300</v>
      </c>
      <c r="G238" s="109"/>
      <c r="H238" s="60">
        <f>H239+H240</f>
        <v>5162300</v>
      </c>
      <c r="I238" s="109"/>
      <c r="J238" s="74">
        <f>J239+J240</f>
        <v>4630206</v>
      </c>
      <c r="K238" s="109"/>
      <c r="L238" s="74">
        <f>L239+L240</f>
        <v>4630206</v>
      </c>
      <c r="M238" s="126"/>
      <c r="N238" s="74">
        <f>N239+N240</f>
        <v>3636606</v>
      </c>
      <c r="O238" s="74">
        <f>O239+O240</f>
        <v>3636606</v>
      </c>
      <c r="P238" s="6"/>
      <c r="Q238" s="6"/>
      <c r="R238" s="6"/>
      <c r="S238" s="6"/>
      <c r="T238" s="6"/>
      <c r="U238" s="6"/>
      <c r="V238" s="6"/>
      <c r="W238" s="6"/>
    </row>
    <row r="239" spans="1:23" s="7" customFormat="1" ht="31.5" customHeight="1">
      <c r="A239" s="20" t="s">
        <v>359</v>
      </c>
      <c r="B239" s="46" t="s">
        <v>408</v>
      </c>
      <c r="C239" s="46" t="s">
        <v>0</v>
      </c>
      <c r="D239" s="46" t="s">
        <v>74</v>
      </c>
      <c r="E239" s="46" t="s">
        <v>358</v>
      </c>
      <c r="F239" s="74">
        <v>2759225</v>
      </c>
      <c r="G239" s="109"/>
      <c r="H239" s="74">
        <f>F239+G239</f>
        <v>2759225</v>
      </c>
      <c r="I239" s="109">
        <v>-532094</v>
      </c>
      <c r="J239" s="74">
        <f>H239+I239</f>
        <v>2227131</v>
      </c>
      <c r="K239" s="109"/>
      <c r="L239" s="74">
        <f>J239+K239</f>
        <v>2227131</v>
      </c>
      <c r="M239" s="126"/>
      <c r="N239" s="74">
        <v>2218446</v>
      </c>
      <c r="O239" s="74">
        <v>2218446</v>
      </c>
      <c r="P239" s="6"/>
      <c r="Q239" s="6"/>
      <c r="R239" s="6"/>
      <c r="S239" s="6"/>
      <c r="T239" s="6"/>
      <c r="U239" s="6"/>
      <c r="V239" s="6"/>
      <c r="W239" s="6"/>
    </row>
    <row r="240" spans="1:23" s="7" customFormat="1" ht="33" customHeight="1">
      <c r="A240" s="87" t="s">
        <v>369</v>
      </c>
      <c r="B240" s="46" t="s">
        <v>408</v>
      </c>
      <c r="C240" s="46" t="s">
        <v>0</v>
      </c>
      <c r="D240" s="46" t="s">
        <v>74</v>
      </c>
      <c r="E240" s="46" t="s">
        <v>360</v>
      </c>
      <c r="F240" s="73">
        <v>2403075</v>
      </c>
      <c r="G240" s="109"/>
      <c r="H240" s="73">
        <f>F240+G240</f>
        <v>2403075</v>
      </c>
      <c r="I240" s="109"/>
      <c r="J240" s="73">
        <f>H240+I240</f>
        <v>2403075</v>
      </c>
      <c r="K240" s="109"/>
      <c r="L240" s="73">
        <f>J240+K240</f>
        <v>2403075</v>
      </c>
      <c r="M240" s="126"/>
      <c r="N240" s="73">
        <v>1418160</v>
      </c>
      <c r="O240" s="73">
        <v>1418160</v>
      </c>
      <c r="P240" s="6"/>
      <c r="Q240" s="6"/>
      <c r="R240" s="6"/>
      <c r="S240" s="6"/>
      <c r="T240" s="6"/>
      <c r="U240" s="6"/>
      <c r="V240" s="6"/>
      <c r="W240" s="6"/>
    </row>
    <row r="241" spans="1:15" ht="30" customHeight="1" hidden="1">
      <c r="A241" s="23" t="s">
        <v>479</v>
      </c>
      <c r="B241" s="46" t="s">
        <v>408</v>
      </c>
      <c r="C241" s="46" t="s">
        <v>0</v>
      </c>
      <c r="D241" s="46"/>
      <c r="E241" s="46"/>
      <c r="F241" s="57"/>
      <c r="G241" s="107"/>
      <c r="H241" s="57"/>
      <c r="I241" s="107"/>
      <c r="J241" s="116"/>
      <c r="K241" s="107"/>
      <c r="L241" s="116"/>
      <c r="M241" s="108"/>
      <c r="N241" s="116"/>
      <c r="O241" s="116"/>
    </row>
    <row r="242" spans="1:15" ht="49.5" customHeight="1" hidden="1">
      <c r="A242" s="9" t="s">
        <v>3</v>
      </c>
      <c r="B242" s="46" t="s">
        <v>408</v>
      </c>
      <c r="C242" s="46" t="s">
        <v>0</v>
      </c>
      <c r="D242" s="46"/>
      <c r="E242" s="46"/>
      <c r="F242" s="57"/>
      <c r="G242" s="107"/>
      <c r="H242" s="57"/>
      <c r="I242" s="107"/>
      <c r="J242" s="116"/>
      <c r="K242" s="107"/>
      <c r="L242" s="116"/>
      <c r="M242" s="108"/>
      <c r="N242" s="116"/>
      <c r="O242" s="116"/>
    </row>
    <row r="243" spans="1:15" ht="42.75" customHeight="1" hidden="1">
      <c r="A243" s="9" t="s">
        <v>12</v>
      </c>
      <c r="B243" s="46" t="s">
        <v>408</v>
      </c>
      <c r="C243" s="46" t="s">
        <v>0</v>
      </c>
      <c r="D243" s="46"/>
      <c r="E243" s="46" t="s">
        <v>8</v>
      </c>
      <c r="F243" s="57"/>
      <c r="G243" s="107"/>
      <c r="H243" s="57"/>
      <c r="I243" s="107"/>
      <c r="J243" s="116"/>
      <c r="K243" s="107"/>
      <c r="L243" s="116"/>
      <c r="M243" s="108"/>
      <c r="N243" s="116"/>
      <c r="O243" s="116"/>
    </row>
    <row r="244" spans="1:15" ht="53.25" customHeight="1" hidden="1">
      <c r="A244" s="9" t="s">
        <v>13</v>
      </c>
      <c r="B244" s="46" t="s">
        <v>408</v>
      </c>
      <c r="C244" s="46" t="s">
        <v>0</v>
      </c>
      <c r="D244" s="46"/>
      <c r="E244" s="46" t="s">
        <v>9</v>
      </c>
      <c r="F244" s="57"/>
      <c r="G244" s="107"/>
      <c r="H244" s="57"/>
      <c r="I244" s="107"/>
      <c r="J244" s="116"/>
      <c r="K244" s="107"/>
      <c r="L244" s="116"/>
      <c r="M244" s="108"/>
      <c r="N244" s="116"/>
      <c r="O244" s="116"/>
    </row>
    <row r="245" spans="1:15" ht="41.25" customHeight="1" hidden="1">
      <c r="A245" s="9" t="s">
        <v>14</v>
      </c>
      <c r="B245" s="46" t="s">
        <v>408</v>
      </c>
      <c r="C245" s="46" t="s">
        <v>0</v>
      </c>
      <c r="D245" s="46"/>
      <c r="E245" s="46" t="s">
        <v>10</v>
      </c>
      <c r="F245" s="57"/>
      <c r="G245" s="107"/>
      <c r="H245" s="57"/>
      <c r="I245" s="107"/>
      <c r="J245" s="116"/>
      <c r="K245" s="107"/>
      <c r="L245" s="116"/>
      <c r="M245" s="108"/>
      <c r="N245" s="116"/>
      <c r="O245" s="116"/>
    </row>
    <row r="246" spans="1:15" ht="41.25" customHeight="1" hidden="1">
      <c r="A246" s="17" t="s">
        <v>23</v>
      </c>
      <c r="B246" s="46" t="s">
        <v>408</v>
      </c>
      <c r="C246" s="46" t="s">
        <v>0</v>
      </c>
      <c r="D246" s="46"/>
      <c r="E246" s="46" t="s">
        <v>22</v>
      </c>
      <c r="F246" s="57"/>
      <c r="G246" s="107"/>
      <c r="H246" s="57"/>
      <c r="I246" s="107"/>
      <c r="J246" s="116"/>
      <c r="K246" s="107"/>
      <c r="L246" s="116"/>
      <c r="M246" s="108"/>
      <c r="N246" s="116"/>
      <c r="O246" s="116"/>
    </row>
    <row r="247" spans="1:15" ht="54.75" customHeight="1" hidden="1">
      <c r="A247" s="25" t="s">
        <v>462</v>
      </c>
      <c r="B247" s="46" t="s">
        <v>408</v>
      </c>
      <c r="C247" s="46" t="s">
        <v>0</v>
      </c>
      <c r="D247" s="46"/>
      <c r="E247" s="46"/>
      <c r="F247" s="57"/>
      <c r="G247" s="107"/>
      <c r="H247" s="57"/>
      <c r="I247" s="107"/>
      <c r="J247" s="116"/>
      <c r="K247" s="107"/>
      <c r="L247" s="116"/>
      <c r="M247" s="108"/>
      <c r="N247" s="116"/>
      <c r="O247" s="116"/>
    </row>
    <row r="248" spans="1:15" ht="25.5" customHeight="1" hidden="1">
      <c r="A248" s="9" t="s">
        <v>11</v>
      </c>
      <c r="B248" s="46" t="s">
        <v>408</v>
      </c>
      <c r="C248" s="46" t="s">
        <v>0</v>
      </c>
      <c r="D248" s="46"/>
      <c r="E248" s="46" t="s">
        <v>7</v>
      </c>
      <c r="F248" s="57"/>
      <c r="G248" s="107"/>
      <c r="H248" s="57"/>
      <c r="I248" s="107"/>
      <c r="J248" s="116"/>
      <c r="K248" s="107"/>
      <c r="L248" s="116"/>
      <c r="M248" s="108"/>
      <c r="N248" s="116"/>
      <c r="O248" s="116"/>
    </row>
    <row r="249" spans="1:15" ht="41.25" customHeight="1" hidden="1">
      <c r="A249" s="9" t="s">
        <v>12</v>
      </c>
      <c r="B249" s="46" t="s">
        <v>408</v>
      </c>
      <c r="C249" s="46" t="s">
        <v>0</v>
      </c>
      <c r="D249" s="46"/>
      <c r="E249" s="46" t="s">
        <v>8</v>
      </c>
      <c r="F249" s="57"/>
      <c r="G249" s="107"/>
      <c r="H249" s="57"/>
      <c r="I249" s="107"/>
      <c r="J249" s="116"/>
      <c r="K249" s="107"/>
      <c r="L249" s="116"/>
      <c r="M249" s="108"/>
      <c r="N249" s="116"/>
      <c r="O249" s="116"/>
    </row>
    <row r="250" spans="1:15" ht="1.5" customHeight="1" hidden="1">
      <c r="A250" s="9" t="s">
        <v>13</v>
      </c>
      <c r="B250" s="46" t="s">
        <v>408</v>
      </c>
      <c r="C250" s="46" t="s">
        <v>0</v>
      </c>
      <c r="D250" s="46"/>
      <c r="E250" s="46" t="s">
        <v>9</v>
      </c>
      <c r="F250" s="57"/>
      <c r="G250" s="107"/>
      <c r="H250" s="57"/>
      <c r="I250" s="107"/>
      <c r="J250" s="116"/>
      <c r="K250" s="107"/>
      <c r="L250" s="116"/>
      <c r="M250" s="108"/>
      <c r="N250" s="116"/>
      <c r="O250" s="116"/>
    </row>
    <row r="251" spans="1:15" ht="22.5" customHeight="1" hidden="1">
      <c r="A251" s="14" t="s">
        <v>24</v>
      </c>
      <c r="B251" s="46" t="s">
        <v>408</v>
      </c>
      <c r="C251" s="46" t="s">
        <v>0</v>
      </c>
      <c r="D251" s="46"/>
      <c r="E251" s="46" t="s">
        <v>10</v>
      </c>
      <c r="F251" s="57"/>
      <c r="G251" s="107"/>
      <c r="H251" s="57"/>
      <c r="I251" s="107"/>
      <c r="J251" s="116"/>
      <c r="K251" s="107"/>
      <c r="L251" s="116"/>
      <c r="M251" s="108"/>
      <c r="N251" s="116"/>
      <c r="O251" s="116"/>
    </row>
    <row r="252" spans="1:15" ht="15">
      <c r="A252" s="9" t="s">
        <v>433</v>
      </c>
      <c r="B252" s="46" t="s">
        <v>408</v>
      </c>
      <c r="C252" s="46" t="s">
        <v>465</v>
      </c>
      <c r="D252" s="46"/>
      <c r="E252" s="46"/>
      <c r="F252" s="60" t="e">
        <f>F253</f>
        <v>#REF!</v>
      </c>
      <c r="G252" s="107"/>
      <c r="H252" s="60" t="e">
        <f>H253</f>
        <v>#REF!</v>
      </c>
      <c r="I252" s="107"/>
      <c r="J252" s="74" t="e">
        <f>J253</f>
        <v>#REF!</v>
      </c>
      <c r="K252" s="107"/>
      <c r="L252" s="74" t="e">
        <f>L253</f>
        <v>#REF!</v>
      </c>
      <c r="M252" s="108"/>
      <c r="N252" s="74">
        <f aca="true" t="shared" si="12" ref="N252:O254">N253</f>
        <v>1135400</v>
      </c>
      <c r="O252" s="74">
        <f t="shared" si="12"/>
        <v>1135400</v>
      </c>
    </row>
    <row r="253" spans="1:15" ht="15">
      <c r="A253" s="9" t="s">
        <v>477</v>
      </c>
      <c r="B253" s="44" t="s">
        <v>408</v>
      </c>
      <c r="C253" s="44" t="s">
        <v>476</v>
      </c>
      <c r="D253" s="44"/>
      <c r="E253" s="44"/>
      <c r="F253" s="59" t="e">
        <f>F254</f>
        <v>#REF!</v>
      </c>
      <c r="G253" s="107"/>
      <c r="H253" s="59" t="e">
        <f>H254</f>
        <v>#REF!</v>
      </c>
      <c r="I253" s="107"/>
      <c r="J253" s="73" t="e">
        <f>J254</f>
        <v>#REF!</v>
      </c>
      <c r="K253" s="108"/>
      <c r="L253" s="73" t="e">
        <f>L254</f>
        <v>#REF!</v>
      </c>
      <c r="M253" s="108"/>
      <c r="N253" s="73">
        <f t="shared" si="12"/>
        <v>1135400</v>
      </c>
      <c r="O253" s="73">
        <f t="shared" si="12"/>
        <v>1135400</v>
      </c>
    </row>
    <row r="254" spans="1:15" ht="78" customHeight="1">
      <c r="A254" s="24" t="s">
        <v>321</v>
      </c>
      <c r="B254" s="46" t="s">
        <v>408</v>
      </c>
      <c r="C254" s="46" t="s">
        <v>476</v>
      </c>
      <c r="D254" s="46" t="s">
        <v>154</v>
      </c>
      <c r="E254" s="46"/>
      <c r="F254" s="60" t="e">
        <f>F255</f>
        <v>#REF!</v>
      </c>
      <c r="G254" s="107"/>
      <c r="H254" s="60" t="e">
        <f>H255</f>
        <v>#REF!</v>
      </c>
      <c r="I254" s="107"/>
      <c r="J254" s="74" t="e">
        <f>J255</f>
        <v>#REF!</v>
      </c>
      <c r="K254" s="107"/>
      <c r="L254" s="74" t="e">
        <f>L255</f>
        <v>#REF!</v>
      </c>
      <c r="M254" s="108"/>
      <c r="N254" s="74">
        <f t="shared" si="12"/>
        <v>1135400</v>
      </c>
      <c r="O254" s="74">
        <f t="shared" si="12"/>
        <v>1135400</v>
      </c>
    </row>
    <row r="255" spans="1:15" ht="67.5" customHeight="1">
      <c r="A255" s="11" t="s">
        <v>323</v>
      </c>
      <c r="B255" s="46" t="s">
        <v>408</v>
      </c>
      <c r="C255" s="46" t="s">
        <v>476</v>
      </c>
      <c r="D255" s="46" t="s">
        <v>75</v>
      </c>
      <c r="E255" s="46"/>
      <c r="F255" s="60" t="e">
        <f>F256</f>
        <v>#REF!</v>
      </c>
      <c r="G255" s="107"/>
      <c r="H255" s="60" t="e">
        <f>H256</f>
        <v>#REF!</v>
      </c>
      <c r="I255" s="107"/>
      <c r="J255" s="74" t="e">
        <f>J256+#REF!</f>
        <v>#REF!</v>
      </c>
      <c r="K255" s="107"/>
      <c r="L255" s="74" t="e">
        <f>L256+#REF!</f>
        <v>#REF!</v>
      </c>
      <c r="M255" s="108"/>
      <c r="N255" s="74">
        <f>N256</f>
        <v>1135400</v>
      </c>
      <c r="O255" s="74">
        <f>O256</f>
        <v>1135400</v>
      </c>
    </row>
    <row r="256" spans="1:15" ht="30.75" customHeight="1">
      <c r="A256" s="31" t="s">
        <v>305</v>
      </c>
      <c r="B256" s="46" t="s">
        <v>408</v>
      </c>
      <c r="C256" s="46" t="s">
        <v>476</v>
      </c>
      <c r="D256" s="44" t="s">
        <v>340</v>
      </c>
      <c r="E256" s="46"/>
      <c r="F256" s="60" t="e">
        <f>#REF!+F259</f>
        <v>#REF!</v>
      </c>
      <c r="G256" s="107"/>
      <c r="H256" s="60" t="e">
        <f>#REF!+H259</f>
        <v>#REF!</v>
      </c>
      <c r="I256" s="107"/>
      <c r="J256" s="74" t="e">
        <f>#REF!+J259</f>
        <v>#REF!</v>
      </c>
      <c r="K256" s="107"/>
      <c r="L256" s="74" t="e">
        <f>#REF!+L259</f>
        <v>#REF!</v>
      </c>
      <c r="M256" s="108"/>
      <c r="N256" s="74">
        <f>N259</f>
        <v>1135400</v>
      </c>
      <c r="O256" s="74">
        <f>O259</f>
        <v>1135400</v>
      </c>
    </row>
    <row r="257" spans="1:15" ht="66.75" customHeight="1" hidden="1">
      <c r="A257" s="19" t="s">
        <v>14</v>
      </c>
      <c r="B257" s="46" t="s">
        <v>408</v>
      </c>
      <c r="C257" s="46" t="s">
        <v>476</v>
      </c>
      <c r="D257" s="44" t="s">
        <v>340</v>
      </c>
      <c r="E257" s="46"/>
      <c r="F257" s="67"/>
      <c r="G257" s="107"/>
      <c r="H257" s="67"/>
      <c r="I257" s="107"/>
      <c r="J257" s="117"/>
      <c r="K257" s="107"/>
      <c r="L257" s="117"/>
      <c r="M257" s="108"/>
      <c r="N257" s="117"/>
      <c r="O257" s="117"/>
    </row>
    <row r="258" spans="1:15" ht="44.25" customHeight="1" hidden="1">
      <c r="A258" s="11" t="s">
        <v>24</v>
      </c>
      <c r="B258" s="46" t="s">
        <v>408</v>
      </c>
      <c r="C258" s="46" t="s">
        <v>476</v>
      </c>
      <c r="D258" s="44" t="s">
        <v>340</v>
      </c>
      <c r="E258" s="46" t="s">
        <v>15</v>
      </c>
      <c r="F258" s="67"/>
      <c r="G258" s="107"/>
      <c r="H258" s="67"/>
      <c r="I258" s="107"/>
      <c r="J258" s="117"/>
      <c r="K258" s="107"/>
      <c r="L258" s="117"/>
      <c r="M258" s="108"/>
      <c r="N258" s="117"/>
      <c r="O258" s="117"/>
    </row>
    <row r="259" spans="1:15" ht="33" customHeight="1">
      <c r="A259" s="87" t="s">
        <v>369</v>
      </c>
      <c r="B259" s="46" t="s">
        <v>408</v>
      </c>
      <c r="C259" s="46" t="s">
        <v>476</v>
      </c>
      <c r="D259" s="44" t="s">
        <v>340</v>
      </c>
      <c r="E259" s="46" t="s">
        <v>360</v>
      </c>
      <c r="F259" s="73">
        <v>546000</v>
      </c>
      <c r="G259" s="107"/>
      <c r="H259" s="73">
        <f>F259+G259</f>
        <v>546000</v>
      </c>
      <c r="I259" s="107">
        <f>4283.61-300000</f>
        <v>-295716.39</v>
      </c>
      <c r="J259" s="73">
        <f>H259+I259</f>
        <v>250283.61</v>
      </c>
      <c r="K259" s="107"/>
      <c r="L259" s="73">
        <f>J259+K259</f>
        <v>250283.61</v>
      </c>
      <c r="M259" s="108"/>
      <c r="N259" s="73">
        <v>1135400</v>
      </c>
      <c r="O259" s="73">
        <v>1135400</v>
      </c>
    </row>
    <row r="260" spans="1:15" ht="47.25" customHeight="1">
      <c r="A260" s="26" t="s">
        <v>474</v>
      </c>
      <c r="B260" s="50" t="s">
        <v>459</v>
      </c>
      <c r="C260" s="46"/>
      <c r="D260" s="46"/>
      <c r="E260" s="46"/>
      <c r="F260" s="68">
        <f>F283+F261+F276+F289+F296</f>
        <v>6388830</v>
      </c>
      <c r="G260" s="107"/>
      <c r="H260" s="68">
        <f>H283+H261+H276+H289+H296</f>
        <v>6388830</v>
      </c>
      <c r="I260" s="107"/>
      <c r="J260" s="118">
        <f>J283+J261+J276+J289+J296</f>
        <v>6398830</v>
      </c>
      <c r="K260" s="107"/>
      <c r="L260" s="118" t="e">
        <f>L283+L261+L276+L289+L296</f>
        <v>#REF!</v>
      </c>
      <c r="M260" s="108"/>
      <c r="N260" s="118">
        <f>N283+N261+N276+N289+N296</f>
        <v>7171100</v>
      </c>
      <c r="O260" s="118">
        <f>O283+O261+O276+O289+O296</f>
        <v>7171100</v>
      </c>
    </row>
    <row r="261" spans="1:15" ht="79.5" customHeight="1">
      <c r="A261" s="19" t="s">
        <v>283</v>
      </c>
      <c r="B261" s="44" t="s">
        <v>459</v>
      </c>
      <c r="C261" s="44" t="s">
        <v>463</v>
      </c>
      <c r="D261" s="44" t="s">
        <v>129</v>
      </c>
      <c r="E261" s="46"/>
      <c r="F261" s="60">
        <f>F262+F265</f>
        <v>3017700</v>
      </c>
      <c r="G261" s="108"/>
      <c r="H261" s="60">
        <f>H262+H265</f>
        <v>3017700</v>
      </c>
      <c r="I261" s="107"/>
      <c r="J261" s="74">
        <f>J262+J265</f>
        <v>3087700</v>
      </c>
      <c r="K261" s="107"/>
      <c r="L261" s="74" t="e">
        <f>L262+L265</f>
        <v>#REF!</v>
      </c>
      <c r="M261" s="108"/>
      <c r="N261" s="74">
        <f>N262+N265</f>
        <v>3311800</v>
      </c>
      <c r="O261" s="74">
        <f>O262+O265</f>
        <v>3311800</v>
      </c>
    </row>
    <row r="262" spans="1:15" ht="64.5" customHeight="1">
      <c r="A262" s="27" t="s">
        <v>284</v>
      </c>
      <c r="B262" s="44" t="s">
        <v>459</v>
      </c>
      <c r="C262" s="44" t="s">
        <v>463</v>
      </c>
      <c r="D262" s="44" t="s">
        <v>130</v>
      </c>
      <c r="E262" s="44"/>
      <c r="F262" s="59">
        <f>F263</f>
        <v>180000</v>
      </c>
      <c r="G262" s="107"/>
      <c r="H262" s="59">
        <f>H263</f>
        <v>180000</v>
      </c>
      <c r="I262" s="107"/>
      <c r="J262" s="73">
        <f>J263</f>
        <v>180000</v>
      </c>
      <c r="K262" s="107"/>
      <c r="L262" s="73">
        <f>L263</f>
        <v>180000</v>
      </c>
      <c r="M262" s="108"/>
      <c r="N262" s="73">
        <f>N263</f>
        <v>20000</v>
      </c>
      <c r="O262" s="73">
        <f>O263</f>
        <v>20000</v>
      </c>
    </row>
    <row r="263" spans="1:15" ht="48.75" customHeight="1">
      <c r="A263" s="19" t="s">
        <v>16</v>
      </c>
      <c r="B263" s="44" t="s">
        <v>459</v>
      </c>
      <c r="C263" s="44" t="s">
        <v>463</v>
      </c>
      <c r="D263" s="44" t="s">
        <v>131</v>
      </c>
      <c r="E263" s="44"/>
      <c r="F263" s="73">
        <f>F264</f>
        <v>180000</v>
      </c>
      <c r="G263" s="107"/>
      <c r="H263" s="73">
        <f>H264</f>
        <v>180000</v>
      </c>
      <c r="I263" s="107"/>
      <c r="J263" s="73">
        <f>J264</f>
        <v>180000</v>
      </c>
      <c r="K263" s="107"/>
      <c r="L263" s="73">
        <f>L264</f>
        <v>180000</v>
      </c>
      <c r="M263" s="108"/>
      <c r="N263" s="73">
        <f>N264</f>
        <v>20000</v>
      </c>
      <c r="O263" s="73">
        <f>O264</f>
        <v>20000</v>
      </c>
    </row>
    <row r="264" spans="1:15" ht="36" customHeight="1">
      <c r="A264" s="87" t="s">
        <v>369</v>
      </c>
      <c r="B264" s="44" t="s">
        <v>459</v>
      </c>
      <c r="C264" s="44" t="s">
        <v>463</v>
      </c>
      <c r="D264" s="44" t="s">
        <v>131</v>
      </c>
      <c r="E264" s="44" t="s">
        <v>360</v>
      </c>
      <c r="F264" s="73">
        <v>180000</v>
      </c>
      <c r="G264" s="107"/>
      <c r="H264" s="73">
        <f>F264+G264</f>
        <v>180000</v>
      </c>
      <c r="I264" s="107"/>
      <c r="J264" s="73">
        <f>H264+I264</f>
        <v>180000</v>
      </c>
      <c r="K264" s="107"/>
      <c r="L264" s="73">
        <f>J264+K264</f>
        <v>180000</v>
      </c>
      <c r="M264" s="108"/>
      <c r="N264" s="73">
        <v>20000</v>
      </c>
      <c r="O264" s="73">
        <v>20000</v>
      </c>
    </row>
    <row r="265" spans="1:15" ht="81" customHeight="1">
      <c r="A265" s="27" t="s">
        <v>316</v>
      </c>
      <c r="B265" s="44" t="s">
        <v>459</v>
      </c>
      <c r="C265" s="44" t="s">
        <v>463</v>
      </c>
      <c r="D265" s="44" t="s">
        <v>132</v>
      </c>
      <c r="E265" s="44"/>
      <c r="F265" s="62">
        <f>F266+F269+F272</f>
        <v>2837700</v>
      </c>
      <c r="G265" s="107"/>
      <c r="H265" s="62">
        <f>H266+H269+H272</f>
        <v>2837700</v>
      </c>
      <c r="I265" s="107"/>
      <c r="J265" s="86">
        <f>J266+J269+J272+J274</f>
        <v>2907700</v>
      </c>
      <c r="K265" s="107"/>
      <c r="L265" s="86" t="e">
        <f>L266+L269+L272+L274</f>
        <v>#REF!</v>
      </c>
      <c r="M265" s="108"/>
      <c r="N265" s="73">
        <f>N266+N269+N272+N274</f>
        <v>3291800</v>
      </c>
      <c r="O265" s="73">
        <f>O266+O269+O272+O274</f>
        <v>3291800</v>
      </c>
    </row>
    <row r="266" spans="1:15" ht="47.25" customHeight="1">
      <c r="A266" s="19" t="s">
        <v>258</v>
      </c>
      <c r="B266" s="44" t="s">
        <v>459</v>
      </c>
      <c r="C266" s="44" t="s">
        <v>463</v>
      </c>
      <c r="D266" s="44" t="s">
        <v>133</v>
      </c>
      <c r="E266" s="44"/>
      <c r="F266" s="62">
        <f>F267+F268</f>
        <v>1804500</v>
      </c>
      <c r="G266" s="107"/>
      <c r="H266" s="62">
        <f>H267+H268</f>
        <v>1804500</v>
      </c>
      <c r="I266" s="107"/>
      <c r="J266" s="86">
        <f>J267+J268</f>
        <v>1804500</v>
      </c>
      <c r="K266" s="107"/>
      <c r="L266" s="86">
        <f>L267+L268</f>
        <v>1804500</v>
      </c>
      <c r="M266" s="108"/>
      <c r="N266" s="73">
        <f>N267+N268</f>
        <v>2179500</v>
      </c>
      <c r="O266" s="73">
        <f>O267+O268</f>
        <v>2179500</v>
      </c>
    </row>
    <row r="267" spans="1:15" ht="33" customHeight="1">
      <c r="A267" s="19" t="s">
        <v>353</v>
      </c>
      <c r="B267" s="44" t="s">
        <v>459</v>
      </c>
      <c r="C267" s="44" t="s">
        <v>463</v>
      </c>
      <c r="D267" s="44" t="s">
        <v>133</v>
      </c>
      <c r="E267" s="44" t="s">
        <v>368</v>
      </c>
      <c r="F267" s="86">
        <v>1700400</v>
      </c>
      <c r="G267" s="107"/>
      <c r="H267" s="86">
        <f>F267+G267</f>
        <v>1700400</v>
      </c>
      <c r="I267" s="107"/>
      <c r="J267" s="86">
        <f>H267+I267</f>
        <v>1700400</v>
      </c>
      <c r="K267" s="107"/>
      <c r="L267" s="86">
        <f>J267+K267</f>
        <v>1700400</v>
      </c>
      <c r="M267" s="108"/>
      <c r="N267" s="73">
        <v>2048666</v>
      </c>
      <c r="O267" s="73">
        <v>2048666</v>
      </c>
    </row>
    <row r="268" spans="1:15" ht="32.25" customHeight="1">
      <c r="A268" s="87" t="s">
        <v>369</v>
      </c>
      <c r="B268" s="44" t="s">
        <v>459</v>
      </c>
      <c r="C268" s="44" t="s">
        <v>463</v>
      </c>
      <c r="D268" s="44" t="s">
        <v>133</v>
      </c>
      <c r="E268" s="44" t="s">
        <v>360</v>
      </c>
      <c r="F268" s="73">
        <v>104100</v>
      </c>
      <c r="G268" s="107"/>
      <c r="H268" s="73">
        <f>F268+G268</f>
        <v>104100</v>
      </c>
      <c r="I268" s="107"/>
      <c r="J268" s="73">
        <f>H268+I268</f>
        <v>104100</v>
      </c>
      <c r="K268" s="107"/>
      <c r="L268" s="73">
        <f>J268+K268</f>
        <v>104100</v>
      </c>
      <c r="M268" s="108"/>
      <c r="N268" s="73">
        <v>130834</v>
      </c>
      <c r="O268" s="73">
        <v>130834</v>
      </c>
    </row>
    <row r="269" spans="1:15" ht="30" customHeight="1">
      <c r="A269" s="19" t="s">
        <v>457</v>
      </c>
      <c r="B269" s="44" t="s">
        <v>459</v>
      </c>
      <c r="C269" s="44" t="s">
        <v>463</v>
      </c>
      <c r="D269" s="44" t="s">
        <v>134</v>
      </c>
      <c r="E269" s="44"/>
      <c r="F269" s="60">
        <f>F270+F271</f>
        <v>925200</v>
      </c>
      <c r="G269" s="107"/>
      <c r="H269" s="60">
        <f>H270+H271</f>
        <v>925200</v>
      </c>
      <c r="I269" s="107"/>
      <c r="J269" s="74">
        <f>J270+J271</f>
        <v>985200</v>
      </c>
      <c r="K269" s="107"/>
      <c r="L269" s="74" t="e">
        <f>L270+L271+#REF!</f>
        <v>#REF!</v>
      </c>
      <c r="M269" s="108"/>
      <c r="N269" s="74">
        <f>N270+N271</f>
        <v>969300</v>
      </c>
      <c r="O269" s="74">
        <f>O270+O271</f>
        <v>969300</v>
      </c>
    </row>
    <row r="270" spans="1:15" ht="30" customHeight="1">
      <c r="A270" s="20" t="s">
        <v>359</v>
      </c>
      <c r="B270" s="44" t="s">
        <v>459</v>
      </c>
      <c r="C270" s="44" t="s">
        <v>463</v>
      </c>
      <c r="D270" s="44" t="s">
        <v>134</v>
      </c>
      <c r="E270" s="44" t="s">
        <v>358</v>
      </c>
      <c r="F270" s="74">
        <v>750969</v>
      </c>
      <c r="G270" s="107"/>
      <c r="H270" s="74">
        <f>F270+G270</f>
        <v>750969</v>
      </c>
      <c r="I270" s="107"/>
      <c r="J270" s="74">
        <f>H270+I270</f>
        <v>750969</v>
      </c>
      <c r="K270" s="107"/>
      <c r="L270" s="74">
        <f>J270+K270</f>
        <v>750969</v>
      </c>
      <c r="M270" s="108"/>
      <c r="N270" s="74">
        <v>806385</v>
      </c>
      <c r="O270" s="74">
        <v>806385</v>
      </c>
    </row>
    <row r="271" spans="1:15" ht="43.5" customHeight="1">
      <c r="A271" s="87" t="s">
        <v>369</v>
      </c>
      <c r="B271" s="44" t="s">
        <v>459</v>
      </c>
      <c r="C271" s="44" t="s">
        <v>463</v>
      </c>
      <c r="D271" s="44" t="s">
        <v>134</v>
      </c>
      <c r="E271" s="44" t="s">
        <v>360</v>
      </c>
      <c r="F271" s="73">
        <v>174231</v>
      </c>
      <c r="G271" s="107"/>
      <c r="H271" s="73">
        <f>F271+G271</f>
        <v>174231</v>
      </c>
      <c r="I271" s="107">
        <v>60000</v>
      </c>
      <c r="J271" s="73">
        <f>H271+I271</f>
        <v>234231</v>
      </c>
      <c r="K271" s="107">
        <v>40000</v>
      </c>
      <c r="L271" s="73">
        <f>J271+K271</f>
        <v>274231</v>
      </c>
      <c r="M271" s="108"/>
      <c r="N271" s="73">
        <v>162915</v>
      </c>
      <c r="O271" s="73">
        <v>162915</v>
      </c>
    </row>
    <row r="272" spans="1:15" ht="18.75" customHeight="1">
      <c r="A272" s="11" t="s">
        <v>285</v>
      </c>
      <c r="B272" s="44" t="s">
        <v>459</v>
      </c>
      <c r="C272" s="44" t="s">
        <v>463</v>
      </c>
      <c r="D272" s="44" t="s">
        <v>135</v>
      </c>
      <c r="E272" s="44"/>
      <c r="F272" s="60">
        <f>F273</f>
        <v>108000</v>
      </c>
      <c r="G272" s="107"/>
      <c r="H272" s="60">
        <f>H273</f>
        <v>108000</v>
      </c>
      <c r="I272" s="107"/>
      <c r="J272" s="74">
        <f>J273</f>
        <v>108000</v>
      </c>
      <c r="K272" s="107"/>
      <c r="L272" s="74">
        <f>L273</f>
        <v>258000</v>
      </c>
      <c r="M272" s="108"/>
      <c r="N272" s="74">
        <f>N273</f>
        <v>58000</v>
      </c>
      <c r="O272" s="74">
        <f>O273</f>
        <v>58000</v>
      </c>
    </row>
    <row r="273" spans="1:15" ht="31.5" customHeight="1">
      <c r="A273" s="87" t="s">
        <v>369</v>
      </c>
      <c r="B273" s="44" t="s">
        <v>459</v>
      </c>
      <c r="C273" s="44" t="s">
        <v>463</v>
      </c>
      <c r="D273" s="44" t="s">
        <v>135</v>
      </c>
      <c r="E273" s="51" t="s">
        <v>360</v>
      </c>
      <c r="F273" s="74">
        <v>108000</v>
      </c>
      <c r="G273" s="107"/>
      <c r="H273" s="74">
        <f>F273+G273</f>
        <v>108000</v>
      </c>
      <c r="I273" s="107"/>
      <c r="J273" s="74">
        <f>H273+I273</f>
        <v>108000</v>
      </c>
      <c r="K273" s="107">
        <v>150000</v>
      </c>
      <c r="L273" s="74">
        <f>J273+K273</f>
        <v>258000</v>
      </c>
      <c r="M273" s="108"/>
      <c r="N273" s="74">
        <v>58000</v>
      </c>
      <c r="O273" s="74">
        <v>58000</v>
      </c>
    </row>
    <row r="274" spans="1:15" ht="30.75" customHeight="1">
      <c r="A274" s="27" t="s">
        <v>342</v>
      </c>
      <c r="B274" s="44" t="s">
        <v>459</v>
      </c>
      <c r="C274" s="44" t="s">
        <v>463</v>
      </c>
      <c r="D274" s="51" t="s">
        <v>343</v>
      </c>
      <c r="E274" s="51"/>
      <c r="F274" s="74"/>
      <c r="G274" s="107"/>
      <c r="H274" s="74"/>
      <c r="I274" s="107"/>
      <c r="J274" s="74">
        <f>J275</f>
        <v>10000</v>
      </c>
      <c r="K274" s="107"/>
      <c r="L274" s="74">
        <f>L275</f>
        <v>10000</v>
      </c>
      <c r="M274" s="108"/>
      <c r="N274" s="74">
        <f>N275</f>
        <v>85000</v>
      </c>
      <c r="O274" s="74">
        <f>O275</f>
        <v>85000</v>
      </c>
    </row>
    <row r="275" spans="1:15" ht="30.75" customHeight="1">
      <c r="A275" s="87" t="s">
        <v>369</v>
      </c>
      <c r="B275" s="44" t="s">
        <v>459</v>
      </c>
      <c r="C275" s="44" t="s">
        <v>463</v>
      </c>
      <c r="D275" s="51" t="s">
        <v>343</v>
      </c>
      <c r="E275" s="51" t="s">
        <v>360</v>
      </c>
      <c r="F275" s="74"/>
      <c r="G275" s="107"/>
      <c r="H275" s="74"/>
      <c r="I275" s="107">
        <v>10000</v>
      </c>
      <c r="J275" s="73">
        <f>H275+I275</f>
        <v>10000</v>
      </c>
      <c r="K275" s="107"/>
      <c r="L275" s="73">
        <f>J275+K275</f>
        <v>10000</v>
      </c>
      <c r="M275" s="108">
        <v>60000</v>
      </c>
      <c r="N275" s="73">
        <v>85000</v>
      </c>
      <c r="O275" s="73">
        <v>85000</v>
      </c>
    </row>
    <row r="276" spans="1:15" ht="36" customHeight="1">
      <c r="A276" s="9" t="s">
        <v>441</v>
      </c>
      <c r="B276" s="44" t="s">
        <v>459</v>
      </c>
      <c r="C276" s="44" t="s">
        <v>413</v>
      </c>
      <c r="D276" s="51"/>
      <c r="E276" s="51"/>
      <c r="F276" s="55">
        <f>F277</f>
        <v>2590350</v>
      </c>
      <c r="G276" s="107"/>
      <c r="H276" s="55">
        <f>H277</f>
        <v>2590350</v>
      </c>
      <c r="I276" s="107"/>
      <c r="J276" s="75">
        <f>J277</f>
        <v>2530350</v>
      </c>
      <c r="K276" s="107"/>
      <c r="L276" s="75">
        <f>L277</f>
        <v>2030790.3</v>
      </c>
      <c r="M276" s="108"/>
      <c r="N276" s="75">
        <f>N277</f>
        <v>1080000</v>
      </c>
      <c r="O276" s="75">
        <f>O277</f>
        <v>1080000</v>
      </c>
    </row>
    <row r="277" spans="1:15" ht="79.5" customHeight="1">
      <c r="A277" s="19" t="s">
        <v>283</v>
      </c>
      <c r="B277" s="44" t="s">
        <v>459</v>
      </c>
      <c r="C277" s="44" t="s">
        <v>413</v>
      </c>
      <c r="D277" s="51" t="s">
        <v>129</v>
      </c>
      <c r="E277" s="51"/>
      <c r="F277" s="55">
        <f>F278</f>
        <v>2590350</v>
      </c>
      <c r="G277" s="107"/>
      <c r="H277" s="55">
        <f>H278</f>
        <v>2590350</v>
      </c>
      <c r="I277" s="107"/>
      <c r="J277" s="75">
        <f>J278</f>
        <v>2530350</v>
      </c>
      <c r="K277" s="107"/>
      <c r="L277" s="75">
        <f>L278</f>
        <v>2030790.3</v>
      </c>
      <c r="M277" s="108"/>
      <c r="N277" s="75">
        <f>N278</f>
        <v>1080000</v>
      </c>
      <c r="O277" s="75">
        <f>O278</f>
        <v>1080000</v>
      </c>
    </row>
    <row r="278" spans="1:15" ht="48" customHeight="1">
      <c r="A278" s="11" t="s">
        <v>301</v>
      </c>
      <c r="B278" s="44" t="s">
        <v>459</v>
      </c>
      <c r="C278" s="44" t="s">
        <v>413</v>
      </c>
      <c r="D278" s="44" t="s">
        <v>211</v>
      </c>
      <c r="E278" s="44"/>
      <c r="F278" s="69">
        <f>F279+F281</f>
        <v>2590350</v>
      </c>
      <c r="G278" s="107"/>
      <c r="H278" s="69">
        <f>H279+H281</f>
        <v>2590350</v>
      </c>
      <c r="I278" s="107"/>
      <c r="J278" s="119">
        <f>J279+J281</f>
        <v>2530350</v>
      </c>
      <c r="K278" s="107"/>
      <c r="L278" s="119">
        <f>L279+L281</f>
        <v>2030790.3</v>
      </c>
      <c r="M278" s="108"/>
      <c r="N278" s="119">
        <f>N279+N281</f>
        <v>1080000</v>
      </c>
      <c r="O278" s="119">
        <f>O279+O281</f>
        <v>1080000</v>
      </c>
    </row>
    <row r="279" spans="1:15" ht="33.75" customHeight="1">
      <c r="A279" s="34" t="s">
        <v>236</v>
      </c>
      <c r="B279" s="44" t="s">
        <v>459</v>
      </c>
      <c r="C279" s="44" t="s">
        <v>413</v>
      </c>
      <c r="D279" s="44" t="s">
        <v>212</v>
      </c>
      <c r="E279" s="44"/>
      <c r="F279" s="69">
        <f>F280</f>
        <v>2410350</v>
      </c>
      <c r="G279" s="107"/>
      <c r="H279" s="69">
        <f>H280</f>
        <v>2410350</v>
      </c>
      <c r="I279" s="107"/>
      <c r="J279" s="119">
        <f>J280</f>
        <v>2350350</v>
      </c>
      <c r="K279" s="107"/>
      <c r="L279" s="119">
        <f>L280</f>
        <v>1850790.3</v>
      </c>
      <c r="M279" s="108"/>
      <c r="N279" s="119">
        <f>N280</f>
        <v>1000000</v>
      </c>
      <c r="O279" s="119">
        <f>O280</f>
        <v>1000000</v>
      </c>
    </row>
    <row r="280" spans="1:15" ht="33.75" customHeight="1">
      <c r="A280" s="9" t="s">
        <v>369</v>
      </c>
      <c r="B280" s="44" t="s">
        <v>459</v>
      </c>
      <c r="C280" s="44" t="s">
        <v>413</v>
      </c>
      <c r="D280" s="44" t="s">
        <v>212</v>
      </c>
      <c r="E280" s="44" t="s">
        <v>360</v>
      </c>
      <c r="F280" s="73">
        <v>2410350</v>
      </c>
      <c r="G280" s="107"/>
      <c r="H280" s="73">
        <f>F280+G280</f>
        <v>2410350</v>
      </c>
      <c r="I280" s="107">
        <v>-60000</v>
      </c>
      <c r="J280" s="73">
        <f>H280+I280</f>
        <v>2350350</v>
      </c>
      <c r="K280" s="107">
        <f>-409559.7-90000</f>
        <v>-499559.7</v>
      </c>
      <c r="L280" s="73">
        <f>J280+K280</f>
        <v>1850790.3</v>
      </c>
      <c r="M280" s="108"/>
      <c r="N280" s="73">
        <v>1000000</v>
      </c>
      <c r="O280" s="73">
        <v>1000000</v>
      </c>
    </row>
    <row r="281" spans="1:15" ht="30.75" customHeight="1">
      <c r="A281" s="11" t="s">
        <v>237</v>
      </c>
      <c r="B281" s="44" t="s">
        <v>459</v>
      </c>
      <c r="C281" s="44" t="s">
        <v>413</v>
      </c>
      <c r="D281" s="44" t="s">
        <v>213</v>
      </c>
      <c r="E281" s="44"/>
      <c r="F281" s="65">
        <f>F282</f>
        <v>180000</v>
      </c>
      <c r="G281" s="107"/>
      <c r="H281" s="65">
        <f>H282</f>
        <v>180000</v>
      </c>
      <c r="I281" s="107"/>
      <c r="J281" s="99">
        <f>J282</f>
        <v>180000</v>
      </c>
      <c r="K281" s="107"/>
      <c r="L281" s="99">
        <f>L282</f>
        <v>180000</v>
      </c>
      <c r="M281" s="108"/>
      <c r="N281" s="99">
        <f>N282</f>
        <v>80000</v>
      </c>
      <c r="O281" s="99">
        <f>O282</f>
        <v>80000</v>
      </c>
    </row>
    <row r="282" spans="1:15" ht="33.75" customHeight="1">
      <c r="A282" s="9" t="s">
        <v>369</v>
      </c>
      <c r="B282" s="44" t="s">
        <v>459</v>
      </c>
      <c r="C282" s="44" t="s">
        <v>413</v>
      </c>
      <c r="D282" s="44" t="s">
        <v>213</v>
      </c>
      <c r="E282" s="44" t="s">
        <v>360</v>
      </c>
      <c r="F282" s="73">
        <v>180000</v>
      </c>
      <c r="G282" s="107"/>
      <c r="H282" s="73">
        <f>F282+G282</f>
        <v>180000</v>
      </c>
      <c r="I282" s="107"/>
      <c r="J282" s="73">
        <f>H282+I282</f>
        <v>180000</v>
      </c>
      <c r="K282" s="107"/>
      <c r="L282" s="73">
        <f>J282+K282</f>
        <v>180000</v>
      </c>
      <c r="M282" s="108"/>
      <c r="N282" s="73">
        <v>80000</v>
      </c>
      <c r="O282" s="73">
        <v>80000</v>
      </c>
    </row>
    <row r="283" spans="1:15" ht="17.25" customHeight="1">
      <c r="A283" s="11" t="s">
        <v>442</v>
      </c>
      <c r="B283" s="80">
        <v>902</v>
      </c>
      <c r="C283" s="44" t="s">
        <v>398</v>
      </c>
      <c r="D283" s="44"/>
      <c r="E283" s="44"/>
      <c r="F283" s="73">
        <f>F284</f>
        <v>491130</v>
      </c>
      <c r="G283" s="107"/>
      <c r="H283" s="73">
        <f>H284</f>
        <v>491130</v>
      </c>
      <c r="I283" s="107"/>
      <c r="J283" s="73">
        <f>J284</f>
        <v>491130</v>
      </c>
      <c r="K283" s="107"/>
      <c r="L283" s="73">
        <f>L284</f>
        <v>491130</v>
      </c>
      <c r="M283" s="108"/>
      <c r="N283" s="73">
        <f aca="true" t="shared" si="13" ref="N283:O287">N284</f>
        <v>2500000</v>
      </c>
      <c r="O283" s="73">
        <f t="shared" si="13"/>
        <v>2500000</v>
      </c>
    </row>
    <row r="284" spans="1:15" ht="15.75" customHeight="1">
      <c r="A284" s="35" t="s">
        <v>443</v>
      </c>
      <c r="B284" s="77">
        <v>902</v>
      </c>
      <c r="C284" s="44" t="s">
        <v>399</v>
      </c>
      <c r="D284" s="44"/>
      <c r="E284" s="44"/>
      <c r="F284" s="73">
        <f>F285</f>
        <v>491130</v>
      </c>
      <c r="G284" s="107"/>
      <c r="H284" s="73">
        <f>H285</f>
        <v>491130</v>
      </c>
      <c r="I284" s="107"/>
      <c r="J284" s="73">
        <f>J285</f>
        <v>491130</v>
      </c>
      <c r="K284" s="107"/>
      <c r="L284" s="73">
        <f>L285</f>
        <v>491130</v>
      </c>
      <c r="M284" s="108"/>
      <c r="N284" s="73">
        <f t="shared" si="13"/>
        <v>2500000</v>
      </c>
      <c r="O284" s="73">
        <f t="shared" si="13"/>
        <v>2500000</v>
      </c>
    </row>
    <row r="285" spans="1:15" ht="80.25" customHeight="1">
      <c r="A285" s="78" t="s">
        <v>256</v>
      </c>
      <c r="B285" s="80">
        <v>902</v>
      </c>
      <c r="C285" s="44" t="s">
        <v>399</v>
      </c>
      <c r="D285" s="44" t="s">
        <v>129</v>
      </c>
      <c r="E285" s="44"/>
      <c r="F285" s="73">
        <f>F286</f>
        <v>491130</v>
      </c>
      <c r="G285" s="107"/>
      <c r="H285" s="73">
        <f>H286</f>
        <v>491130</v>
      </c>
      <c r="I285" s="107"/>
      <c r="J285" s="73">
        <f>J286</f>
        <v>491130</v>
      </c>
      <c r="K285" s="107"/>
      <c r="L285" s="73">
        <f>L286</f>
        <v>491130</v>
      </c>
      <c r="M285" s="108"/>
      <c r="N285" s="73">
        <f t="shared" si="13"/>
        <v>2500000</v>
      </c>
      <c r="O285" s="73">
        <f t="shared" si="13"/>
        <v>2500000</v>
      </c>
    </row>
    <row r="286" spans="1:15" ht="51" customHeight="1">
      <c r="A286" s="78" t="s">
        <v>327</v>
      </c>
      <c r="B286" s="80">
        <v>902</v>
      </c>
      <c r="C286" s="44" t="s">
        <v>399</v>
      </c>
      <c r="D286" s="44" t="s">
        <v>76</v>
      </c>
      <c r="E286" s="44"/>
      <c r="F286" s="73">
        <f>F287</f>
        <v>491130</v>
      </c>
      <c r="G286" s="107"/>
      <c r="H286" s="73">
        <f>H287</f>
        <v>491130</v>
      </c>
      <c r="I286" s="107"/>
      <c r="J286" s="73">
        <f>J287</f>
        <v>491130</v>
      </c>
      <c r="K286" s="107"/>
      <c r="L286" s="73">
        <f>L287</f>
        <v>491130</v>
      </c>
      <c r="M286" s="108"/>
      <c r="N286" s="73">
        <f>N287+N294</f>
        <v>2500000</v>
      </c>
      <c r="O286" s="73">
        <f>O287+O294</f>
        <v>2500000</v>
      </c>
    </row>
    <row r="287" spans="1:15" ht="35.25" customHeight="1">
      <c r="A287" s="79" t="s">
        <v>328</v>
      </c>
      <c r="B287" s="80">
        <v>902</v>
      </c>
      <c r="C287" s="44" t="s">
        <v>399</v>
      </c>
      <c r="D287" s="44" t="s">
        <v>77</v>
      </c>
      <c r="E287" s="44"/>
      <c r="F287" s="73">
        <f>F288</f>
        <v>491130</v>
      </c>
      <c r="G287" s="107"/>
      <c r="H287" s="73">
        <f>H288</f>
        <v>491130</v>
      </c>
      <c r="I287" s="107"/>
      <c r="J287" s="73">
        <f>J288</f>
        <v>491130</v>
      </c>
      <c r="K287" s="107"/>
      <c r="L287" s="73">
        <f>L288</f>
        <v>491130</v>
      </c>
      <c r="M287" s="108"/>
      <c r="N287" s="73">
        <f t="shared" si="13"/>
        <v>500000</v>
      </c>
      <c r="O287" s="73">
        <f t="shared" si="13"/>
        <v>500000</v>
      </c>
    </row>
    <row r="288" spans="1:15" ht="35.25" customHeight="1">
      <c r="A288" s="87" t="s">
        <v>369</v>
      </c>
      <c r="B288" s="90">
        <v>902</v>
      </c>
      <c r="C288" s="44" t="s">
        <v>399</v>
      </c>
      <c r="D288" s="44" t="s">
        <v>77</v>
      </c>
      <c r="E288" s="44" t="s">
        <v>360</v>
      </c>
      <c r="F288" s="73">
        <v>491130</v>
      </c>
      <c r="G288" s="107"/>
      <c r="H288" s="73">
        <f>F288+G288</f>
        <v>491130</v>
      </c>
      <c r="I288" s="107"/>
      <c r="J288" s="73">
        <f>H288+I288</f>
        <v>491130</v>
      </c>
      <c r="K288" s="107"/>
      <c r="L288" s="73">
        <f>J288+K288</f>
        <v>491130</v>
      </c>
      <c r="M288" s="108"/>
      <c r="N288" s="73">
        <v>500000</v>
      </c>
      <c r="O288" s="73">
        <v>500000</v>
      </c>
    </row>
    <row r="289" spans="1:15" ht="16.5" customHeight="1" hidden="1">
      <c r="A289" s="17" t="s">
        <v>450</v>
      </c>
      <c r="B289" s="80">
        <v>902</v>
      </c>
      <c r="C289" s="46" t="s">
        <v>420</v>
      </c>
      <c r="D289" s="46"/>
      <c r="E289" s="46"/>
      <c r="F289" s="73">
        <f>F290</f>
        <v>0</v>
      </c>
      <c r="G289" s="107"/>
      <c r="H289" s="73">
        <f>H290</f>
        <v>0</v>
      </c>
      <c r="I289" s="107"/>
      <c r="J289" s="73">
        <f>J290</f>
        <v>0</v>
      </c>
      <c r="K289" s="107"/>
      <c r="L289" s="73">
        <f>L290</f>
        <v>0</v>
      </c>
      <c r="M289" s="108"/>
      <c r="N289" s="73">
        <f aca="true" t="shared" si="14" ref="N289:O292">N290</f>
        <v>0</v>
      </c>
      <c r="O289" s="73">
        <f t="shared" si="14"/>
        <v>0</v>
      </c>
    </row>
    <row r="290" spans="1:15" ht="16.5" customHeight="1" hidden="1">
      <c r="A290" s="17" t="s">
        <v>451</v>
      </c>
      <c r="B290" s="80">
        <v>902</v>
      </c>
      <c r="C290" s="46" t="s">
        <v>434</v>
      </c>
      <c r="D290" s="46"/>
      <c r="E290" s="46"/>
      <c r="F290" s="73">
        <f>F291</f>
        <v>0</v>
      </c>
      <c r="G290" s="107"/>
      <c r="H290" s="73">
        <f>H291</f>
        <v>0</v>
      </c>
      <c r="I290" s="107"/>
      <c r="J290" s="73">
        <f>J291</f>
        <v>0</v>
      </c>
      <c r="K290" s="107"/>
      <c r="L290" s="73">
        <f>L291</f>
        <v>0</v>
      </c>
      <c r="M290" s="108"/>
      <c r="N290" s="73">
        <f t="shared" si="14"/>
        <v>0</v>
      </c>
      <c r="O290" s="73">
        <f t="shared" si="14"/>
        <v>0</v>
      </c>
    </row>
    <row r="291" spans="1:15" ht="16.5" customHeight="1" hidden="1">
      <c r="A291" s="16" t="s">
        <v>282</v>
      </c>
      <c r="B291" s="80">
        <v>902</v>
      </c>
      <c r="C291" s="46" t="s">
        <v>434</v>
      </c>
      <c r="D291" s="46" t="s">
        <v>113</v>
      </c>
      <c r="E291" s="46"/>
      <c r="F291" s="73">
        <f>F292</f>
        <v>0</v>
      </c>
      <c r="G291" s="107"/>
      <c r="H291" s="73">
        <f>H292</f>
        <v>0</v>
      </c>
      <c r="I291" s="107"/>
      <c r="J291" s="73">
        <f>J292</f>
        <v>0</v>
      </c>
      <c r="K291" s="107"/>
      <c r="L291" s="73">
        <f>L292</f>
        <v>0</v>
      </c>
      <c r="M291" s="108"/>
      <c r="N291" s="73">
        <f t="shared" si="14"/>
        <v>0</v>
      </c>
      <c r="O291" s="73">
        <f t="shared" si="14"/>
        <v>0</v>
      </c>
    </row>
    <row r="292" spans="1:15" ht="32.25" customHeight="1" hidden="1">
      <c r="A292" s="16" t="s">
        <v>79</v>
      </c>
      <c r="B292" s="80">
        <v>902</v>
      </c>
      <c r="C292" s="46" t="s">
        <v>434</v>
      </c>
      <c r="D292" s="46" t="s">
        <v>78</v>
      </c>
      <c r="E292" s="46"/>
      <c r="F292" s="73">
        <f>F293</f>
        <v>0</v>
      </c>
      <c r="G292" s="107"/>
      <c r="H292" s="73">
        <f>H293</f>
        <v>0</v>
      </c>
      <c r="I292" s="107"/>
      <c r="J292" s="73">
        <f>J293</f>
        <v>0</v>
      </c>
      <c r="K292" s="107"/>
      <c r="L292" s="73">
        <f>L293</f>
        <v>0</v>
      </c>
      <c r="M292" s="108"/>
      <c r="N292" s="73">
        <f t="shared" si="14"/>
        <v>0</v>
      </c>
      <c r="O292" s="73">
        <f t="shared" si="14"/>
        <v>0</v>
      </c>
    </row>
    <row r="293" spans="1:15" ht="32.25" customHeight="1" hidden="1">
      <c r="A293" s="16" t="s">
        <v>273</v>
      </c>
      <c r="B293" s="80">
        <v>902</v>
      </c>
      <c r="C293" s="46" t="s">
        <v>434</v>
      </c>
      <c r="D293" s="46" t="s">
        <v>78</v>
      </c>
      <c r="E293" s="46" t="s">
        <v>18</v>
      </c>
      <c r="F293" s="73"/>
      <c r="G293" s="107"/>
      <c r="H293" s="73"/>
      <c r="I293" s="107"/>
      <c r="J293" s="73"/>
      <c r="K293" s="107"/>
      <c r="L293" s="73"/>
      <c r="M293" s="108"/>
      <c r="N293" s="73"/>
      <c r="O293" s="73"/>
    </row>
    <row r="294" spans="1:15" ht="51.75" customHeight="1">
      <c r="A294" s="106" t="s">
        <v>492</v>
      </c>
      <c r="B294" s="80">
        <v>902</v>
      </c>
      <c r="C294" s="46" t="s">
        <v>399</v>
      </c>
      <c r="D294" s="46" t="s">
        <v>484</v>
      </c>
      <c r="E294" s="46"/>
      <c r="F294" s="73"/>
      <c r="G294" s="107"/>
      <c r="H294" s="73"/>
      <c r="I294" s="107"/>
      <c r="J294" s="73"/>
      <c r="K294" s="107"/>
      <c r="L294" s="73"/>
      <c r="M294" s="108"/>
      <c r="N294" s="73">
        <f>N295</f>
        <v>2000000</v>
      </c>
      <c r="O294" s="73">
        <f>O295</f>
        <v>2000000</v>
      </c>
    </row>
    <row r="295" spans="1:15" ht="45.75" customHeight="1">
      <c r="A295" s="16" t="s">
        <v>485</v>
      </c>
      <c r="B295" s="80">
        <v>902</v>
      </c>
      <c r="C295" s="46" t="s">
        <v>399</v>
      </c>
      <c r="D295" s="46" t="s">
        <v>484</v>
      </c>
      <c r="E295" s="46" t="s">
        <v>372</v>
      </c>
      <c r="F295" s="73"/>
      <c r="G295" s="107"/>
      <c r="H295" s="73"/>
      <c r="I295" s="107"/>
      <c r="J295" s="73"/>
      <c r="K295" s="107"/>
      <c r="L295" s="73"/>
      <c r="M295" s="108"/>
      <c r="N295" s="73">
        <v>2000000</v>
      </c>
      <c r="O295" s="73">
        <v>2000000</v>
      </c>
    </row>
    <row r="296" spans="1:15" ht="20.25" customHeight="1">
      <c r="A296" s="9" t="s">
        <v>450</v>
      </c>
      <c r="B296" s="46" t="s">
        <v>459</v>
      </c>
      <c r="C296" s="46" t="s">
        <v>420</v>
      </c>
      <c r="D296" s="46"/>
      <c r="E296" s="46"/>
      <c r="F296" s="73">
        <f>F297</f>
        <v>289650</v>
      </c>
      <c r="G296" s="107"/>
      <c r="H296" s="73">
        <f>H297</f>
        <v>289650</v>
      </c>
      <c r="I296" s="107"/>
      <c r="J296" s="73">
        <f>J297</f>
        <v>289650</v>
      </c>
      <c r="K296" s="107"/>
      <c r="L296" s="73">
        <f>L297</f>
        <v>289650</v>
      </c>
      <c r="M296" s="108"/>
      <c r="N296" s="73">
        <f aca="true" t="shared" si="15" ref="N296:O299">N297</f>
        <v>279300</v>
      </c>
      <c r="O296" s="73">
        <f t="shared" si="15"/>
        <v>279300</v>
      </c>
    </row>
    <row r="297" spans="1:15" ht="19.5" customHeight="1">
      <c r="A297" s="9" t="s">
        <v>451</v>
      </c>
      <c r="B297" s="46" t="s">
        <v>459</v>
      </c>
      <c r="C297" s="46" t="s">
        <v>434</v>
      </c>
      <c r="D297" s="46"/>
      <c r="E297" s="46"/>
      <c r="F297" s="73">
        <f>F298</f>
        <v>289650</v>
      </c>
      <c r="G297" s="107"/>
      <c r="H297" s="73">
        <f>H298</f>
        <v>289650</v>
      </c>
      <c r="I297" s="107"/>
      <c r="J297" s="73">
        <f>J298</f>
        <v>289650</v>
      </c>
      <c r="K297" s="107"/>
      <c r="L297" s="73">
        <f>L298</f>
        <v>289650</v>
      </c>
      <c r="M297" s="108"/>
      <c r="N297" s="73">
        <f t="shared" si="15"/>
        <v>279300</v>
      </c>
      <c r="O297" s="73">
        <f t="shared" si="15"/>
        <v>279300</v>
      </c>
    </row>
    <row r="298" spans="1:15" ht="18" customHeight="1">
      <c r="A298" s="16" t="s">
        <v>282</v>
      </c>
      <c r="B298" s="46" t="s">
        <v>459</v>
      </c>
      <c r="C298" s="46" t="s">
        <v>434</v>
      </c>
      <c r="D298" s="46" t="s">
        <v>113</v>
      </c>
      <c r="E298" s="46"/>
      <c r="F298" s="73">
        <f>F299</f>
        <v>289650</v>
      </c>
      <c r="G298" s="107"/>
      <c r="H298" s="73">
        <f>H299</f>
        <v>289650</v>
      </c>
      <c r="I298" s="107"/>
      <c r="J298" s="73">
        <f>J299</f>
        <v>289650</v>
      </c>
      <c r="K298" s="107"/>
      <c r="L298" s="73">
        <f>L299</f>
        <v>289650</v>
      </c>
      <c r="M298" s="108"/>
      <c r="N298" s="73">
        <f t="shared" si="15"/>
        <v>279300</v>
      </c>
      <c r="O298" s="73">
        <f t="shared" si="15"/>
        <v>279300</v>
      </c>
    </row>
    <row r="299" spans="1:15" ht="33.75" customHeight="1">
      <c r="A299" s="16" t="s">
        <v>79</v>
      </c>
      <c r="B299" s="46" t="s">
        <v>459</v>
      </c>
      <c r="C299" s="46" t="s">
        <v>434</v>
      </c>
      <c r="D299" s="46" t="s">
        <v>78</v>
      </c>
      <c r="E299" s="46"/>
      <c r="F299" s="73">
        <f>F300</f>
        <v>289650</v>
      </c>
      <c r="G299" s="107"/>
      <c r="H299" s="73">
        <f>H300</f>
        <v>289650</v>
      </c>
      <c r="I299" s="107"/>
      <c r="J299" s="73">
        <f>J300</f>
        <v>289650</v>
      </c>
      <c r="K299" s="107"/>
      <c r="L299" s="73">
        <f>L300</f>
        <v>289650</v>
      </c>
      <c r="M299" s="108"/>
      <c r="N299" s="73">
        <f t="shared" si="15"/>
        <v>279300</v>
      </c>
      <c r="O299" s="73">
        <f t="shared" si="15"/>
        <v>279300</v>
      </c>
    </row>
    <row r="300" spans="1:15" ht="32.25" customHeight="1">
      <c r="A300" s="16" t="s">
        <v>351</v>
      </c>
      <c r="B300" s="46" t="s">
        <v>459</v>
      </c>
      <c r="C300" s="46" t="s">
        <v>434</v>
      </c>
      <c r="D300" s="46" t="s">
        <v>78</v>
      </c>
      <c r="E300" s="46" t="s">
        <v>373</v>
      </c>
      <c r="F300" s="73">
        <v>289650</v>
      </c>
      <c r="G300" s="107"/>
      <c r="H300" s="73">
        <f>F300+G300</f>
        <v>289650</v>
      </c>
      <c r="I300" s="107"/>
      <c r="J300" s="73">
        <f>H300+I300</f>
        <v>289650</v>
      </c>
      <c r="K300" s="107"/>
      <c r="L300" s="73">
        <f>J300+K300</f>
        <v>289650</v>
      </c>
      <c r="M300" s="108"/>
      <c r="N300" s="73">
        <v>279300</v>
      </c>
      <c r="O300" s="73">
        <v>279300</v>
      </c>
    </row>
    <row r="301" spans="1:15" s="1" customFormat="1" ht="34.5" customHeight="1">
      <c r="A301" s="8" t="s">
        <v>460</v>
      </c>
      <c r="B301" s="43" t="s">
        <v>430</v>
      </c>
      <c r="C301" s="44"/>
      <c r="D301" s="44"/>
      <c r="E301" s="44"/>
      <c r="F301" s="61" t="e">
        <f>F302+F387</f>
        <v>#REF!</v>
      </c>
      <c r="G301" s="108"/>
      <c r="H301" s="61" t="e">
        <f>H302+H387</f>
        <v>#REF!</v>
      </c>
      <c r="I301" s="108"/>
      <c r="J301" s="72" t="e">
        <f>J302+J387</f>
        <v>#REF!</v>
      </c>
      <c r="K301" s="108"/>
      <c r="L301" s="72" t="e">
        <f>L302+L387</f>
        <v>#REF!</v>
      </c>
      <c r="M301" s="108"/>
      <c r="N301" s="72">
        <f>N302+N387</f>
        <v>609317500</v>
      </c>
      <c r="O301" s="72">
        <f>O302+O387</f>
        <v>609317500</v>
      </c>
    </row>
    <row r="302" spans="1:15" ht="18.75" customHeight="1">
      <c r="A302" s="9" t="s">
        <v>446</v>
      </c>
      <c r="B302" s="44" t="s">
        <v>430</v>
      </c>
      <c r="C302" s="44" t="s">
        <v>402</v>
      </c>
      <c r="D302" s="44"/>
      <c r="E302" s="44"/>
      <c r="F302" s="55" t="e">
        <f>F303+F330+F363+F374</f>
        <v>#REF!</v>
      </c>
      <c r="G302" s="110"/>
      <c r="H302" s="55" t="e">
        <f>H303+H330+H363+H374</f>
        <v>#REF!</v>
      </c>
      <c r="I302" s="110"/>
      <c r="J302" s="75" t="e">
        <f>J303+J330+J363+J374</f>
        <v>#REF!</v>
      </c>
      <c r="K302" s="110"/>
      <c r="L302" s="75" t="e">
        <f>L303+L330+L363+L374</f>
        <v>#REF!</v>
      </c>
      <c r="M302" s="111"/>
      <c r="N302" s="75">
        <f>N303+N330+N363+N374</f>
        <v>609182600</v>
      </c>
      <c r="O302" s="75">
        <f>O303+O330+O363+O374</f>
        <v>609182600</v>
      </c>
    </row>
    <row r="303" spans="1:15" ht="17.25" customHeight="1">
      <c r="A303" s="9" t="s">
        <v>431</v>
      </c>
      <c r="B303" s="44" t="s">
        <v>430</v>
      </c>
      <c r="C303" s="44" t="s">
        <v>432</v>
      </c>
      <c r="D303" s="44"/>
      <c r="E303" s="44"/>
      <c r="F303" s="55">
        <f>F304</f>
        <v>176342996.55</v>
      </c>
      <c r="G303" s="110"/>
      <c r="H303" s="55" t="e">
        <f>H304</f>
        <v>#REF!</v>
      </c>
      <c r="I303" s="111"/>
      <c r="J303" s="75" t="e">
        <f>J304</f>
        <v>#REF!</v>
      </c>
      <c r="K303" s="110"/>
      <c r="L303" s="75" t="e">
        <f>L304</f>
        <v>#REF!</v>
      </c>
      <c r="M303" s="111"/>
      <c r="N303" s="75">
        <f>N304</f>
        <v>187388471</v>
      </c>
      <c r="O303" s="75">
        <f>O304</f>
        <v>187388471</v>
      </c>
    </row>
    <row r="304" spans="1:15" ht="78.75" customHeight="1">
      <c r="A304" s="42" t="s">
        <v>311</v>
      </c>
      <c r="B304" s="44" t="s">
        <v>430</v>
      </c>
      <c r="C304" s="44" t="s">
        <v>432</v>
      </c>
      <c r="D304" s="44" t="s">
        <v>161</v>
      </c>
      <c r="E304" s="44"/>
      <c r="F304" s="55">
        <f>F305+F323</f>
        <v>176342996.55</v>
      </c>
      <c r="G304" s="111"/>
      <c r="H304" s="55" t="e">
        <f>H305+H323</f>
        <v>#REF!</v>
      </c>
      <c r="I304" s="110"/>
      <c r="J304" s="75" t="e">
        <f>J305+J323</f>
        <v>#REF!</v>
      </c>
      <c r="K304" s="110"/>
      <c r="L304" s="75" t="e">
        <f>L305+L323</f>
        <v>#REF!</v>
      </c>
      <c r="M304" s="111"/>
      <c r="N304" s="75">
        <f>N305+N323</f>
        <v>187388471</v>
      </c>
      <c r="O304" s="75">
        <f>O305+O323</f>
        <v>187388471</v>
      </c>
    </row>
    <row r="305" spans="1:15" ht="49.5" customHeight="1">
      <c r="A305" s="9" t="s">
        <v>231</v>
      </c>
      <c r="B305" s="44" t="s">
        <v>430</v>
      </c>
      <c r="C305" s="44" t="s">
        <v>432</v>
      </c>
      <c r="D305" s="44" t="s">
        <v>162</v>
      </c>
      <c r="E305" s="44"/>
      <c r="F305" s="55">
        <f>F306+F310+F313+F315+F317+F320</f>
        <v>145694295.55</v>
      </c>
      <c r="G305" s="107"/>
      <c r="H305" s="55" t="e">
        <f>H306+H310+H313+H315+H317+H320+#REF!</f>
        <v>#REF!</v>
      </c>
      <c r="I305" s="107"/>
      <c r="J305" s="75" t="e">
        <f>J306+J310+J313+J315+J317+J320+#REF!</f>
        <v>#REF!</v>
      </c>
      <c r="K305" s="107"/>
      <c r="L305" s="75" t="e">
        <f>L306+L310+L313+L315+L317+L320+#REF!</f>
        <v>#REF!</v>
      </c>
      <c r="M305" s="108"/>
      <c r="N305" s="75">
        <f>N306+N310+N313+N315+N317+N320</f>
        <v>160096526</v>
      </c>
      <c r="O305" s="75">
        <f>O306+O310+O313+O315+O317+O320</f>
        <v>160096526</v>
      </c>
    </row>
    <row r="306" spans="1:15" ht="81" customHeight="1">
      <c r="A306" s="9" t="s">
        <v>232</v>
      </c>
      <c r="B306" s="44" t="s">
        <v>430</v>
      </c>
      <c r="C306" s="44" t="s">
        <v>432</v>
      </c>
      <c r="D306" s="44" t="s">
        <v>163</v>
      </c>
      <c r="E306" s="44"/>
      <c r="F306" s="55">
        <f>F307+F308+F309</f>
        <v>36612924.8</v>
      </c>
      <c r="G306" s="107"/>
      <c r="H306" s="55">
        <f>H307+H308+H309</f>
        <v>36540653.010000005</v>
      </c>
      <c r="I306" s="107"/>
      <c r="J306" s="75">
        <f>J307+J308+J309</f>
        <v>36507256.05</v>
      </c>
      <c r="K306" s="107"/>
      <c r="L306" s="75">
        <f>L307+L308+L309</f>
        <v>37963277.05</v>
      </c>
      <c r="M306" s="108"/>
      <c r="N306" s="75">
        <f>N307+N308+N309</f>
        <v>37620361</v>
      </c>
      <c r="O306" s="75">
        <f>O307+O308+O309</f>
        <v>37620361</v>
      </c>
    </row>
    <row r="307" spans="1:15" ht="30" customHeight="1">
      <c r="A307" s="93" t="s">
        <v>359</v>
      </c>
      <c r="B307" s="48" t="s">
        <v>430</v>
      </c>
      <c r="C307" s="48" t="s">
        <v>432</v>
      </c>
      <c r="D307" s="48" t="s">
        <v>163</v>
      </c>
      <c r="E307" s="48" t="s">
        <v>358</v>
      </c>
      <c r="F307" s="75">
        <v>17321508</v>
      </c>
      <c r="G307" s="108">
        <v>-72271.79</v>
      </c>
      <c r="H307" s="75">
        <f>F307+G307</f>
        <v>17249236.21</v>
      </c>
      <c r="I307" s="107">
        <v>-104234</v>
      </c>
      <c r="J307" s="75">
        <f>H307+I307</f>
        <v>17145002.21</v>
      </c>
      <c r="K307" s="107"/>
      <c r="L307" s="75">
        <f>J307+K307</f>
        <v>17145002.21</v>
      </c>
      <c r="M307" s="108">
        <v>-1380</v>
      </c>
      <c r="N307" s="75">
        <v>20246775</v>
      </c>
      <c r="O307" s="75">
        <v>20246775</v>
      </c>
    </row>
    <row r="308" spans="1:15" s="7" customFormat="1" ht="33" customHeight="1">
      <c r="A308" s="93" t="s">
        <v>369</v>
      </c>
      <c r="B308" s="48" t="s">
        <v>430</v>
      </c>
      <c r="C308" s="48" t="s">
        <v>432</v>
      </c>
      <c r="D308" s="48" t="s">
        <v>163</v>
      </c>
      <c r="E308" s="48" t="s">
        <v>360</v>
      </c>
      <c r="F308" s="75">
        <v>19120416.8</v>
      </c>
      <c r="G308" s="108">
        <v>-290717</v>
      </c>
      <c r="H308" s="75">
        <f>F308+G308</f>
        <v>18829699.8</v>
      </c>
      <c r="I308" s="107">
        <v>-10079.96</v>
      </c>
      <c r="J308" s="75">
        <f>H308+I308</f>
        <v>18819619.84</v>
      </c>
      <c r="K308" s="130">
        <v>421771</v>
      </c>
      <c r="L308" s="75">
        <f>J308+K308</f>
        <v>19241390.84</v>
      </c>
      <c r="M308" s="134">
        <v>-219712.57</v>
      </c>
      <c r="N308" s="75">
        <v>15795186</v>
      </c>
      <c r="O308" s="75">
        <v>15795186</v>
      </c>
    </row>
    <row r="309" spans="1:15" ht="15.75" customHeight="1">
      <c r="A309" s="94" t="s">
        <v>363</v>
      </c>
      <c r="B309" s="48" t="s">
        <v>430</v>
      </c>
      <c r="C309" s="48" t="s">
        <v>432</v>
      </c>
      <c r="D309" s="48" t="s">
        <v>163</v>
      </c>
      <c r="E309" s="48" t="s">
        <v>362</v>
      </c>
      <c r="F309" s="75">
        <v>171000</v>
      </c>
      <c r="G309" s="108">
        <v>290717</v>
      </c>
      <c r="H309" s="75">
        <f>F309+G309</f>
        <v>461717</v>
      </c>
      <c r="I309" s="107">
        <v>80917</v>
      </c>
      <c r="J309" s="75">
        <f>H309+I309</f>
        <v>542634</v>
      </c>
      <c r="K309" s="130">
        <v>1034250</v>
      </c>
      <c r="L309" s="75">
        <f>J309+K309</f>
        <v>1576884</v>
      </c>
      <c r="M309" s="108">
        <v>6381.07</v>
      </c>
      <c r="N309" s="75">
        <v>1578400</v>
      </c>
      <c r="O309" s="75">
        <v>1578400</v>
      </c>
    </row>
    <row r="310" spans="1:15" ht="79.5" customHeight="1">
      <c r="A310" s="9" t="s">
        <v>233</v>
      </c>
      <c r="B310" s="44" t="s">
        <v>430</v>
      </c>
      <c r="C310" s="44" t="s">
        <v>432</v>
      </c>
      <c r="D310" s="44" t="s">
        <v>164</v>
      </c>
      <c r="E310" s="44"/>
      <c r="F310" s="55">
        <f>F311+F312</f>
        <v>31189270.75</v>
      </c>
      <c r="G310" s="108"/>
      <c r="H310" s="55">
        <f>H311+H312</f>
        <v>31189270.75</v>
      </c>
      <c r="I310" s="107"/>
      <c r="J310" s="75">
        <f>J311+J312</f>
        <v>31303522.75</v>
      </c>
      <c r="K310" s="107"/>
      <c r="L310" s="75">
        <f>L311+L312</f>
        <v>30933522.75</v>
      </c>
      <c r="M310" s="108"/>
      <c r="N310" s="75">
        <f>N311+N312</f>
        <v>30060865</v>
      </c>
      <c r="O310" s="75">
        <f>O311+O312</f>
        <v>30060865</v>
      </c>
    </row>
    <row r="311" spans="1:15" ht="18.75" customHeight="1">
      <c r="A311" s="93" t="s">
        <v>365</v>
      </c>
      <c r="B311" s="48" t="s">
        <v>430</v>
      </c>
      <c r="C311" s="48" t="s">
        <v>432</v>
      </c>
      <c r="D311" s="48" t="s">
        <v>164</v>
      </c>
      <c r="E311" s="48" t="s">
        <v>364</v>
      </c>
      <c r="F311" s="75">
        <v>30649778.75</v>
      </c>
      <c r="G311" s="107"/>
      <c r="H311" s="75">
        <f>F311+G311</f>
        <v>30649778.75</v>
      </c>
      <c r="I311" s="107">
        <v>114252</v>
      </c>
      <c r="J311" s="75">
        <f>H311+I311</f>
        <v>30764030.75</v>
      </c>
      <c r="K311" s="107">
        <v>-370000</v>
      </c>
      <c r="L311" s="75">
        <f>J311+K311</f>
        <v>30394030.75</v>
      </c>
      <c r="M311" s="108"/>
      <c r="N311" s="75">
        <v>30060865</v>
      </c>
      <c r="O311" s="75">
        <v>30060865</v>
      </c>
    </row>
    <row r="312" spans="1:15" ht="21" customHeight="1">
      <c r="A312" s="91" t="s">
        <v>367</v>
      </c>
      <c r="B312" s="48" t="s">
        <v>430</v>
      </c>
      <c r="C312" s="48" t="s">
        <v>432</v>
      </c>
      <c r="D312" s="48" t="s">
        <v>164</v>
      </c>
      <c r="E312" s="48" t="s">
        <v>366</v>
      </c>
      <c r="F312" s="75">
        <v>539492</v>
      </c>
      <c r="G312" s="108"/>
      <c r="H312" s="75">
        <f>F312+G312</f>
        <v>539492</v>
      </c>
      <c r="I312" s="107"/>
      <c r="J312" s="75">
        <f>H312+I312</f>
        <v>539492</v>
      </c>
      <c r="K312" s="107"/>
      <c r="L312" s="75">
        <f>J312+K312</f>
        <v>539492</v>
      </c>
      <c r="M312" s="108"/>
      <c r="N312" s="75"/>
      <c r="O312" s="75"/>
    </row>
    <row r="313" spans="1:15" ht="62.25" customHeight="1">
      <c r="A313" s="9" t="s">
        <v>234</v>
      </c>
      <c r="B313" s="44" t="s">
        <v>430</v>
      </c>
      <c r="C313" s="44" t="s">
        <v>432</v>
      </c>
      <c r="D313" s="44" t="s">
        <v>165</v>
      </c>
      <c r="E313" s="44"/>
      <c r="F313" s="55">
        <f>F314</f>
        <v>14350000</v>
      </c>
      <c r="G313" s="76"/>
      <c r="H313" s="55">
        <f>H314</f>
        <v>14350000</v>
      </c>
      <c r="I313" s="76"/>
      <c r="J313" s="75">
        <f>J314</f>
        <v>14232775.34</v>
      </c>
      <c r="K313" s="76"/>
      <c r="L313" s="75">
        <f>L314</f>
        <v>11632775.34</v>
      </c>
      <c r="M313" s="112"/>
      <c r="N313" s="75">
        <f>N314</f>
        <v>10500000</v>
      </c>
      <c r="O313" s="75">
        <f>O314</f>
        <v>10500000</v>
      </c>
    </row>
    <row r="314" spans="1:15" ht="34.5" customHeight="1">
      <c r="A314" s="91" t="s">
        <v>369</v>
      </c>
      <c r="B314" s="48" t="s">
        <v>430</v>
      </c>
      <c r="C314" s="48" t="s">
        <v>432</v>
      </c>
      <c r="D314" s="48" t="s">
        <v>165</v>
      </c>
      <c r="E314" s="48" t="s">
        <v>360</v>
      </c>
      <c r="F314" s="75">
        <v>14350000</v>
      </c>
      <c r="G314" s="112"/>
      <c r="H314" s="75">
        <f>F314+G314</f>
        <v>14350000</v>
      </c>
      <c r="I314" s="76">
        <v>-117224.66</v>
      </c>
      <c r="J314" s="75">
        <f>H314+I314</f>
        <v>14232775.34</v>
      </c>
      <c r="K314" s="76">
        <v>-2600000</v>
      </c>
      <c r="L314" s="75">
        <f>J314+K314</f>
        <v>11632775.34</v>
      </c>
      <c r="M314" s="112"/>
      <c r="N314" s="75">
        <v>10500000</v>
      </c>
      <c r="O314" s="75">
        <v>10500000</v>
      </c>
    </row>
    <row r="315" spans="1:15" ht="51" customHeight="1">
      <c r="A315" s="37" t="s">
        <v>235</v>
      </c>
      <c r="B315" s="48" t="s">
        <v>430</v>
      </c>
      <c r="C315" s="48" t="s">
        <v>432</v>
      </c>
      <c r="D315" s="48" t="s">
        <v>166</v>
      </c>
      <c r="E315" s="48"/>
      <c r="F315" s="55">
        <f>F316</f>
        <v>387100</v>
      </c>
      <c r="G315" s="76"/>
      <c r="H315" s="55">
        <f>H316</f>
        <v>387100</v>
      </c>
      <c r="I315" s="76"/>
      <c r="J315" s="75">
        <f>J316</f>
        <v>387100</v>
      </c>
      <c r="K315" s="76"/>
      <c r="L315" s="75">
        <f>L316</f>
        <v>387100</v>
      </c>
      <c r="M315" s="112"/>
      <c r="N315" s="75">
        <f>N316</f>
        <v>410300</v>
      </c>
      <c r="O315" s="75">
        <f>O316</f>
        <v>410300</v>
      </c>
    </row>
    <row r="316" spans="1:15" ht="33.75" customHeight="1">
      <c r="A316" s="91" t="s">
        <v>369</v>
      </c>
      <c r="B316" s="48" t="s">
        <v>430</v>
      </c>
      <c r="C316" s="48" t="s">
        <v>432</v>
      </c>
      <c r="D316" s="48" t="s">
        <v>166</v>
      </c>
      <c r="E316" s="48" t="s">
        <v>360</v>
      </c>
      <c r="F316" s="75">
        <v>387100</v>
      </c>
      <c r="G316" s="112"/>
      <c r="H316" s="75">
        <f>F316+G316</f>
        <v>387100</v>
      </c>
      <c r="I316" s="76"/>
      <c r="J316" s="75">
        <f>H316+I316</f>
        <v>387100</v>
      </c>
      <c r="K316" s="76"/>
      <c r="L316" s="75">
        <f>J316+K316</f>
        <v>387100</v>
      </c>
      <c r="M316" s="112"/>
      <c r="N316" s="75">
        <v>410300</v>
      </c>
      <c r="O316" s="75">
        <v>410300</v>
      </c>
    </row>
    <row r="317" spans="1:15" s="1" customFormat="1" ht="192.75" customHeight="1">
      <c r="A317" s="81" t="s">
        <v>329</v>
      </c>
      <c r="B317" s="44" t="s">
        <v>430</v>
      </c>
      <c r="C317" s="44" t="s">
        <v>432</v>
      </c>
      <c r="D317" s="44" t="s">
        <v>167</v>
      </c>
      <c r="E317" s="44"/>
      <c r="F317" s="55">
        <f>F318+F319</f>
        <v>62130240</v>
      </c>
      <c r="G317" s="76"/>
      <c r="H317" s="55">
        <f>H318+H319</f>
        <v>62130240</v>
      </c>
      <c r="I317" s="76"/>
      <c r="J317" s="75">
        <f>J318+J319</f>
        <v>62077000</v>
      </c>
      <c r="K317" s="76"/>
      <c r="L317" s="75">
        <f>L318+L319</f>
        <v>62077000</v>
      </c>
      <c r="M317" s="112"/>
      <c r="N317" s="75">
        <f>N318+N319</f>
        <v>80164000</v>
      </c>
      <c r="O317" s="75">
        <f>O318+O319</f>
        <v>80164000</v>
      </c>
    </row>
    <row r="318" spans="1:15" s="1" customFormat="1" ht="29.25" customHeight="1">
      <c r="A318" s="93" t="s">
        <v>359</v>
      </c>
      <c r="B318" s="48" t="s">
        <v>430</v>
      </c>
      <c r="C318" s="48" t="s">
        <v>432</v>
      </c>
      <c r="D318" s="95" t="s">
        <v>167</v>
      </c>
      <c r="E318" s="48" t="s">
        <v>358</v>
      </c>
      <c r="F318" s="75">
        <v>25805572</v>
      </c>
      <c r="G318" s="112"/>
      <c r="H318" s="75">
        <f>F318+G318</f>
        <v>25805572</v>
      </c>
      <c r="I318" s="76">
        <v>-53240</v>
      </c>
      <c r="J318" s="75">
        <f>H318+I318</f>
        <v>25752332</v>
      </c>
      <c r="K318" s="76"/>
      <c r="L318" s="75">
        <f>J318+K318</f>
        <v>25752332</v>
      </c>
      <c r="M318" s="112">
        <v>5118796</v>
      </c>
      <c r="N318" s="75">
        <v>32526067</v>
      </c>
      <c r="O318" s="75">
        <v>32526067</v>
      </c>
    </row>
    <row r="319" spans="1:15" s="1" customFormat="1" ht="23.25" customHeight="1">
      <c r="A319" s="91" t="s">
        <v>365</v>
      </c>
      <c r="B319" s="48" t="s">
        <v>430</v>
      </c>
      <c r="C319" s="48" t="s">
        <v>432</v>
      </c>
      <c r="D319" s="95" t="s">
        <v>167</v>
      </c>
      <c r="E319" s="48" t="s">
        <v>364</v>
      </c>
      <c r="F319" s="75">
        <v>36324668</v>
      </c>
      <c r="G319" s="76"/>
      <c r="H319" s="75">
        <f>F319+G319</f>
        <v>36324668</v>
      </c>
      <c r="I319" s="76"/>
      <c r="J319" s="75">
        <f>H319+I319</f>
        <v>36324668</v>
      </c>
      <c r="K319" s="76"/>
      <c r="L319" s="75">
        <f>J319+K319</f>
        <v>36324668</v>
      </c>
      <c r="M319" s="112">
        <v>8149004</v>
      </c>
      <c r="N319" s="75">
        <v>47637933</v>
      </c>
      <c r="O319" s="75">
        <v>47637933</v>
      </c>
    </row>
    <row r="320" spans="1:15" s="1" customFormat="1" ht="141" customHeight="1">
      <c r="A320" s="9" t="s">
        <v>317</v>
      </c>
      <c r="B320" s="44" t="s">
        <v>430</v>
      </c>
      <c r="C320" s="44" t="s">
        <v>432</v>
      </c>
      <c r="D320" s="124" t="s">
        <v>168</v>
      </c>
      <c r="E320" s="44"/>
      <c r="F320" s="75">
        <f>F321+F322</f>
        <v>1024760</v>
      </c>
      <c r="G320" s="76"/>
      <c r="H320" s="75">
        <f>H321+H322</f>
        <v>1024760</v>
      </c>
      <c r="I320" s="76"/>
      <c r="J320" s="75">
        <f>J321+J322</f>
        <v>1078000</v>
      </c>
      <c r="K320" s="76"/>
      <c r="L320" s="75">
        <f>L321+L322</f>
        <v>1078000</v>
      </c>
      <c r="M320" s="112"/>
      <c r="N320" s="75">
        <f>N321+N322</f>
        <v>1341000</v>
      </c>
      <c r="O320" s="75">
        <f>O321+O322</f>
        <v>1341000</v>
      </c>
    </row>
    <row r="321" spans="1:15" s="1" customFormat="1" ht="60" customHeight="1">
      <c r="A321" s="93" t="s">
        <v>361</v>
      </c>
      <c r="B321" s="48" t="s">
        <v>430</v>
      </c>
      <c r="C321" s="48" t="s">
        <v>432</v>
      </c>
      <c r="D321" s="48" t="s">
        <v>168</v>
      </c>
      <c r="E321" s="48" t="s">
        <v>360</v>
      </c>
      <c r="F321" s="75">
        <v>330339</v>
      </c>
      <c r="G321" s="112"/>
      <c r="H321" s="75">
        <f>F321+G321</f>
        <v>330339</v>
      </c>
      <c r="I321" s="76">
        <v>167661</v>
      </c>
      <c r="J321" s="75">
        <f>H321+I321</f>
        <v>498000</v>
      </c>
      <c r="K321" s="76"/>
      <c r="L321" s="75">
        <f>J321+K321</f>
        <v>498000</v>
      </c>
      <c r="M321" s="112"/>
      <c r="N321" s="75">
        <v>610750</v>
      </c>
      <c r="O321" s="75">
        <v>610750</v>
      </c>
    </row>
    <row r="322" spans="1:15" s="1" customFormat="1" ht="15.75" customHeight="1">
      <c r="A322" s="96" t="s">
        <v>365</v>
      </c>
      <c r="B322" s="48" t="s">
        <v>430</v>
      </c>
      <c r="C322" s="48" t="s">
        <v>432</v>
      </c>
      <c r="D322" s="48" t="s">
        <v>168</v>
      </c>
      <c r="E322" s="48" t="s">
        <v>364</v>
      </c>
      <c r="F322" s="75">
        <v>694421</v>
      </c>
      <c r="G322" s="76"/>
      <c r="H322" s="75">
        <f>F322+G322</f>
        <v>694421</v>
      </c>
      <c r="I322" s="76">
        <v>-114421</v>
      </c>
      <c r="J322" s="75">
        <f>H322+I322</f>
        <v>580000</v>
      </c>
      <c r="K322" s="76"/>
      <c r="L322" s="75">
        <f>J322+K322</f>
        <v>580000</v>
      </c>
      <c r="M322" s="112"/>
      <c r="N322" s="75">
        <v>730250</v>
      </c>
      <c r="O322" s="75">
        <v>730250</v>
      </c>
    </row>
    <row r="323" spans="1:15" s="1" customFormat="1" ht="62.25" customHeight="1">
      <c r="A323" s="9" t="s">
        <v>332</v>
      </c>
      <c r="B323" s="44" t="s">
        <v>430</v>
      </c>
      <c r="C323" s="44" t="s">
        <v>432</v>
      </c>
      <c r="D323" s="44" t="s">
        <v>169</v>
      </c>
      <c r="E323" s="44"/>
      <c r="F323" s="55">
        <f>F324+F327</f>
        <v>30648701</v>
      </c>
      <c r="G323" s="76"/>
      <c r="H323" s="55">
        <f>H324+H327</f>
        <v>30648701</v>
      </c>
      <c r="I323" s="76"/>
      <c r="J323" s="75">
        <f>J324+J327</f>
        <v>27515770</v>
      </c>
      <c r="K323" s="76"/>
      <c r="L323" s="75">
        <f>L324+L327</f>
        <v>27515770</v>
      </c>
      <c r="M323" s="112"/>
      <c r="N323" s="75">
        <f>N324+N327</f>
        <v>27291945</v>
      </c>
      <c r="O323" s="75">
        <f>O324+O327</f>
        <v>27291945</v>
      </c>
    </row>
    <row r="324" spans="1:15" s="1" customFormat="1" ht="210" customHeight="1">
      <c r="A324" s="9" t="s">
        <v>319</v>
      </c>
      <c r="B324" s="44" t="s">
        <v>430</v>
      </c>
      <c r="C324" s="44" t="s">
        <v>432</v>
      </c>
      <c r="D324" s="44" t="s">
        <v>170</v>
      </c>
      <c r="E324" s="44"/>
      <c r="F324" s="55">
        <f>F325+F326</f>
        <v>30314150</v>
      </c>
      <c r="G324" s="76"/>
      <c r="H324" s="55">
        <f>H325+H326</f>
        <v>30314150</v>
      </c>
      <c r="I324" s="76"/>
      <c r="J324" s="75">
        <f>J325+J326</f>
        <v>27079270</v>
      </c>
      <c r="K324" s="76"/>
      <c r="L324" s="75">
        <f>L325+L326</f>
        <v>27079270</v>
      </c>
      <c r="M324" s="112"/>
      <c r="N324" s="75">
        <f>N325+N326</f>
        <v>26904945</v>
      </c>
      <c r="O324" s="75">
        <f>O325+O326</f>
        <v>26904945</v>
      </c>
    </row>
    <row r="325" spans="1:15" s="1" customFormat="1" ht="36" customHeight="1">
      <c r="A325" s="93" t="s">
        <v>359</v>
      </c>
      <c r="B325" s="48" t="s">
        <v>430</v>
      </c>
      <c r="C325" s="48" t="s">
        <v>432</v>
      </c>
      <c r="D325" s="48" t="s">
        <v>170</v>
      </c>
      <c r="E325" s="48" t="s">
        <v>358</v>
      </c>
      <c r="F325" s="75">
        <v>28822108</v>
      </c>
      <c r="G325" s="112"/>
      <c r="H325" s="75">
        <f>F325+G325</f>
        <v>28822108</v>
      </c>
      <c r="I325" s="76">
        <v>-3299908</v>
      </c>
      <c r="J325" s="75">
        <f>H325+I325</f>
        <v>25522200</v>
      </c>
      <c r="K325" s="76"/>
      <c r="L325" s="75">
        <f>J325+K325</f>
        <v>25522200</v>
      </c>
      <c r="M325" s="112"/>
      <c r="N325" s="75">
        <v>25382370</v>
      </c>
      <c r="O325" s="75">
        <v>25382370</v>
      </c>
    </row>
    <row r="326" spans="1:15" s="1" customFormat="1" ht="18" customHeight="1">
      <c r="A326" s="91" t="s">
        <v>367</v>
      </c>
      <c r="B326" s="48" t="s">
        <v>430</v>
      </c>
      <c r="C326" s="48" t="s">
        <v>432</v>
      </c>
      <c r="D326" s="48" t="s">
        <v>170</v>
      </c>
      <c r="E326" s="48" t="s">
        <v>366</v>
      </c>
      <c r="F326" s="75">
        <v>1492042</v>
      </c>
      <c r="G326" s="112"/>
      <c r="H326" s="75">
        <f>F326+G326</f>
        <v>1492042</v>
      </c>
      <c r="I326" s="76">
        <v>65028</v>
      </c>
      <c r="J326" s="75">
        <f>H326+I326</f>
        <v>1557070</v>
      </c>
      <c r="K326" s="76"/>
      <c r="L326" s="75">
        <f>J326+K326</f>
        <v>1557070</v>
      </c>
      <c r="M326" s="112"/>
      <c r="N326" s="75">
        <v>1522575</v>
      </c>
      <c r="O326" s="75">
        <v>1522575</v>
      </c>
    </row>
    <row r="327" spans="1:15" s="1" customFormat="1" ht="222" customHeight="1">
      <c r="A327" s="9" t="s">
        <v>331</v>
      </c>
      <c r="B327" s="44" t="s">
        <v>430</v>
      </c>
      <c r="C327" s="44" t="s">
        <v>432</v>
      </c>
      <c r="D327" s="44" t="s">
        <v>171</v>
      </c>
      <c r="E327" s="44"/>
      <c r="F327" s="55">
        <f>F328+F329</f>
        <v>334551</v>
      </c>
      <c r="G327" s="107"/>
      <c r="H327" s="55">
        <f>H328+H329</f>
        <v>334551</v>
      </c>
      <c r="I327" s="107"/>
      <c r="J327" s="75">
        <f>J328+J329</f>
        <v>436500</v>
      </c>
      <c r="K327" s="107"/>
      <c r="L327" s="75">
        <f>L328+L329</f>
        <v>436500</v>
      </c>
      <c r="M327" s="108"/>
      <c r="N327" s="75">
        <f>N328+N329</f>
        <v>387000</v>
      </c>
      <c r="O327" s="75">
        <f>O328+O329</f>
        <v>387000</v>
      </c>
    </row>
    <row r="328" spans="1:15" s="1" customFormat="1" ht="32.25" customHeight="1">
      <c r="A328" s="93" t="s">
        <v>370</v>
      </c>
      <c r="B328" s="48" t="s">
        <v>430</v>
      </c>
      <c r="C328" s="48" t="s">
        <v>432</v>
      </c>
      <c r="D328" s="48" t="s">
        <v>171</v>
      </c>
      <c r="E328" s="48" t="s">
        <v>360</v>
      </c>
      <c r="F328" s="75">
        <v>315861</v>
      </c>
      <c r="G328" s="107"/>
      <c r="H328" s="75">
        <f>F328+G328</f>
        <v>315861</v>
      </c>
      <c r="I328" s="107">
        <v>98939</v>
      </c>
      <c r="J328" s="75">
        <f>H328+I328</f>
        <v>414800</v>
      </c>
      <c r="K328" s="107"/>
      <c r="L328" s="75">
        <f>J328+K328</f>
        <v>414800</v>
      </c>
      <c r="M328" s="108"/>
      <c r="N328" s="75">
        <v>370720</v>
      </c>
      <c r="O328" s="75">
        <v>370720</v>
      </c>
    </row>
    <row r="329" spans="1:15" s="1" customFormat="1" ht="21.75" customHeight="1">
      <c r="A329" s="91" t="s">
        <v>367</v>
      </c>
      <c r="B329" s="48" t="s">
        <v>430</v>
      </c>
      <c r="C329" s="48" t="s">
        <v>432</v>
      </c>
      <c r="D329" s="48" t="s">
        <v>171</v>
      </c>
      <c r="E329" s="48" t="s">
        <v>366</v>
      </c>
      <c r="F329" s="75">
        <v>18690</v>
      </c>
      <c r="G329" s="112"/>
      <c r="H329" s="75">
        <f>F329+G329</f>
        <v>18690</v>
      </c>
      <c r="I329" s="76">
        <v>3010</v>
      </c>
      <c r="J329" s="75">
        <f>H329+I329</f>
        <v>21700</v>
      </c>
      <c r="K329" s="76"/>
      <c r="L329" s="75">
        <f>J329+K329</f>
        <v>21700</v>
      </c>
      <c r="M329" s="112"/>
      <c r="N329" s="75">
        <v>16280</v>
      </c>
      <c r="O329" s="75">
        <v>16280</v>
      </c>
    </row>
    <row r="330" spans="1:15" ht="18" customHeight="1">
      <c r="A330" s="9" t="s">
        <v>447</v>
      </c>
      <c r="B330" s="44" t="s">
        <v>430</v>
      </c>
      <c r="C330" s="44" t="s">
        <v>403</v>
      </c>
      <c r="D330" s="44"/>
      <c r="E330" s="44"/>
      <c r="F330" s="55" t="e">
        <f>F331</f>
        <v>#REF!</v>
      </c>
      <c r="G330" s="76"/>
      <c r="H330" s="55" t="e">
        <f>H331</f>
        <v>#REF!</v>
      </c>
      <c r="I330" s="112"/>
      <c r="J330" s="75" t="e">
        <f>J331</f>
        <v>#REF!</v>
      </c>
      <c r="K330" s="76"/>
      <c r="L330" s="75" t="e">
        <f>L331</f>
        <v>#REF!</v>
      </c>
      <c r="M330" s="112"/>
      <c r="N330" s="75">
        <f>N331</f>
        <v>396515929</v>
      </c>
      <c r="O330" s="75">
        <f>O331</f>
        <v>396515929</v>
      </c>
    </row>
    <row r="331" spans="1:15" ht="46.5" customHeight="1">
      <c r="A331" s="9" t="s">
        <v>302</v>
      </c>
      <c r="B331" s="44" t="s">
        <v>430</v>
      </c>
      <c r="C331" s="44" t="s">
        <v>403</v>
      </c>
      <c r="D331" s="44" t="s">
        <v>161</v>
      </c>
      <c r="E331" s="44"/>
      <c r="F331" s="55" t="e">
        <f>F332+F355+F360</f>
        <v>#REF!</v>
      </c>
      <c r="G331" s="112"/>
      <c r="H331" s="55" t="e">
        <f>H332+H355+H360</f>
        <v>#REF!</v>
      </c>
      <c r="I331" s="76"/>
      <c r="J331" s="75" t="e">
        <f>J332+J355+J360</f>
        <v>#REF!</v>
      </c>
      <c r="K331" s="76"/>
      <c r="L331" s="75" t="e">
        <f>L332+L355+L360</f>
        <v>#REF!</v>
      </c>
      <c r="M331" s="112"/>
      <c r="N331" s="75">
        <f>N332+N355+N360</f>
        <v>396515929</v>
      </c>
      <c r="O331" s="75">
        <f>O332+O355+O360</f>
        <v>396515929</v>
      </c>
    </row>
    <row r="332" spans="1:15" s="1" customFormat="1" ht="49.5" customHeight="1">
      <c r="A332" s="9" t="s">
        <v>238</v>
      </c>
      <c r="B332" s="44" t="s">
        <v>430</v>
      </c>
      <c r="C332" s="44" t="s">
        <v>403</v>
      </c>
      <c r="D332" s="44" t="s">
        <v>169</v>
      </c>
      <c r="E332" s="44"/>
      <c r="F332" s="55">
        <f>F333+F336+F339+F342+F345+F349+F351</f>
        <v>382154885.76</v>
      </c>
      <c r="G332" s="76"/>
      <c r="H332" s="55" t="e">
        <f>H333+H336+H339+H342+H345+H349+H351+#REF!</f>
        <v>#REF!</v>
      </c>
      <c r="I332" s="76"/>
      <c r="J332" s="75" t="e">
        <f>J333+J336+J339+J342+J345+J349+J351+#REF!</f>
        <v>#REF!</v>
      </c>
      <c r="K332" s="76"/>
      <c r="L332" s="75" t="e">
        <f>L333+L336+L339+L342+L345+L349+L351+#REF!</f>
        <v>#REF!</v>
      </c>
      <c r="M332" s="112"/>
      <c r="N332" s="75">
        <f>N333+N336+N339+N342+N345+N349+N351+N353</f>
        <v>378809610</v>
      </c>
      <c r="O332" s="75">
        <f>O333+O336+O339+O342+O345+O349+O351+O353</f>
        <v>378809610</v>
      </c>
    </row>
    <row r="333" spans="1:15" s="1" customFormat="1" ht="207" customHeight="1">
      <c r="A333" s="9" t="s">
        <v>319</v>
      </c>
      <c r="B333" s="44" t="s">
        <v>430</v>
      </c>
      <c r="C333" s="44" t="s">
        <v>403</v>
      </c>
      <c r="D333" s="44" t="s">
        <v>170</v>
      </c>
      <c r="E333" s="44"/>
      <c r="F333" s="55">
        <f>F334+F335</f>
        <v>258063262</v>
      </c>
      <c r="G333" s="76"/>
      <c r="H333" s="55">
        <f>H334+H335</f>
        <v>258063262</v>
      </c>
      <c r="I333" s="76"/>
      <c r="J333" s="75">
        <f>J334+J335</f>
        <v>260561730</v>
      </c>
      <c r="K333" s="76"/>
      <c r="L333" s="75">
        <f>L334+L335</f>
        <v>260561730</v>
      </c>
      <c r="M333" s="112"/>
      <c r="N333" s="75">
        <f>N334+N335</f>
        <v>247493055</v>
      </c>
      <c r="O333" s="75">
        <f>O334+O335</f>
        <v>247493055</v>
      </c>
    </row>
    <row r="334" spans="1:15" s="1" customFormat="1" ht="35.25" customHeight="1">
      <c r="A334" s="93" t="s">
        <v>359</v>
      </c>
      <c r="B334" s="48" t="s">
        <v>430</v>
      </c>
      <c r="C334" s="48" t="s">
        <v>403</v>
      </c>
      <c r="D334" s="48" t="s">
        <v>170</v>
      </c>
      <c r="E334" s="48" t="s">
        <v>358</v>
      </c>
      <c r="F334" s="75">
        <v>146980683</v>
      </c>
      <c r="G334" s="112"/>
      <c r="H334" s="75">
        <f>F334+G334</f>
        <v>146980683</v>
      </c>
      <c r="I334" s="76">
        <v>25341723</v>
      </c>
      <c r="J334" s="75">
        <f>H334+I334</f>
        <v>172322406</v>
      </c>
      <c r="K334" s="76"/>
      <c r="L334" s="75">
        <f>J334+K334</f>
        <v>172322406</v>
      </c>
      <c r="M334" s="112">
        <v>-25967449.85</v>
      </c>
      <c r="N334" s="75">
        <v>138995933</v>
      </c>
      <c r="O334" s="75">
        <v>138995933</v>
      </c>
    </row>
    <row r="335" spans="1:15" s="1" customFormat="1" ht="19.5" customHeight="1">
      <c r="A335" s="91" t="s">
        <v>367</v>
      </c>
      <c r="B335" s="97">
        <v>906</v>
      </c>
      <c r="C335" s="48" t="s">
        <v>403</v>
      </c>
      <c r="D335" s="48" t="s">
        <v>170</v>
      </c>
      <c r="E335" s="48" t="s">
        <v>366</v>
      </c>
      <c r="F335" s="75">
        <v>111082579</v>
      </c>
      <c r="G335" s="112"/>
      <c r="H335" s="75">
        <f>F335+G335</f>
        <v>111082579</v>
      </c>
      <c r="I335" s="76">
        <v>-22843255</v>
      </c>
      <c r="J335" s="75">
        <f>H335+I335</f>
        <v>88239324</v>
      </c>
      <c r="K335" s="76"/>
      <c r="L335" s="75">
        <f>J335+K335</f>
        <v>88239324</v>
      </c>
      <c r="M335" s="112">
        <v>5953049.85</v>
      </c>
      <c r="N335" s="75">
        <v>108497122</v>
      </c>
      <c r="O335" s="75">
        <v>108497122</v>
      </c>
    </row>
    <row r="336" spans="1:15" s="1" customFormat="1" ht="224.25" customHeight="1">
      <c r="A336" s="9" t="s">
        <v>331</v>
      </c>
      <c r="B336" s="44" t="s">
        <v>430</v>
      </c>
      <c r="C336" s="44" t="s">
        <v>403</v>
      </c>
      <c r="D336" s="44" t="s">
        <v>171</v>
      </c>
      <c r="E336" s="44"/>
      <c r="F336" s="55">
        <f>F337+F338</f>
        <v>4622037</v>
      </c>
      <c r="G336" s="76"/>
      <c r="H336" s="55">
        <f>H337+H338</f>
        <v>4622037</v>
      </c>
      <c r="I336" s="76"/>
      <c r="J336" s="75">
        <f>J337+J338</f>
        <v>5256500</v>
      </c>
      <c r="K336" s="76"/>
      <c r="L336" s="75">
        <f>L337+L338</f>
        <v>5256500</v>
      </c>
      <c r="M336" s="112"/>
      <c r="N336" s="75">
        <f>N337+N338</f>
        <v>5362000</v>
      </c>
      <c r="O336" s="75">
        <f>O337+O338</f>
        <v>5362000</v>
      </c>
    </row>
    <row r="337" spans="1:15" s="1" customFormat="1" ht="39.75" customHeight="1">
      <c r="A337" s="93" t="s">
        <v>369</v>
      </c>
      <c r="B337" s="48" t="s">
        <v>430</v>
      </c>
      <c r="C337" s="48" t="s">
        <v>403</v>
      </c>
      <c r="D337" s="48" t="s">
        <v>171</v>
      </c>
      <c r="E337" s="48" t="s">
        <v>360</v>
      </c>
      <c r="F337" s="75">
        <v>2272704</v>
      </c>
      <c r="G337" s="112"/>
      <c r="H337" s="75">
        <f>F337+G337</f>
        <v>2272704</v>
      </c>
      <c r="I337" s="76">
        <v>634463</v>
      </c>
      <c r="J337" s="75">
        <f>H337+I337</f>
        <v>2907167</v>
      </c>
      <c r="K337" s="76"/>
      <c r="L337" s="75">
        <f>J337+K337</f>
        <v>2907167</v>
      </c>
      <c r="M337" s="112"/>
      <c r="N337" s="75">
        <v>2615200</v>
      </c>
      <c r="O337" s="75">
        <v>2615200</v>
      </c>
    </row>
    <row r="338" spans="1:15" s="1" customFormat="1" ht="21.75" customHeight="1">
      <c r="A338" s="91" t="s">
        <v>367</v>
      </c>
      <c r="B338" s="48" t="s">
        <v>430</v>
      </c>
      <c r="C338" s="48" t="s">
        <v>403</v>
      </c>
      <c r="D338" s="48" t="s">
        <v>171</v>
      </c>
      <c r="E338" s="48" t="s">
        <v>366</v>
      </c>
      <c r="F338" s="75">
        <v>2349333</v>
      </c>
      <c r="G338" s="76"/>
      <c r="H338" s="75">
        <f>F338+G338</f>
        <v>2349333</v>
      </c>
      <c r="I338" s="76"/>
      <c r="J338" s="75">
        <f>H338+I338</f>
        <v>2349333</v>
      </c>
      <c r="K338" s="76"/>
      <c r="L338" s="75">
        <f>J338+K338</f>
        <v>2349333</v>
      </c>
      <c r="M338" s="112"/>
      <c r="N338" s="75">
        <v>2746800</v>
      </c>
      <c r="O338" s="75">
        <v>2746800</v>
      </c>
    </row>
    <row r="339" spans="1:15" s="1" customFormat="1" ht="62.25" customHeight="1">
      <c r="A339" s="28" t="s">
        <v>240</v>
      </c>
      <c r="B339" s="44" t="s">
        <v>430</v>
      </c>
      <c r="C339" s="44" t="s">
        <v>403</v>
      </c>
      <c r="D339" s="44" t="s">
        <v>173</v>
      </c>
      <c r="E339" s="44"/>
      <c r="F339" s="55">
        <f>F340+F341</f>
        <v>13702000</v>
      </c>
      <c r="G339" s="112"/>
      <c r="H339" s="55">
        <f>H340+H341</f>
        <v>13702000</v>
      </c>
      <c r="I339" s="76"/>
      <c r="J339" s="75">
        <f>J340+J341</f>
        <v>13702000</v>
      </c>
      <c r="K339" s="76"/>
      <c r="L339" s="75">
        <f>L340+L341</f>
        <v>13702000</v>
      </c>
      <c r="M339" s="112"/>
      <c r="N339" s="75">
        <f>N340+N341</f>
        <v>18707000</v>
      </c>
      <c r="O339" s="75">
        <f>O340+O341</f>
        <v>18707000</v>
      </c>
    </row>
    <row r="340" spans="1:15" s="1" customFormat="1" ht="36.75" customHeight="1">
      <c r="A340" s="98" t="s">
        <v>370</v>
      </c>
      <c r="B340" s="48" t="s">
        <v>430</v>
      </c>
      <c r="C340" s="48" t="s">
        <v>403</v>
      </c>
      <c r="D340" s="48" t="s">
        <v>173</v>
      </c>
      <c r="E340" s="48" t="s">
        <v>360</v>
      </c>
      <c r="F340" s="75">
        <v>6958440</v>
      </c>
      <c r="G340" s="76">
        <v>250000</v>
      </c>
      <c r="H340" s="75">
        <f>F340+G340</f>
        <v>7208440</v>
      </c>
      <c r="I340" s="76">
        <v>150000</v>
      </c>
      <c r="J340" s="75">
        <f>H340+I340</f>
        <v>7358440</v>
      </c>
      <c r="K340" s="76"/>
      <c r="L340" s="75">
        <f>J340+K340</f>
        <v>7358440</v>
      </c>
      <c r="M340" s="112"/>
      <c r="N340" s="75">
        <v>9507000</v>
      </c>
      <c r="O340" s="75">
        <v>9507000</v>
      </c>
    </row>
    <row r="341" spans="1:15" s="1" customFormat="1" ht="24.75" customHeight="1">
      <c r="A341" s="91" t="s">
        <v>367</v>
      </c>
      <c r="B341" s="48" t="s">
        <v>430</v>
      </c>
      <c r="C341" s="48" t="s">
        <v>403</v>
      </c>
      <c r="D341" s="48" t="s">
        <v>173</v>
      </c>
      <c r="E341" s="48" t="s">
        <v>366</v>
      </c>
      <c r="F341" s="75">
        <v>6743560</v>
      </c>
      <c r="G341" s="76">
        <v>-250000</v>
      </c>
      <c r="H341" s="75">
        <f>F341+G341</f>
        <v>6493560</v>
      </c>
      <c r="I341" s="76">
        <v>-150000</v>
      </c>
      <c r="J341" s="75">
        <f>H341+I341</f>
        <v>6343560</v>
      </c>
      <c r="K341" s="76"/>
      <c r="L341" s="75">
        <f>J341+K341</f>
        <v>6343560</v>
      </c>
      <c r="M341" s="112"/>
      <c r="N341" s="75">
        <v>9200000</v>
      </c>
      <c r="O341" s="75">
        <v>9200000</v>
      </c>
    </row>
    <row r="342" spans="1:15" s="1" customFormat="1" ht="46.5">
      <c r="A342" s="18" t="s">
        <v>239</v>
      </c>
      <c r="B342" s="44" t="s">
        <v>430</v>
      </c>
      <c r="C342" s="44" t="s">
        <v>403</v>
      </c>
      <c r="D342" s="44" t="s">
        <v>174</v>
      </c>
      <c r="E342" s="44"/>
      <c r="F342" s="55">
        <f>F343+F344</f>
        <v>600000</v>
      </c>
      <c r="G342" s="108"/>
      <c r="H342" s="55">
        <f>H343+H344</f>
        <v>600000</v>
      </c>
      <c r="I342" s="107"/>
      <c r="J342" s="75">
        <f>J343+J344</f>
        <v>600000</v>
      </c>
      <c r="K342" s="107"/>
      <c r="L342" s="75">
        <f>L343+L344</f>
        <v>600000</v>
      </c>
      <c r="M342" s="108"/>
      <c r="N342" s="75">
        <f>N343+N344</f>
        <v>600000</v>
      </c>
      <c r="O342" s="75">
        <f>O343+O344</f>
        <v>600000</v>
      </c>
    </row>
    <row r="343" spans="1:15" s="1" customFormat="1" ht="30.75">
      <c r="A343" s="98" t="s">
        <v>370</v>
      </c>
      <c r="B343" s="48" t="s">
        <v>430</v>
      </c>
      <c r="C343" s="48" t="s">
        <v>403</v>
      </c>
      <c r="D343" s="48" t="s">
        <v>174</v>
      </c>
      <c r="E343" s="48" t="s">
        <v>360</v>
      </c>
      <c r="F343" s="75">
        <v>308130</v>
      </c>
      <c r="G343" s="110"/>
      <c r="H343" s="75">
        <f>F343+G343</f>
        <v>308130</v>
      </c>
      <c r="I343" s="110">
        <v>9000</v>
      </c>
      <c r="J343" s="75">
        <f>H343+I343</f>
        <v>317130</v>
      </c>
      <c r="K343" s="110"/>
      <c r="L343" s="75">
        <f>J343+K343</f>
        <v>317130</v>
      </c>
      <c r="M343" s="111"/>
      <c r="N343" s="75">
        <v>308130</v>
      </c>
      <c r="O343" s="75">
        <v>308130</v>
      </c>
    </row>
    <row r="344" spans="1:15" s="1" customFormat="1" ht="19.5" customHeight="1">
      <c r="A344" s="91" t="s">
        <v>367</v>
      </c>
      <c r="B344" s="48" t="s">
        <v>430</v>
      </c>
      <c r="C344" s="48" t="s">
        <v>403</v>
      </c>
      <c r="D344" s="48" t="s">
        <v>174</v>
      </c>
      <c r="E344" s="48" t="s">
        <v>366</v>
      </c>
      <c r="F344" s="75">
        <v>291870</v>
      </c>
      <c r="G344" s="111"/>
      <c r="H344" s="75">
        <f>F344+G344</f>
        <v>291870</v>
      </c>
      <c r="I344" s="110">
        <v>-9000</v>
      </c>
      <c r="J344" s="75">
        <f>H344+I344</f>
        <v>282870</v>
      </c>
      <c r="K344" s="110"/>
      <c r="L344" s="75">
        <f>J344+K344</f>
        <v>282870</v>
      </c>
      <c r="M344" s="111"/>
      <c r="N344" s="75">
        <v>291870</v>
      </c>
      <c r="O344" s="75">
        <v>291870</v>
      </c>
    </row>
    <row r="345" spans="1:15" ht="65.25" customHeight="1">
      <c r="A345" s="9" t="s">
        <v>241</v>
      </c>
      <c r="B345" s="44" t="s">
        <v>430</v>
      </c>
      <c r="C345" s="44" t="s">
        <v>403</v>
      </c>
      <c r="D345" s="44" t="s">
        <v>175</v>
      </c>
      <c r="E345" s="44"/>
      <c r="F345" s="55">
        <f>F346+F347+F348</f>
        <v>60306043.760000005</v>
      </c>
      <c r="G345" s="107"/>
      <c r="H345" s="55">
        <f>H346+H347+H348</f>
        <v>62581822.78</v>
      </c>
      <c r="I345" s="107"/>
      <c r="J345" s="75">
        <f>J346+J347+J348</f>
        <v>63716101.6</v>
      </c>
      <c r="K345" s="107"/>
      <c r="L345" s="75">
        <f>L346+L347+L348</f>
        <v>65052350.980000004</v>
      </c>
      <c r="M345" s="108"/>
      <c r="N345" s="75">
        <f>N346+N347+N348</f>
        <v>57871245</v>
      </c>
      <c r="O345" s="75">
        <f>O346+O347+O348</f>
        <v>57871245</v>
      </c>
    </row>
    <row r="346" spans="1:15" ht="36" customHeight="1">
      <c r="A346" s="93" t="s">
        <v>359</v>
      </c>
      <c r="B346" s="48" t="s">
        <v>430</v>
      </c>
      <c r="C346" s="48" t="s">
        <v>403</v>
      </c>
      <c r="D346" s="48" t="s">
        <v>175</v>
      </c>
      <c r="E346" s="48" t="s">
        <v>358</v>
      </c>
      <c r="F346" s="75">
        <v>28675262</v>
      </c>
      <c r="G346" s="108">
        <v>1011099.98</v>
      </c>
      <c r="H346" s="75">
        <f>F346+G346</f>
        <v>29686361.98</v>
      </c>
      <c r="I346" s="107">
        <v>1101165.19</v>
      </c>
      <c r="J346" s="75">
        <f>H346+I346</f>
        <v>30787527.17</v>
      </c>
      <c r="K346" s="107"/>
      <c r="L346" s="75">
        <f>J346+K346</f>
        <v>30787527.17</v>
      </c>
      <c r="M346" s="108">
        <v>239842.89</v>
      </c>
      <c r="N346" s="75">
        <v>32212182</v>
      </c>
      <c r="O346" s="75">
        <v>32212182</v>
      </c>
    </row>
    <row r="347" spans="1:15" s="7" customFormat="1" ht="35.25" customHeight="1">
      <c r="A347" s="93" t="s">
        <v>370</v>
      </c>
      <c r="B347" s="48" t="s">
        <v>430</v>
      </c>
      <c r="C347" s="48" t="s">
        <v>403</v>
      </c>
      <c r="D347" s="48" t="s">
        <v>175</v>
      </c>
      <c r="E347" s="48" t="s">
        <v>360</v>
      </c>
      <c r="F347" s="75">
        <v>30740581.76</v>
      </c>
      <c r="G347" s="108">
        <v>1257701.04</v>
      </c>
      <c r="H347" s="75">
        <f>F347+G347</f>
        <v>31998282.8</v>
      </c>
      <c r="I347" s="107">
        <v>-112788.37</v>
      </c>
      <c r="J347" s="75">
        <f>H347+I347</f>
        <v>31885494.43</v>
      </c>
      <c r="K347" s="128">
        <v>651924.38</v>
      </c>
      <c r="L347" s="75">
        <f>J347+K347</f>
        <v>32537418.81</v>
      </c>
      <c r="M347" s="134">
        <v>-676391.29</v>
      </c>
      <c r="N347" s="75">
        <v>23932593</v>
      </c>
      <c r="O347" s="75">
        <v>23932593</v>
      </c>
    </row>
    <row r="348" spans="1:15" ht="27" customHeight="1">
      <c r="A348" s="91" t="s">
        <v>363</v>
      </c>
      <c r="B348" s="48" t="s">
        <v>430</v>
      </c>
      <c r="C348" s="48" t="s">
        <v>403</v>
      </c>
      <c r="D348" s="48" t="s">
        <v>175</v>
      </c>
      <c r="E348" s="48" t="s">
        <v>362</v>
      </c>
      <c r="F348" s="75">
        <v>890200</v>
      </c>
      <c r="G348" s="108">
        <v>6978</v>
      </c>
      <c r="H348" s="75">
        <f>F348+G348</f>
        <v>897178</v>
      </c>
      <c r="I348" s="107">
        <v>145902</v>
      </c>
      <c r="J348" s="75">
        <f>H348+I348</f>
        <v>1043080</v>
      </c>
      <c r="K348" s="130">
        <v>684325</v>
      </c>
      <c r="L348" s="75">
        <f>J348+K348</f>
        <v>1727405</v>
      </c>
      <c r="M348" s="108"/>
      <c r="N348" s="75">
        <v>1726470</v>
      </c>
      <c r="O348" s="75">
        <v>1726470</v>
      </c>
    </row>
    <row r="349" spans="1:15" ht="50.25" customHeight="1">
      <c r="A349" s="9" t="s">
        <v>242</v>
      </c>
      <c r="B349" s="44" t="s">
        <v>430</v>
      </c>
      <c r="C349" s="44" t="s">
        <v>403</v>
      </c>
      <c r="D349" s="44" t="s">
        <v>176</v>
      </c>
      <c r="E349" s="44"/>
      <c r="F349" s="55">
        <f>F350</f>
        <v>42857543</v>
      </c>
      <c r="G349" s="107"/>
      <c r="H349" s="55">
        <f>H350</f>
        <v>40581763.98</v>
      </c>
      <c r="I349" s="107"/>
      <c r="J349" s="75">
        <f>J350</f>
        <v>38580036.779999994</v>
      </c>
      <c r="K349" s="107"/>
      <c r="L349" s="75">
        <f>L350</f>
        <v>38900036.779999994</v>
      </c>
      <c r="M349" s="108"/>
      <c r="N349" s="75">
        <f>N350</f>
        <v>46912310</v>
      </c>
      <c r="O349" s="75">
        <f>O350</f>
        <v>46912310</v>
      </c>
    </row>
    <row r="350" spans="1:15" ht="28.5" customHeight="1">
      <c r="A350" s="91" t="s">
        <v>367</v>
      </c>
      <c r="B350" s="48" t="s">
        <v>430</v>
      </c>
      <c r="C350" s="48" t="s">
        <v>403</v>
      </c>
      <c r="D350" s="48" t="s">
        <v>176</v>
      </c>
      <c r="E350" s="48" t="s">
        <v>366</v>
      </c>
      <c r="F350" s="75">
        <v>42857543</v>
      </c>
      <c r="G350" s="107">
        <v>-2275779.02</v>
      </c>
      <c r="H350" s="75">
        <f>F350+G350</f>
        <v>40581763.98</v>
      </c>
      <c r="I350" s="107">
        <v>-2001727.2</v>
      </c>
      <c r="J350" s="75">
        <f>H350+I350</f>
        <v>38580036.779999994</v>
      </c>
      <c r="K350" s="107">
        <v>320000</v>
      </c>
      <c r="L350" s="75">
        <f>J350+K350</f>
        <v>38900036.779999994</v>
      </c>
      <c r="M350" s="108">
        <v>-249422.28</v>
      </c>
      <c r="N350" s="75">
        <v>46912310</v>
      </c>
      <c r="O350" s="75">
        <v>46912310</v>
      </c>
    </row>
    <row r="351" spans="1:15" ht="54" customHeight="1">
      <c r="A351" s="37" t="s">
        <v>243</v>
      </c>
      <c r="B351" s="48" t="s">
        <v>430</v>
      </c>
      <c r="C351" s="48" t="s">
        <v>403</v>
      </c>
      <c r="D351" s="48" t="s">
        <v>177</v>
      </c>
      <c r="E351" s="48"/>
      <c r="F351" s="55">
        <f>F352</f>
        <v>2004000</v>
      </c>
      <c r="G351" s="110"/>
      <c r="H351" s="55">
        <f>H352</f>
        <v>2004000</v>
      </c>
      <c r="I351" s="110"/>
      <c r="J351" s="75">
        <f>J352</f>
        <v>2157900</v>
      </c>
      <c r="K351" s="110"/>
      <c r="L351" s="75">
        <f>L352</f>
        <v>2157900</v>
      </c>
      <c r="M351" s="111"/>
      <c r="N351" s="75">
        <f>N352</f>
        <v>1824000</v>
      </c>
      <c r="O351" s="75">
        <f>O352</f>
        <v>1824000</v>
      </c>
    </row>
    <row r="352" spans="1:15" ht="39.75" customHeight="1">
      <c r="A352" s="98" t="s">
        <v>370</v>
      </c>
      <c r="B352" s="48" t="s">
        <v>430</v>
      </c>
      <c r="C352" s="48" t="s">
        <v>403</v>
      </c>
      <c r="D352" s="48" t="s">
        <v>177</v>
      </c>
      <c r="E352" s="48" t="s">
        <v>360</v>
      </c>
      <c r="F352" s="75">
        <v>2004000</v>
      </c>
      <c r="G352" s="110"/>
      <c r="H352" s="75">
        <f>F352+G352</f>
        <v>2004000</v>
      </c>
      <c r="I352" s="110">
        <v>153900</v>
      </c>
      <c r="J352" s="75">
        <f>H352+I352</f>
        <v>2157900</v>
      </c>
      <c r="K352" s="110"/>
      <c r="L352" s="75">
        <f>J352+K352</f>
        <v>2157900</v>
      </c>
      <c r="M352" s="111"/>
      <c r="N352" s="75">
        <v>1824000</v>
      </c>
      <c r="O352" s="75">
        <v>1824000</v>
      </c>
    </row>
    <row r="353" spans="1:15" ht="39.75" customHeight="1">
      <c r="A353" s="98" t="s">
        <v>490</v>
      </c>
      <c r="B353" s="48" t="s">
        <v>430</v>
      </c>
      <c r="C353" s="48" t="s">
        <v>403</v>
      </c>
      <c r="D353" s="48" t="s">
        <v>486</v>
      </c>
      <c r="E353" s="48"/>
      <c r="F353" s="75"/>
      <c r="G353" s="110"/>
      <c r="H353" s="75"/>
      <c r="I353" s="110"/>
      <c r="J353" s="75"/>
      <c r="K353" s="110"/>
      <c r="L353" s="75"/>
      <c r="M353" s="111"/>
      <c r="N353" s="75">
        <f>N354</f>
        <v>40000</v>
      </c>
      <c r="O353" s="75">
        <f>O354</f>
        <v>40000</v>
      </c>
    </row>
    <row r="354" spans="1:15" ht="39.75" customHeight="1">
      <c r="A354" s="98" t="s">
        <v>370</v>
      </c>
      <c r="B354" s="48" t="s">
        <v>430</v>
      </c>
      <c r="C354" s="48" t="s">
        <v>403</v>
      </c>
      <c r="D354" s="48" t="s">
        <v>486</v>
      </c>
      <c r="E354" s="48" t="s">
        <v>360</v>
      </c>
      <c r="F354" s="75"/>
      <c r="G354" s="110"/>
      <c r="H354" s="75"/>
      <c r="I354" s="110"/>
      <c r="J354" s="75"/>
      <c r="K354" s="110"/>
      <c r="L354" s="75"/>
      <c r="M354" s="111"/>
      <c r="N354" s="75">
        <v>40000</v>
      </c>
      <c r="O354" s="75">
        <v>40000</v>
      </c>
    </row>
    <row r="355" spans="1:15" ht="64.5" customHeight="1">
      <c r="A355" s="9" t="s">
        <v>244</v>
      </c>
      <c r="B355" s="44" t="s">
        <v>430</v>
      </c>
      <c r="C355" s="44" t="s">
        <v>403</v>
      </c>
      <c r="D355" s="44" t="s">
        <v>178</v>
      </c>
      <c r="E355" s="44"/>
      <c r="F355" s="55">
        <f>F356</f>
        <v>16656951.69</v>
      </c>
      <c r="G355" s="107"/>
      <c r="H355" s="55">
        <f>H356</f>
        <v>16656951.69</v>
      </c>
      <c r="I355" s="107"/>
      <c r="J355" s="75" t="e">
        <f>J356</f>
        <v>#REF!</v>
      </c>
      <c r="K355" s="107"/>
      <c r="L355" s="75" t="e">
        <f>L356</f>
        <v>#REF!</v>
      </c>
      <c r="M355" s="108"/>
      <c r="N355" s="75">
        <f>N356</f>
        <v>16943119</v>
      </c>
      <c r="O355" s="75">
        <f>O356</f>
        <v>16943119</v>
      </c>
    </row>
    <row r="356" spans="1:15" ht="67.5" customHeight="1">
      <c r="A356" s="37" t="s">
        <v>245</v>
      </c>
      <c r="B356" s="48" t="s">
        <v>430</v>
      </c>
      <c r="C356" s="48" t="s">
        <v>403</v>
      </c>
      <c r="D356" s="48" t="s">
        <v>179</v>
      </c>
      <c r="E356" s="48"/>
      <c r="F356" s="55">
        <f>F357+F358</f>
        <v>16656951.69</v>
      </c>
      <c r="G356" s="107"/>
      <c r="H356" s="55">
        <f>H357+H358+H359</f>
        <v>16656951.69</v>
      </c>
      <c r="I356" s="107"/>
      <c r="J356" s="75" t="e">
        <f>J357+J358+J359+#REF!</f>
        <v>#REF!</v>
      </c>
      <c r="K356" s="107"/>
      <c r="L356" s="75" t="e">
        <f>L357+L358+L359+#REF!</f>
        <v>#REF!</v>
      </c>
      <c r="M356" s="108"/>
      <c r="N356" s="75">
        <f>N357+N358+N359</f>
        <v>16943119</v>
      </c>
      <c r="O356" s="75">
        <f>O357+O358+O359</f>
        <v>16943119</v>
      </c>
    </row>
    <row r="357" spans="1:15" ht="35.25" customHeight="1">
      <c r="A357" s="93" t="s">
        <v>359</v>
      </c>
      <c r="B357" s="48" t="s">
        <v>430</v>
      </c>
      <c r="C357" s="48" t="s">
        <v>403</v>
      </c>
      <c r="D357" s="48" t="s">
        <v>179</v>
      </c>
      <c r="E357" s="48" t="s">
        <v>358</v>
      </c>
      <c r="F357" s="75">
        <v>15512444</v>
      </c>
      <c r="G357" s="107">
        <v>-1700</v>
      </c>
      <c r="H357" s="75">
        <f>F357+G357</f>
        <v>15510744</v>
      </c>
      <c r="I357" s="107">
        <v>-139290</v>
      </c>
      <c r="J357" s="75">
        <f>H357+I357</f>
        <v>15371454</v>
      </c>
      <c r="K357" s="107"/>
      <c r="L357" s="75">
        <f>J357+K357</f>
        <v>15371454</v>
      </c>
      <c r="M357" s="108"/>
      <c r="N357" s="75">
        <v>15939402</v>
      </c>
      <c r="O357" s="75">
        <v>15939402</v>
      </c>
    </row>
    <row r="358" spans="1:15" s="7" customFormat="1" ht="39.75" customHeight="1">
      <c r="A358" s="98" t="s">
        <v>369</v>
      </c>
      <c r="B358" s="48" t="s">
        <v>430</v>
      </c>
      <c r="C358" s="48" t="s">
        <v>403</v>
      </c>
      <c r="D358" s="48" t="s">
        <v>179</v>
      </c>
      <c r="E358" s="48" t="s">
        <v>360</v>
      </c>
      <c r="F358" s="75">
        <v>1144507.69</v>
      </c>
      <c r="G358" s="107"/>
      <c r="H358" s="75">
        <f>F358+G358</f>
        <v>1144507.69</v>
      </c>
      <c r="I358" s="107">
        <v>34009.4</v>
      </c>
      <c r="J358" s="75">
        <f>H358+I358</f>
        <v>1178517.0899999999</v>
      </c>
      <c r="K358" s="107">
        <v>-14500</v>
      </c>
      <c r="L358" s="75">
        <f>J358+K358</f>
        <v>1164017.0899999999</v>
      </c>
      <c r="M358" s="108">
        <v>-190000</v>
      </c>
      <c r="N358" s="75">
        <v>945907</v>
      </c>
      <c r="O358" s="75">
        <v>945907</v>
      </c>
    </row>
    <row r="359" spans="1:15" s="7" customFormat="1" ht="24.75" customHeight="1">
      <c r="A359" s="98" t="s">
        <v>363</v>
      </c>
      <c r="B359" s="48" t="s">
        <v>430</v>
      </c>
      <c r="C359" s="48" t="s">
        <v>403</v>
      </c>
      <c r="D359" s="48" t="s">
        <v>179</v>
      </c>
      <c r="E359" s="48" t="s">
        <v>362</v>
      </c>
      <c r="F359" s="75"/>
      <c r="G359" s="107">
        <v>1700</v>
      </c>
      <c r="H359" s="75">
        <f>F359+G359</f>
        <v>1700</v>
      </c>
      <c r="I359" s="107"/>
      <c r="J359" s="75">
        <f>H359+I359</f>
        <v>1700</v>
      </c>
      <c r="K359" s="107"/>
      <c r="L359" s="75">
        <f>J359+K359</f>
        <v>1700</v>
      </c>
      <c r="M359" s="108"/>
      <c r="N359" s="75">
        <v>57810</v>
      </c>
      <c r="O359" s="75">
        <v>57810</v>
      </c>
    </row>
    <row r="360" spans="1:15" ht="85.5" customHeight="1">
      <c r="A360" s="9" t="s">
        <v>251</v>
      </c>
      <c r="B360" s="44" t="s">
        <v>430</v>
      </c>
      <c r="C360" s="44" t="s">
        <v>403</v>
      </c>
      <c r="D360" s="44" t="s">
        <v>172</v>
      </c>
      <c r="E360" s="44"/>
      <c r="F360" s="55" t="e">
        <f>#REF!+#REF!+F361</f>
        <v>#REF!</v>
      </c>
      <c r="G360" s="107"/>
      <c r="H360" s="55" t="e">
        <f>#REF!+#REF!+H361</f>
        <v>#REF!</v>
      </c>
      <c r="I360" s="107"/>
      <c r="J360" s="75" t="e">
        <f>#REF!+#REF!+J361+#REF!</f>
        <v>#REF!</v>
      </c>
      <c r="K360" s="107"/>
      <c r="L360" s="75" t="e">
        <f>#REF!+#REF!+L361+#REF!+#REF!+#REF!</f>
        <v>#REF!</v>
      </c>
      <c r="M360" s="108"/>
      <c r="N360" s="75">
        <f>N361</f>
        <v>763200</v>
      </c>
      <c r="O360" s="75">
        <f>O361</f>
        <v>763200</v>
      </c>
    </row>
    <row r="361" spans="1:15" ht="94.5" customHeight="1">
      <c r="A361" s="37" t="s">
        <v>491</v>
      </c>
      <c r="B361" s="48" t="s">
        <v>430</v>
      </c>
      <c r="C361" s="48" t="s">
        <v>403</v>
      </c>
      <c r="D361" s="48" t="s">
        <v>180</v>
      </c>
      <c r="E361" s="48"/>
      <c r="F361" s="75">
        <f>F362</f>
        <v>150000</v>
      </c>
      <c r="G361" s="107"/>
      <c r="H361" s="75">
        <f>H362</f>
        <v>150000</v>
      </c>
      <c r="I361" s="107"/>
      <c r="J361" s="75">
        <f>J362</f>
        <v>150000</v>
      </c>
      <c r="K361" s="107"/>
      <c r="L361" s="75">
        <f>L362</f>
        <v>329797.32</v>
      </c>
      <c r="M361" s="108"/>
      <c r="N361" s="75">
        <f>N362</f>
        <v>763200</v>
      </c>
      <c r="O361" s="75">
        <f>O362</f>
        <v>763200</v>
      </c>
    </row>
    <row r="362" spans="1:15" ht="37.5" customHeight="1">
      <c r="A362" s="93" t="s">
        <v>369</v>
      </c>
      <c r="B362" s="48" t="s">
        <v>430</v>
      </c>
      <c r="C362" s="48" t="s">
        <v>403</v>
      </c>
      <c r="D362" s="48" t="s">
        <v>180</v>
      </c>
      <c r="E362" s="48" t="s">
        <v>360</v>
      </c>
      <c r="F362" s="75">
        <v>150000</v>
      </c>
      <c r="G362" s="108"/>
      <c r="H362" s="75">
        <v>150000</v>
      </c>
      <c r="I362" s="107"/>
      <c r="J362" s="75">
        <v>150000</v>
      </c>
      <c r="K362" s="107">
        <v>179797.32</v>
      </c>
      <c r="L362" s="75">
        <f>J362+K362</f>
        <v>329797.32</v>
      </c>
      <c r="M362" s="108"/>
      <c r="N362" s="75">
        <v>763200</v>
      </c>
      <c r="O362" s="75">
        <v>763200</v>
      </c>
    </row>
    <row r="363" spans="1:15" ht="30.75">
      <c r="A363" s="9" t="s">
        <v>448</v>
      </c>
      <c r="B363" s="44" t="s">
        <v>430</v>
      </c>
      <c r="C363" s="44" t="s">
        <v>404</v>
      </c>
      <c r="D363" s="44"/>
      <c r="E363" s="44"/>
      <c r="F363" s="55">
        <f>F364</f>
        <v>12495308</v>
      </c>
      <c r="G363" s="107"/>
      <c r="H363" s="55">
        <f>H364</f>
        <v>12495308</v>
      </c>
      <c r="I363" s="107"/>
      <c r="J363" s="75" t="e">
        <f>J364</f>
        <v>#REF!</v>
      </c>
      <c r="K363" s="107"/>
      <c r="L363" s="75" t="e">
        <f>L364</f>
        <v>#REF!</v>
      </c>
      <c r="M363" s="108"/>
      <c r="N363" s="75">
        <f>N364</f>
        <v>12109000</v>
      </c>
      <c r="O363" s="75">
        <f>O364</f>
        <v>12109000</v>
      </c>
    </row>
    <row r="364" spans="1:15" ht="53.25" customHeight="1">
      <c r="A364" s="9" t="s">
        <v>302</v>
      </c>
      <c r="B364" s="44" t="s">
        <v>430</v>
      </c>
      <c r="C364" s="44" t="s">
        <v>404</v>
      </c>
      <c r="D364" s="44" t="s">
        <v>161</v>
      </c>
      <c r="E364" s="44"/>
      <c r="F364" s="55">
        <f>F365</f>
        <v>12495308</v>
      </c>
      <c r="G364" s="108"/>
      <c r="H364" s="55">
        <f>H365</f>
        <v>12495308</v>
      </c>
      <c r="I364" s="107"/>
      <c r="J364" s="75" t="e">
        <f>J365+#REF!</f>
        <v>#REF!</v>
      </c>
      <c r="K364" s="107"/>
      <c r="L364" s="75" t="e">
        <f>L365+#REF!</f>
        <v>#REF!</v>
      </c>
      <c r="M364" s="108"/>
      <c r="N364" s="75">
        <f>N365</f>
        <v>12109000</v>
      </c>
      <c r="O364" s="75">
        <f>O365</f>
        <v>12109000</v>
      </c>
    </row>
    <row r="365" spans="1:15" ht="69" customHeight="1">
      <c r="A365" s="9" t="s">
        <v>246</v>
      </c>
      <c r="B365" s="44" t="s">
        <v>430</v>
      </c>
      <c r="C365" s="44" t="s">
        <v>404</v>
      </c>
      <c r="D365" s="44" t="s">
        <v>181</v>
      </c>
      <c r="E365" s="44"/>
      <c r="F365" s="55">
        <f>F366+F368+F371</f>
        <v>12495308</v>
      </c>
      <c r="G365" s="76"/>
      <c r="H365" s="55">
        <f>H366+H368+H371</f>
        <v>12495308</v>
      </c>
      <c r="I365" s="76"/>
      <c r="J365" s="75">
        <f>J366+J368+J371</f>
        <v>12862532.66</v>
      </c>
      <c r="K365" s="76"/>
      <c r="L365" s="75">
        <f>L366+L368+L371</f>
        <v>12862532.66</v>
      </c>
      <c r="M365" s="112"/>
      <c r="N365" s="75">
        <f>N366+N368+N371</f>
        <v>12109000</v>
      </c>
      <c r="O365" s="75">
        <f>O366+O368+O371</f>
        <v>12109000</v>
      </c>
    </row>
    <row r="366" spans="1:15" ht="48" customHeight="1">
      <c r="A366" s="100" t="s">
        <v>247</v>
      </c>
      <c r="B366" s="101" t="s">
        <v>430</v>
      </c>
      <c r="C366" s="101" t="s">
        <v>404</v>
      </c>
      <c r="D366" s="101" t="s">
        <v>182</v>
      </c>
      <c r="E366" s="101"/>
      <c r="F366" s="55">
        <f>F367</f>
        <v>1759408</v>
      </c>
      <c r="G366" s="112"/>
      <c r="H366" s="55">
        <f>H367</f>
        <v>1759408</v>
      </c>
      <c r="I366" s="76"/>
      <c r="J366" s="75">
        <f>J367</f>
        <v>2009408</v>
      </c>
      <c r="K366" s="76"/>
      <c r="L366" s="75">
        <f>L367</f>
        <v>2009408</v>
      </c>
      <c r="M366" s="112"/>
      <c r="N366" s="75">
        <f>N367</f>
        <v>2177700</v>
      </c>
      <c r="O366" s="75">
        <f>O367</f>
        <v>2177700</v>
      </c>
    </row>
    <row r="367" spans="1:15" ht="20.25" customHeight="1">
      <c r="A367" s="91" t="s">
        <v>367</v>
      </c>
      <c r="B367" s="101" t="s">
        <v>430</v>
      </c>
      <c r="C367" s="101" t="s">
        <v>404</v>
      </c>
      <c r="D367" s="101" t="s">
        <v>182</v>
      </c>
      <c r="E367" s="101" t="s">
        <v>366</v>
      </c>
      <c r="F367" s="75">
        <v>1759408</v>
      </c>
      <c r="G367" s="76"/>
      <c r="H367" s="75">
        <f>F367+G367</f>
        <v>1759408</v>
      </c>
      <c r="I367" s="76">
        <v>250000</v>
      </c>
      <c r="J367" s="75">
        <f>H367+I367</f>
        <v>2009408</v>
      </c>
      <c r="K367" s="76"/>
      <c r="L367" s="75">
        <f>J367+K367</f>
        <v>2009408</v>
      </c>
      <c r="M367" s="112"/>
      <c r="N367" s="75">
        <v>2177700</v>
      </c>
      <c r="O367" s="75">
        <v>2177700</v>
      </c>
    </row>
    <row r="368" spans="1:15" ht="31.5" customHeight="1">
      <c r="A368" s="102" t="s">
        <v>248</v>
      </c>
      <c r="B368" s="101" t="s">
        <v>430</v>
      </c>
      <c r="C368" s="101" t="s">
        <v>404</v>
      </c>
      <c r="D368" s="101" t="s">
        <v>183</v>
      </c>
      <c r="E368" s="101"/>
      <c r="F368" s="55">
        <f>F369+F370</f>
        <v>8255900</v>
      </c>
      <c r="G368" s="112"/>
      <c r="H368" s="55">
        <f>H369+H370</f>
        <v>8255900</v>
      </c>
      <c r="I368" s="76"/>
      <c r="J368" s="75">
        <f>J369+J370</f>
        <v>8255900</v>
      </c>
      <c r="K368" s="76"/>
      <c r="L368" s="75">
        <f>L369+L370</f>
        <v>8255900</v>
      </c>
      <c r="M368" s="112"/>
      <c r="N368" s="75">
        <f>N369+N370</f>
        <v>5405300</v>
      </c>
      <c r="O368" s="75">
        <f>O369+O370</f>
        <v>5405300</v>
      </c>
    </row>
    <row r="369" spans="1:15" ht="37.5" customHeight="1">
      <c r="A369" s="93" t="s">
        <v>369</v>
      </c>
      <c r="B369" s="101" t="s">
        <v>430</v>
      </c>
      <c r="C369" s="101" t="s">
        <v>404</v>
      </c>
      <c r="D369" s="101" t="s">
        <v>183</v>
      </c>
      <c r="E369" s="101" t="s">
        <v>360</v>
      </c>
      <c r="F369" s="75">
        <v>2372150</v>
      </c>
      <c r="G369" s="76"/>
      <c r="H369" s="75">
        <f>F369+G369</f>
        <v>2372150</v>
      </c>
      <c r="I369" s="76"/>
      <c r="J369" s="75">
        <f>H369+I369</f>
        <v>2372150</v>
      </c>
      <c r="K369" s="76"/>
      <c r="L369" s="75">
        <f>J369+K369</f>
        <v>2372150</v>
      </c>
      <c r="M369" s="112"/>
      <c r="N369" s="75"/>
      <c r="O369" s="75"/>
    </row>
    <row r="370" spans="1:15" s="1" customFormat="1" ht="26.25" customHeight="1">
      <c r="A370" s="91" t="s">
        <v>367</v>
      </c>
      <c r="B370" s="101" t="s">
        <v>430</v>
      </c>
      <c r="C370" s="48" t="s">
        <v>404</v>
      </c>
      <c r="D370" s="101" t="s">
        <v>183</v>
      </c>
      <c r="E370" s="48" t="s">
        <v>366</v>
      </c>
      <c r="F370" s="75">
        <v>5883750</v>
      </c>
      <c r="G370" s="76"/>
      <c r="H370" s="75">
        <f>F370+G370</f>
        <v>5883750</v>
      </c>
      <c r="I370" s="76"/>
      <c r="J370" s="75">
        <f>H370+I370</f>
        <v>5883750</v>
      </c>
      <c r="K370" s="76"/>
      <c r="L370" s="75">
        <f>J370+K370</f>
        <v>5883750</v>
      </c>
      <c r="M370" s="112"/>
      <c r="N370" s="75">
        <v>5405300</v>
      </c>
      <c r="O370" s="75">
        <v>5405300</v>
      </c>
    </row>
    <row r="371" spans="1:15" s="1" customFormat="1" ht="48.75" customHeight="1">
      <c r="A371" s="103" t="s">
        <v>249</v>
      </c>
      <c r="B371" s="101" t="s">
        <v>430</v>
      </c>
      <c r="C371" s="101" t="s">
        <v>404</v>
      </c>
      <c r="D371" s="48" t="s">
        <v>184</v>
      </c>
      <c r="E371" s="48"/>
      <c r="F371" s="55">
        <f>F372+F373</f>
        <v>2480000</v>
      </c>
      <c r="G371" s="107"/>
      <c r="H371" s="55">
        <f>H372+H373</f>
        <v>2480000</v>
      </c>
      <c r="I371" s="107"/>
      <c r="J371" s="75">
        <f>J372+J373</f>
        <v>2597224.66</v>
      </c>
      <c r="K371" s="107"/>
      <c r="L371" s="75">
        <f>L372+L373</f>
        <v>2597224.66</v>
      </c>
      <c r="M371" s="108"/>
      <c r="N371" s="75">
        <f>N372+N373</f>
        <v>4526000</v>
      </c>
      <c r="O371" s="75">
        <f>O372+O373</f>
        <v>4526000</v>
      </c>
    </row>
    <row r="372" spans="1:15" s="1" customFormat="1" ht="30" customHeight="1">
      <c r="A372" s="93" t="s">
        <v>370</v>
      </c>
      <c r="B372" s="101" t="s">
        <v>430</v>
      </c>
      <c r="C372" s="101" t="s">
        <v>404</v>
      </c>
      <c r="D372" s="48" t="s">
        <v>184</v>
      </c>
      <c r="E372" s="48" t="s">
        <v>360</v>
      </c>
      <c r="F372" s="75">
        <v>1250018</v>
      </c>
      <c r="G372" s="107"/>
      <c r="H372" s="75">
        <f>F372+G372</f>
        <v>1250018</v>
      </c>
      <c r="I372" s="107">
        <v>274341.66</v>
      </c>
      <c r="J372" s="75">
        <f>H372+I372</f>
        <v>1524359.66</v>
      </c>
      <c r="K372" s="107"/>
      <c r="L372" s="75">
        <f>J372+K372</f>
        <v>1524359.66</v>
      </c>
      <c r="M372" s="108"/>
      <c r="N372" s="75">
        <v>3047824</v>
      </c>
      <c r="O372" s="75">
        <v>3047824</v>
      </c>
    </row>
    <row r="373" spans="1:15" s="1" customFormat="1" ht="18" customHeight="1">
      <c r="A373" s="91" t="s">
        <v>367</v>
      </c>
      <c r="B373" s="101" t="s">
        <v>430</v>
      </c>
      <c r="C373" s="48" t="s">
        <v>404</v>
      </c>
      <c r="D373" s="48" t="s">
        <v>184</v>
      </c>
      <c r="E373" s="48" t="s">
        <v>366</v>
      </c>
      <c r="F373" s="75">
        <v>1229982</v>
      </c>
      <c r="G373" s="108"/>
      <c r="H373" s="75">
        <f>F373+G373</f>
        <v>1229982</v>
      </c>
      <c r="I373" s="107">
        <v>-157117</v>
      </c>
      <c r="J373" s="75">
        <f>H373+I373</f>
        <v>1072865</v>
      </c>
      <c r="K373" s="107"/>
      <c r="L373" s="75">
        <f>J373+K373</f>
        <v>1072865</v>
      </c>
      <c r="M373" s="108"/>
      <c r="N373" s="75">
        <v>1478176</v>
      </c>
      <c r="O373" s="75">
        <v>1478176</v>
      </c>
    </row>
    <row r="374" spans="1:15" ht="29.25" customHeight="1">
      <c r="A374" s="9" t="s">
        <v>449</v>
      </c>
      <c r="B374" s="44" t="s">
        <v>430</v>
      </c>
      <c r="C374" s="44" t="s">
        <v>405</v>
      </c>
      <c r="D374" s="44"/>
      <c r="E374" s="44"/>
      <c r="F374" s="55">
        <f>F375</f>
        <v>10686418</v>
      </c>
      <c r="G374" s="110"/>
      <c r="H374" s="55">
        <f>H375</f>
        <v>10694668</v>
      </c>
      <c r="I374" s="111"/>
      <c r="J374" s="75">
        <f>J375</f>
        <v>10694668</v>
      </c>
      <c r="K374" s="110"/>
      <c r="L374" s="75">
        <f>L375</f>
        <v>10388357</v>
      </c>
      <c r="M374" s="111"/>
      <c r="N374" s="75">
        <f>N375</f>
        <v>13169200</v>
      </c>
      <c r="O374" s="75">
        <f>O375</f>
        <v>13169200</v>
      </c>
    </row>
    <row r="375" spans="1:15" ht="46.5" customHeight="1">
      <c r="A375" s="9" t="s">
        <v>302</v>
      </c>
      <c r="B375" s="48" t="s">
        <v>430</v>
      </c>
      <c r="C375" s="48" t="s">
        <v>405</v>
      </c>
      <c r="D375" s="48" t="s">
        <v>161</v>
      </c>
      <c r="E375" s="48"/>
      <c r="F375" s="55">
        <f>F376</f>
        <v>10686418</v>
      </c>
      <c r="G375" s="110"/>
      <c r="H375" s="55">
        <f>H376</f>
        <v>10694668</v>
      </c>
      <c r="I375" s="110"/>
      <c r="J375" s="75">
        <f>J376</f>
        <v>10694668</v>
      </c>
      <c r="K375" s="110"/>
      <c r="L375" s="75">
        <f>L376</f>
        <v>10388357</v>
      </c>
      <c r="M375" s="111"/>
      <c r="N375" s="75">
        <f>N376</f>
        <v>13169200</v>
      </c>
      <c r="O375" s="75">
        <f>O376</f>
        <v>13169200</v>
      </c>
    </row>
    <row r="376" spans="1:15" ht="93">
      <c r="A376" s="9" t="s">
        <v>252</v>
      </c>
      <c r="B376" s="48" t="s">
        <v>430</v>
      </c>
      <c r="C376" s="48" t="s">
        <v>405</v>
      </c>
      <c r="D376" s="48" t="s">
        <v>185</v>
      </c>
      <c r="E376" s="48"/>
      <c r="F376" s="55">
        <f>F377+F380+F385</f>
        <v>10686418</v>
      </c>
      <c r="G376" s="111"/>
      <c r="H376" s="55">
        <f>H377+H380+H385+H383</f>
        <v>10694668</v>
      </c>
      <c r="I376" s="110"/>
      <c r="J376" s="75">
        <f>J377+J380+J385+J383</f>
        <v>10694668</v>
      </c>
      <c r="K376" s="110"/>
      <c r="L376" s="75">
        <f>L377+L380+L385+L383</f>
        <v>10388357</v>
      </c>
      <c r="M376" s="111"/>
      <c r="N376" s="75">
        <f>N377+N380+N385+N383</f>
        <v>13169200</v>
      </c>
      <c r="O376" s="75">
        <f>O377+O380+O385+O383</f>
        <v>13169200</v>
      </c>
    </row>
    <row r="377" spans="1:15" ht="68.25" customHeight="1">
      <c r="A377" s="37" t="s">
        <v>253</v>
      </c>
      <c r="B377" s="48">
        <v>906</v>
      </c>
      <c r="C377" s="48" t="s">
        <v>405</v>
      </c>
      <c r="D377" s="48" t="s">
        <v>186</v>
      </c>
      <c r="E377" s="48"/>
      <c r="F377" s="66">
        <f>F378+F379</f>
        <v>8164048</v>
      </c>
      <c r="G377" s="107"/>
      <c r="H377" s="66">
        <f>H378+H379</f>
        <v>7980248</v>
      </c>
      <c r="I377" s="107"/>
      <c r="J377" s="104">
        <f>J378+J379</f>
        <v>7976998</v>
      </c>
      <c r="K377" s="107"/>
      <c r="L377" s="104">
        <f>L378+L379</f>
        <v>7676155</v>
      </c>
      <c r="M377" s="108"/>
      <c r="N377" s="75">
        <f>N378+N379</f>
        <v>10513000</v>
      </c>
      <c r="O377" s="75">
        <f>O378+O379</f>
        <v>10513000</v>
      </c>
    </row>
    <row r="378" spans="1:15" ht="35.25" customHeight="1">
      <c r="A378" s="91" t="s">
        <v>359</v>
      </c>
      <c r="B378" s="48" t="s">
        <v>430</v>
      </c>
      <c r="C378" s="48" t="s">
        <v>405</v>
      </c>
      <c r="D378" s="48" t="s">
        <v>186</v>
      </c>
      <c r="E378" s="48" t="s">
        <v>358</v>
      </c>
      <c r="F378" s="104">
        <v>6841577</v>
      </c>
      <c r="G378" s="107">
        <v>-195300</v>
      </c>
      <c r="H378" s="104">
        <f>F378+G378</f>
        <v>6646277</v>
      </c>
      <c r="I378" s="107">
        <v>-165000</v>
      </c>
      <c r="J378" s="104">
        <f>H378+I378</f>
        <v>6481277</v>
      </c>
      <c r="K378" s="107">
        <v>-283700</v>
      </c>
      <c r="L378" s="104">
        <f>J378+K378</f>
        <v>6197577</v>
      </c>
      <c r="M378" s="108"/>
      <c r="N378" s="75">
        <v>6249460</v>
      </c>
      <c r="O378" s="75">
        <v>6249460</v>
      </c>
    </row>
    <row r="379" spans="1:15" s="7" customFormat="1" ht="30.75">
      <c r="A379" s="93" t="s">
        <v>369</v>
      </c>
      <c r="B379" s="48" t="s">
        <v>430</v>
      </c>
      <c r="C379" s="48" t="s">
        <v>405</v>
      </c>
      <c r="D379" s="48" t="s">
        <v>186</v>
      </c>
      <c r="E379" s="48" t="s">
        <v>360</v>
      </c>
      <c r="F379" s="75">
        <v>1322471</v>
      </c>
      <c r="G379" s="110">
        <v>11500</v>
      </c>
      <c r="H379" s="104">
        <f>F379+G379</f>
        <v>1333971</v>
      </c>
      <c r="I379" s="110">
        <v>161750</v>
      </c>
      <c r="J379" s="104">
        <f>H379+I379</f>
        <v>1495721</v>
      </c>
      <c r="K379" s="129">
        <v>-17143</v>
      </c>
      <c r="L379" s="104">
        <f>J379+K379</f>
        <v>1478578</v>
      </c>
      <c r="M379" s="111">
        <v>-925.87</v>
      </c>
      <c r="N379" s="75">
        <v>4263540</v>
      </c>
      <c r="O379" s="75">
        <v>4263540</v>
      </c>
    </row>
    <row r="380" spans="1:15" ht="46.5">
      <c r="A380" s="37" t="s">
        <v>254</v>
      </c>
      <c r="B380" s="48">
        <v>906</v>
      </c>
      <c r="C380" s="48" t="s">
        <v>405</v>
      </c>
      <c r="D380" s="48" t="s">
        <v>187</v>
      </c>
      <c r="E380" s="48"/>
      <c r="F380" s="66">
        <f>F381+F382</f>
        <v>2222370</v>
      </c>
      <c r="G380" s="107"/>
      <c r="H380" s="66">
        <f>H381+H382</f>
        <v>2221370</v>
      </c>
      <c r="I380" s="107"/>
      <c r="J380" s="104">
        <f>J381+J382</f>
        <v>2221370</v>
      </c>
      <c r="K380" s="107"/>
      <c r="L380" s="104">
        <f>L381+L382</f>
        <v>2221370</v>
      </c>
      <c r="M380" s="108"/>
      <c r="N380" s="75">
        <f>N381+N382</f>
        <v>2253902</v>
      </c>
      <c r="O380" s="75">
        <f>O381+O382</f>
        <v>2253902</v>
      </c>
    </row>
    <row r="381" spans="1:15" ht="36" customHeight="1">
      <c r="A381" s="91" t="s">
        <v>371</v>
      </c>
      <c r="B381" s="48" t="s">
        <v>430</v>
      </c>
      <c r="C381" s="48" t="s">
        <v>405</v>
      </c>
      <c r="D381" s="48" t="s">
        <v>187</v>
      </c>
      <c r="E381" s="48" t="s">
        <v>368</v>
      </c>
      <c r="F381" s="104">
        <v>2142870</v>
      </c>
      <c r="G381" s="107">
        <v>-1000</v>
      </c>
      <c r="H381" s="104">
        <f>F381+G381</f>
        <v>2141870</v>
      </c>
      <c r="I381" s="107"/>
      <c r="J381" s="104">
        <f>H381+I381</f>
        <v>2141870</v>
      </c>
      <c r="K381" s="107"/>
      <c r="L381" s="104">
        <f>J381+K381</f>
        <v>2141870</v>
      </c>
      <c r="M381" s="108"/>
      <c r="N381" s="75">
        <v>2173851</v>
      </c>
      <c r="O381" s="75">
        <v>2173851</v>
      </c>
    </row>
    <row r="382" spans="1:15" s="7" customFormat="1" ht="30.75">
      <c r="A382" s="93" t="s">
        <v>370</v>
      </c>
      <c r="B382" s="48" t="s">
        <v>430</v>
      </c>
      <c r="C382" s="48" t="s">
        <v>405</v>
      </c>
      <c r="D382" s="48" t="s">
        <v>187</v>
      </c>
      <c r="E382" s="48" t="s">
        <v>360</v>
      </c>
      <c r="F382" s="75">
        <v>79500</v>
      </c>
      <c r="G382" s="107"/>
      <c r="H382" s="104">
        <f>F382+G382</f>
        <v>79500</v>
      </c>
      <c r="I382" s="109"/>
      <c r="J382" s="104">
        <f>H382+I382</f>
        <v>79500</v>
      </c>
      <c r="K382" s="107"/>
      <c r="L382" s="104">
        <f>J382+K382</f>
        <v>79500</v>
      </c>
      <c r="M382" s="108"/>
      <c r="N382" s="75">
        <v>80051</v>
      </c>
      <c r="O382" s="75">
        <v>80051</v>
      </c>
    </row>
    <row r="383" spans="1:15" s="7" customFormat="1" ht="46.5">
      <c r="A383" s="37" t="s">
        <v>335</v>
      </c>
      <c r="B383" s="48" t="s">
        <v>430</v>
      </c>
      <c r="C383" s="48" t="s">
        <v>405</v>
      </c>
      <c r="D383" s="48" t="s">
        <v>334</v>
      </c>
      <c r="E383" s="48"/>
      <c r="F383" s="75"/>
      <c r="G383" s="107"/>
      <c r="H383" s="104">
        <f>H384</f>
        <v>196300</v>
      </c>
      <c r="I383" s="107"/>
      <c r="J383" s="104">
        <f>J384</f>
        <v>196300</v>
      </c>
      <c r="K383" s="107"/>
      <c r="L383" s="104">
        <f>L384</f>
        <v>190832</v>
      </c>
      <c r="M383" s="108"/>
      <c r="N383" s="75">
        <f>N384</f>
        <v>202298</v>
      </c>
      <c r="O383" s="75">
        <f>O384</f>
        <v>202298</v>
      </c>
    </row>
    <row r="384" spans="1:15" s="7" customFormat="1" ht="30.75">
      <c r="A384" s="91" t="s">
        <v>371</v>
      </c>
      <c r="B384" s="48" t="s">
        <v>430</v>
      </c>
      <c r="C384" s="48" t="s">
        <v>405</v>
      </c>
      <c r="D384" s="48" t="s">
        <v>334</v>
      </c>
      <c r="E384" s="48" t="s">
        <v>368</v>
      </c>
      <c r="F384" s="75"/>
      <c r="G384" s="107">
        <v>196300</v>
      </c>
      <c r="H384" s="104">
        <f>F384+G384</f>
        <v>196300</v>
      </c>
      <c r="I384" s="107"/>
      <c r="J384" s="104">
        <f>H384+I384</f>
        <v>196300</v>
      </c>
      <c r="K384" s="107">
        <v>-5468</v>
      </c>
      <c r="L384" s="104">
        <f>J384+K384</f>
        <v>190832</v>
      </c>
      <c r="M384" s="108"/>
      <c r="N384" s="75">
        <v>202298</v>
      </c>
      <c r="O384" s="75">
        <v>202298</v>
      </c>
    </row>
    <row r="385" spans="1:15" ht="33.75" customHeight="1">
      <c r="A385" s="105" t="s">
        <v>255</v>
      </c>
      <c r="B385" s="48" t="s">
        <v>430</v>
      </c>
      <c r="C385" s="48" t="s">
        <v>405</v>
      </c>
      <c r="D385" s="48" t="s">
        <v>188</v>
      </c>
      <c r="E385" s="48"/>
      <c r="F385" s="66">
        <f>F386</f>
        <v>300000</v>
      </c>
      <c r="G385" s="107"/>
      <c r="H385" s="66">
        <f>H386</f>
        <v>296750</v>
      </c>
      <c r="I385" s="107"/>
      <c r="J385" s="104">
        <f>J386</f>
        <v>300000</v>
      </c>
      <c r="K385" s="107"/>
      <c r="L385" s="104">
        <f>L386</f>
        <v>300000</v>
      </c>
      <c r="M385" s="108"/>
      <c r="N385" s="75">
        <f>N386</f>
        <v>200000</v>
      </c>
      <c r="O385" s="75">
        <f>O386</f>
        <v>200000</v>
      </c>
    </row>
    <row r="386" spans="1:15" ht="30.75">
      <c r="A386" s="93" t="s">
        <v>370</v>
      </c>
      <c r="B386" s="101" t="s">
        <v>430</v>
      </c>
      <c r="C386" s="101" t="s">
        <v>405</v>
      </c>
      <c r="D386" s="48" t="s">
        <v>188</v>
      </c>
      <c r="E386" s="101" t="s">
        <v>360</v>
      </c>
      <c r="F386" s="75">
        <v>300000</v>
      </c>
      <c r="G386" s="107">
        <v>-3250</v>
      </c>
      <c r="H386" s="75">
        <f>F386+G386</f>
        <v>296750</v>
      </c>
      <c r="I386" s="107">
        <v>3250</v>
      </c>
      <c r="J386" s="75">
        <f>H386+I386</f>
        <v>300000</v>
      </c>
      <c r="K386" s="107"/>
      <c r="L386" s="75">
        <f>J386+K386</f>
        <v>300000</v>
      </c>
      <c r="M386" s="108"/>
      <c r="N386" s="75">
        <v>200000</v>
      </c>
      <c r="O386" s="75">
        <v>200000</v>
      </c>
    </row>
    <row r="387" spans="1:15" ht="15">
      <c r="A387" s="9" t="s">
        <v>450</v>
      </c>
      <c r="B387" s="46" t="s">
        <v>430</v>
      </c>
      <c r="C387" s="46" t="s">
        <v>420</v>
      </c>
      <c r="D387" s="46"/>
      <c r="E387" s="46"/>
      <c r="F387" s="63">
        <f>F388</f>
        <v>122130</v>
      </c>
      <c r="G387" s="107"/>
      <c r="H387" s="63">
        <f>H388</f>
        <v>122130</v>
      </c>
      <c r="I387" s="107"/>
      <c r="J387" s="88">
        <f>J388</f>
        <v>122130</v>
      </c>
      <c r="K387" s="107"/>
      <c r="L387" s="88">
        <f>L388</f>
        <v>134984</v>
      </c>
      <c r="M387" s="108"/>
      <c r="N387" s="88">
        <f aca="true" t="shared" si="16" ref="N387:O390">N388</f>
        <v>134900</v>
      </c>
      <c r="O387" s="88">
        <f t="shared" si="16"/>
        <v>134900</v>
      </c>
    </row>
    <row r="388" spans="1:15" ht="15">
      <c r="A388" s="9" t="s">
        <v>451</v>
      </c>
      <c r="B388" s="46" t="s">
        <v>430</v>
      </c>
      <c r="C388" s="46" t="s">
        <v>434</v>
      </c>
      <c r="D388" s="46"/>
      <c r="E388" s="46"/>
      <c r="F388" s="63">
        <f>F389</f>
        <v>122130</v>
      </c>
      <c r="G388" s="107"/>
      <c r="H388" s="63">
        <f>H389</f>
        <v>122130</v>
      </c>
      <c r="I388" s="107"/>
      <c r="J388" s="88">
        <f>J389</f>
        <v>122130</v>
      </c>
      <c r="K388" s="107"/>
      <c r="L388" s="88">
        <f>L389</f>
        <v>134984</v>
      </c>
      <c r="M388" s="108"/>
      <c r="N388" s="88">
        <f t="shared" si="16"/>
        <v>134900</v>
      </c>
      <c r="O388" s="88">
        <f t="shared" si="16"/>
        <v>134900</v>
      </c>
    </row>
    <row r="389" spans="1:15" ht="15">
      <c r="A389" s="16" t="s">
        <v>282</v>
      </c>
      <c r="B389" s="46" t="s">
        <v>430</v>
      </c>
      <c r="C389" s="46" t="s">
        <v>434</v>
      </c>
      <c r="D389" s="46" t="s">
        <v>113</v>
      </c>
      <c r="E389" s="46"/>
      <c r="F389" s="59">
        <f>F390</f>
        <v>122130</v>
      </c>
      <c r="G389" s="107"/>
      <c r="H389" s="59">
        <f>H390</f>
        <v>122130</v>
      </c>
      <c r="I389" s="107"/>
      <c r="J389" s="73">
        <f>J390</f>
        <v>122130</v>
      </c>
      <c r="K389" s="107"/>
      <c r="L389" s="73">
        <f>L390</f>
        <v>134984</v>
      </c>
      <c r="M389" s="108"/>
      <c r="N389" s="73">
        <f t="shared" si="16"/>
        <v>134900</v>
      </c>
      <c r="O389" s="73">
        <f t="shared" si="16"/>
        <v>134900</v>
      </c>
    </row>
    <row r="390" spans="1:15" ht="31.5" customHeight="1">
      <c r="A390" s="16" t="s">
        <v>79</v>
      </c>
      <c r="B390" s="46" t="s">
        <v>430</v>
      </c>
      <c r="C390" s="46" t="s">
        <v>434</v>
      </c>
      <c r="D390" s="46" t="s">
        <v>78</v>
      </c>
      <c r="E390" s="46"/>
      <c r="F390" s="59">
        <f>F391</f>
        <v>122130</v>
      </c>
      <c r="G390" s="108"/>
      <c r="H390" s="59">
        <f>H391</f>
        <v>122130</v>
      </c>
      <c r="I390" s="107"/>
      <c r="J390" s="73">
        <f>J391</f>
        <v>122130</v>
      </c>
      <c r="K390" s="107"/>
      <c r="L390" s="73">
        <f>L391</f>
        <v>134984</v>
      </c>
      <c r="M390" s="108"/>
      <c r="N390" s="73">
        <f t="shared" si="16"/>
        <v>134900</v>
      </c>
      <c r="O390" s="73">
        <f t="shared" si="16"/>
        <v>134900</v>
      </c>
    </row>
    <row r="391" spans="1:15" ht="31.5" customHeight="1">
      <c r="A391" s="106" t="s">
        <v>351</v>
      </c>
      <c r="B391" s="101" t="s">
        <v>430</v>
      </c>
      <c r="C391" s="101" t="s">
        <v>434</v>
      </c>
      <c r="D391" s="101" t="s">
        <v>78</v>
      </c>
      <c r="E391" s="101" t="s">
        <v>373</v>
      </c>
      <c r="F391" s="75">
        <v>122130</v>
      </c>
      <c r="G391" s="107"/>
      <c r="H391" s="75">
        <f>F391+G391</f>
        <v>122130</v>
      </c>
      <c r="I391" s="107"/>
      <c r="J391" s="75">
        <f>H391+I391</f>
        <v>122130</v>
      </c>
      <c r="K391" s="107">
        <v>12854</v>
      </c>
      <c r="L391" s="75">
        <f>J391+K391</f>
        <v>134984</v>
      </c>
      <c r="M391" s="108"/>
      <c r="N391" s="75">
        <v>134900</v>
      </c>
      <c r="O391" s="75">
        <v>134900</v>
      </c>
    </row>
    <row r="392" spans="1:16" ht="49.5" customHeight="1">
      <c r="A392" s="8" t="s">
        <v>478</v>
      </c>
      <c r="B392" s="43">
        <v>908</v>
      </c>
      <c r="C392" s="44"/>
      <c r="D392" s="44"/>
      <c r="E392" s="44"/>
      <c r="F392" s="71">
        <f>F393+F397</f>
        <v>108182280</v>
      </c>
      <c r="G392" s="108"/>
      <c r="H392" s="71">
        <f>H393+H397</f>
        <v>108182280</v>
      </c>
      <c r="I392" s="107"/>
      <c r="J392" s="120" t="e">
        <f>J393+J397</f>
        <v>#REF!</v>
      </c>
      <c r="K392" s="108"/>
      <c r="L392" s="120" t="e">
        <f>L393+L397</f>
        <v>#REF!</v>
      </c>
      <c r="M392" s="108"/>
      <c r="N392" s="120">
        <f>N393+N397+N414</f>
        <v>119685800</v>
      </c>
      <c r="O392" s="120">
        <f>O393+O397+O414</f>
        <v>119685800</v>
      </c>
      <c r="P392" s="136"/>
    </row>
    <row r="393" spans="1:15" ht="62.25" customHeight="1">
      <c r="A393" s="11" t="s">
        <v>294</v>
      </c>
      <c r="B393" s="44" t="s">
        <v>419</v>
      </c>
      <c r="C393" s="44" t="s">
        <v>403</v>
      </c>
      <c r="D393" s="44" t="s">
        <v>136</v>
      </c>
      <c r="E393" s="44"/>
      <c r="F393" s="55">
        <f>F394</f>
        <v>5040000</v>
      </c>
      <c r="G393" s="107"/>
      <c r="H393" s="55">
        <f>H394</f>
        <v>5040000</v>
      </c>
      <c r="I393" s="107"/>
      <c r="J393" s="75" t="e">
        <f>J394</f>
        <v>#REF!</v>
      </c>
      <c r="K393" s="107"/>
      <c r="L393" s="75" t="e">
        <f>L394</f>
        <v>#REF!</v>
      </c>
      <c r="M393" s="108"/>
      <c r="N393" s="75">
        <f aca="true" t="shared" si="17" ref="N393:O395">N394</f>
        <v>10116100</v>
      </c>
      <c r="O393" s="75">
        <f t="shared" si="17"/>
        <v>10116100</v>
      </c>
    </row>
    <row r="394" spans="1:15" ht="55.5" customHeight="1">
      <c r="A394" s="34" t="s">
        <v>295</v>
      </c>
      <c r="B394" s="48" t="s">
        <v>419</v>
      </c>
      <c r="C394" s="48" t="s">
        <v>403</v>
      </c>
      <c r="D394" s="48" t="s">
        <v>189</v>
      </c>
      <c r="E394" s="48"/>
      <c r="F394" s="55">
        <f>F395</f>
        <v>5040000</v>
      </c>
      <c r="G394" s="107"/>
      <c r="H394" s="55">
        <f>H395</f>
        <v>5040000</v>
      </c>
      <c r="I394" s="107"/>
      <c r="J394" s="75" t="e">
        <f>J395+#REF!</f>
        <v>#REF!</v>
      </c>
      <c r="K394" s="107"/>
      <c r="L394" s="75" t="e">
        <f>L395+#REF!</f>
        <v>#REF!</v>
      </c>
      <c r="M394" s="108"/>
      <c r="N394" s="75">
        <f t="shared" si="17"/>
        <v>10116100</v>
      </c>
      <c r="O394" s="75">
        <f t="shared" si="17"/>
        <v>10116100</v>
      </c>
    </row>
    <row r="395" spans="1:15" ht="63" customHeight="1">
      <c r="A395" s="34" t="s">
        <v>324</v>
      </c>
      <c r="B395" s="48" t="s">
        <v>419</v>
      </c>
      <c r="C395" s="48" t="s">
        <v>403</v>
      </c>
      <c r="D395" s="48" t="s">
        <v>190</v>
      </c>
      <c r="E395" s="48"/>
      <c r="F395" s="55">
        <f>F396</f>
        <v>5040000</v>
      </c>
      <c r="G395" s="107"/>
      <c r="H395" s="55">
        <f>H396</f>
        <v>5040000</v>
      </c>
      <c r="I395" s="107"/>
      <c r="J395" s="75">
        <f>J396</f>
        <v>5040000</v>
      </c>
      <c r="K395" s="107"/>
      <c r="L395" s="75">
        <f>L396</f>
        <v>5040000</v>
      </c>
      <c r="M395" s="108"/>
      <c r="N395" s="75">
        <f t="shared" si="17"/>
        <v>10116100</v>
      </c>
      <c r="O395" s="75">
        <f t="shared" si="17"/>
        <v>10116100</v>
      </c>
    </row>
    <row r="396" spans="1:15" ht="17.25" customHeight="1">
      <c r="A396" s="98" t="s">
        <v>365</v>
      </c>
      <c r="B396" s="48" t="s">
        <v>419</v>
      </c>
      <c r="C396" s="48" t="s">
        <v>403</v>
      </c>
      <c r="D396" s="48" t="s">
        <v>190</v>
      </c>
      <c r="E396" s="48" t="s">
        <v>364</v>
      </c>
      <c r="F396" s="75">
        <v>5040000</v>
      </c>
      <c r="G396" s="107"/>
      <c r="H396" s="75">
        <f>F396+G396</f>
        <v>5040000</v>
      </c>
      <c r="I396" s="107"/>
      <c r="J396" s="75">
        <f>H396+I396</f>
        <v>5040000</v>
      </c>
      <c r="K396" s="107"/>
      <c r="L396" s="75">
        <f>J396+K396</f>
        <v>5040000</v>
      </c>
      <c r="M396" s="108">
        <v>1980663</v>
      </c>
      <c r="N396" s="75">
        <v>10116100</v>
      </c>
      <c r="O396" s="75">
        <v>10116100</v>
      </c>
    </row>
    <row r="397" spans="1:15" ht="69" customHeight="1">
      <c r="A397" s="10" t="s">
        <v>294</v>
      </c>
      <c r="B397" s="44" t="s">
        <v>419</v>
      </c>
      <c r="C397" s="44" t="s">
        <v>406</v>
      </c>
      <c r="D397" s="44" t="s">
        <v>136</v>
      </c>
      <c r="E397" s="44"/>
      <c r="F397" s="59">
        <f>F398+F407</f>
        <v>103142280</v>
      </c>
      <c r="G397" s="107"/>
      <c r="H397" s="59">
        <f>H398+H407</f>
        <v>103142280</v>
      </c>
      <c r="I397" s="107"/>
      <c r="J397" s="73">
        <f>J398+J407</f>
        <v>107717357</v>
      </c>
      <c r="K397" s="107"/>
      <c r="L397" s="73">
        <f>L398+L407</f>
        <v>107745357</v>
      </c>
      <c r="M397" s="108"/>
      <c r="N397" s="73">
        <f>N398+N407</f>
        <v>109462200</v>
      </c>
      <c r="O397" s="73">
        <f>O398+O407</f>
        <v>109462200</v>
      </c>
    </row>
    <row r="398" spans="1:15" ht="47.25" customHeight="1">
      <c r="A398" s="16" t="s">
        <v>286</v>
      </c>
      <c r="B398" s="44">
        <v>908</v>
      </c>
      <c r="C398" s="44" t="s">
        <v>407</v>
      </c>
      <c r="D398" s="46" t="s">
        <v>137</v>
      </c>
      <c r="E398" s="46"/>
      <c r="F398" s="60">
        <f>F399+F401+F403+F405</f>
        <v>102412400</v>
      </c>
      <c r="G398" s="107"/>
      <c r="H398" s="60">
        <f>H399+H401+H403+H405</f>
        <v>102412400</v>
      </c>
      <c r="I398" s="107"/>
      <c r="J398" s="74">
        <f>J399+J401+J403+J405</f>
        <v>106983477</v>
      </c>
      <c r="K398" s="107"/>
      <c r="L398" s="74">
        <f>L399+L401+L403+L405</f>
        <v>106958283</v>
      </c>
      <c r="M398" s="108"/>
      <c r="N398" s="74">
        <f>N399+N401+N403+N405</f>
        <v>108448300</v>
      </c>
      <c r="O398" s="74">
        <f>O399+O401+O403+O405</f>
        <v>108448300</v>
      </c>
    </row>
    <row r="399" spans="1:15" ht="46.5">
      <c r="A399" s="16" t="s">
        <v>293</v>
      </c>
      <c r="B399" s="44" t="s">
        <v>419</v>
      </c>
      <c r="C399" s="44" t="s">
        <v>407</v>
      </c>
      <c r="D399" s="46" t="s">
        <v>138</v>
      </c>
      <c r="E399" s="46"/>
      <c r="F399" s="60">
        <f>F400</f>
        <v>70532177</v>
      </c>
      <c r="G399" s="107"/>
      <c r="H399" s="60">
        <f>H400</f>
        <v>70532177</v>
      </c>
      <c r="I399" s="107"/>
      <c r="J399" s="74">
        <f>J400</f>
        <v>70632177</v>
      </c>
      <c r="K399" s="107"/>
      <c r="L399" s="74">
        <f>L400</f>
        <v>70606983</v>
      </c>
      <c r="M399" s="108"/>
      <c r="N399" s="74">
        <f>N400</f>
        <v>75559142</v>
      </c>
      <c r="O399" s="74">
        <f>O400</f>
        <v>75559142</v>
      </c>
    </row>
    <row r="400" spans="1:15" ht="22.5" customHeight="1">
      <c r="A400" s="9" t="s">
        <v>365</v>
      </c>
      <c r="B400" s="44" t="s">
        <v>419</v>
      </c>
      <c r="C400" s="44" t="s">
        <v>407</v>
      </c>
      <c r="D400" s="46" t="s">
        <v>138</v>
      </c>
      <c r="E400" s="46" t="s">
        <v>364</v>
      </c>
      <c r="F400" s="73">
        <f>70352177+180000</f>
        <v>70532177</v>
      </c>
      <c r="G400" s="107"/>
      <c r="H400" s="73">
        <f>F400+G400</f>
        <v>70532177</v>
      </c>
      <c r="I400" s="107">
        <v>100000</v>
      </c>
      <c r="J400" s="73">
        <f>H400+I400</f>
        <v>70632177</v>
      </c>
      <c r="K400" s="107">
        <f>-13194-12000</f>
        <v>-25194</v>
      </c>
      <c r="L400" s="73">
        <f>J400+K400</f>
        <v>70606983</v>
      </c>
      <c r="M400" s="133">
        <v>-1909663</v>
      </c>
      <c r="N400" s="73">
        <v>75559142</v>
      </c>
      <c r="O400" s="73">
        <v>75559142</v>
      </c>
    </row>
    <row r="401" spans="1:15" ht="15" customHeight="1">
      <c r="A401" s="29" t="s">
        <v>287</v>
      </c>
      <c r="B401" s="44">
        <v>908</v>
      </c>
      <c r="C401" s="44" t="s">
        <v>407</v>
      </c>
      <c r="D401" s="46" t="s">
        <v>139</v>
      </c>
      <c r="E401" s="46"/>
      <c r="F401" s="60">
        <f>F402</f>
        <v>24097900</v>
      </c>
      <c r="G401" s="107"/>
      <c r="H401" s="60">
        <f>H402</f>
        <v>24097900</v>
      </c>
      <c r="I401" s="107"/>
      <c r="J401" s="74">
        <f>J402</f>
        <v>24097900</v>
      </c>
      <c r="K401" s="107"/>
      <c r="L401" s="74">
        <f>L402</f>
        <v>24097900</v>
      </c>
      <c r="M401" s="108"/>
      <c r="N401" s="74">
        <f>N402</f>
        <v>21021005</v>
      </c>
      <c r="O401" s="74">
        <f>O402</f>
        <v>21021005</v>
      </c>
    </row>
    <row r="402" spans="1:15" ht="21.75" customHeight="1">
      <c r="A402" s="9" t="s">
        <v>365</v>
      </c>
      <c r="B402" s="44" t="s">
        <v>419</v>
      </c>
      <c r="C402" s="44" t="s">
        <v>407</v>
      </c>
      <c r="D402" s="46" t="s">
        <v>139</v>
      </c>
      <c r="E402" s="46" t="s">
        <v>364</v>
      </c>
      <c r="F402" s="73">
        <v>24097900</v>
      </c>
      <c r="G402" s="107"/>
      <c r="H402" s="73">
        <f>F402+G402</f>
        <v>24097900</v>
      </c>
      <c r="I402" s="107"/>
      <c r="J402" s="73">
        <f>H402+I402</f>
        <v>24097900</v>
      </c>
      <c r="K402" s="107"/>
      <c r="L402" s="73">
        <f>J402+K402</f>
        <v>24097900</v>
      </c>
      <c r="M402" s="108"/>
      <c r="N402" s="73">
        <v>21021005</v>
      </c>
      <c r="O402" s="73">
        <v>21021005</v>
      </c>
    </row>
    <row r="403" spans="1:15" ht="32.25" customHeight="1">
      <c r="A403" s="32" t="s">
        <v>288</v>
      </c>
      <c r="B403" s="44">
        <v>908</v>
      </c>
      <c r="C403" s="44" t="s">
        <v>407</v>
      </c>
      <c r="D403" s="46" t="s">
        <v>140</v>
      </c>
      <c r="E403" s="46"/>
      <c r="F403" s="60">
        <f>F404</f>
        <v>3933660</v>
      </c>
      <c r="G403" s="107"/>
      <c r="H403" s="60">
        <f>H404</f>
        <v>3933660</v>
      </c>
      <c r="I403" s="107"/>
      <c r="J403" s="74">
        <f>J404</f>
        <v>3933660</v>
      </c>
      <c r="K403" s="107"/>
      <c r="L403" s="74">
        <f>L404</f>
        <v>3933660</v>
      </c>
      <c r="M403" s="108"/>
      <c r="N403" s="74">
        <f>N404</f>
        <v>4168153</v>
      </c>
      <c r="O403" s="74">
        <f>O404</f>
        <v>4168153</v>
      </c>
    </row>
    <row r="404" spans="1:15" ht="20.25" customHeight="1">
      <c r="A404" s="9" t="s">
        <v>365</v>
      </c>
      <c r="B404" s="44">
        <v>908</v>
      </c>
      <c r="C404" s="44" t="s">
        <v>407</v>
      </c>
      <c r="D404" s="46" t="s">
        <v>140</v>
      </c>
      <c r="E404" s="46" t="s">
        <v>364</v>
      </c>
      <c r="F404" s="73">
        <v>3933660</v>
      </c>
      <c r="G404" s="107"/>
      <c r="H404" s="73">
        <f>F404+G404</f>
        <v>3933660</v>
      </c>
      <c r="I404" s="107"/>
      <c r="J404" s="73">
        <f>H404+I404</f>
        <v>3933660</v>
      </c>
      <c r="K404" s="107"/>
      <c r="L404" s="73">
        <f>J404+K404</f>
        <v>3933660</v>
      </c>
      <c r="M404" s="108"/>
      <c r="N404" s="73">
        <v>4168153</v>
      </c>
      <c r="O404" s="73">
        <v>4168153</v>
      </c>
    </row>
    <row r="405" spans="1:15" ht="81.75" customHeight="1">
      <c r="A405" s="11" t="s">
        <v>289</v>
      </c>
      <c r="B405" s="44" t="s">
        <v>419</v>
      </c>
      <c r="C405" s="44" t="s">
        <v>407</v>
      </c>
      <c r="D405" s="46" t="s">
        <v>141</v>
      </c>
      <c r="E405" s="46"/>
      <c r="F405" s="73">
        <f>F406</f>
        <v>3848663</v>
      </c>
      <c r="G405" s="107"/>
      <c r="H405" s="73">
        <f>H406</f>
        <v>3848663</v>
      </c>
      <c r="I405" s="107"/>
      <c r="J405" s="73">
        <f>J406</f>
        <v>8319740</v>
      </c>
      <c r="K405" s="107"/>
      <c r="L405" s="73">
        <f>L406</f>
        <v>8319740</v>
      </c>
      <c r="M405" s="108"/>
      <c r="N405" s="73">
        <f>N406</f>
        <v>7700000</v>
      </c>
      <c r="O405" s="73">
        <f>O406</f>
        <v>7700000</v>
      </c>
    </row>
    <row r="406" spans="1:15" ht="17.25" customHeight="1">
      <c r="A406" s="9" t="s">
        <v>365</v>
      </c>
      <c r="B406" s="44" t="s">
        <v>419</v>
      </c>
      <c r="C406" s="44" t="s">
        <v>407</v>
      </c>
      <c r="D406" s="46" t="s">
        <v>141</v>
      </c>
      <c r="E406" s="46" t="s">
        <v>364</v>
      </c>
      <c r="F406" s="73">
        <v>3848663</v>
      </c>
      <c r="G406" s="107"/>
      <c r="H406" s="73">
        <f>F406+G406</f>
        <v>3848663</v>
      </c>
      <c r="I406" s="107">
        <f>-328923+4800000</f>
        <v>4471077</v>
      </c>
      <c r="J406" s="73">
        <f>H406+I406</f>
        <v>8319740</v>
      </c>
      <c r="K406" s="107"/>
      <c r="L406" s="73">
        <f>J406+K406</f>
        <v>8319740</v>
      </c>
      <c r="M406" s="108"/>
      <c r="N406" s="73">
        <v>7700000</v>
      </c>
      <c r="O406" s="73">
        <v>7700000</v>
      </c>
    </row>
    <row r="407" spans="1:15" ht="66" customHeight="1">
      <c r="A407" s="11" t="s">
        <v>294</v>
      </c>
      <c r="B407" s="44" t="s">
        <v>419</v>
      </c>
      <c r="C407" s="44" t="s">
        <v>464</v>
      </c>
      <c r="D407" s="44" t="s">
        <v>136</v>
      </c>
      <c r="E407" s="44"/>
      <c r="F407" s="60">
        <f>F408+F411</f>
        <v>729880</v>
      </c>
      <c r="G407" s="107"/>
      <c r="H407" s="60">
        <f>H408+H411</f>
        <v>729880</v>
      </c>
      <c r="I407" s="107"/>
      <c r="J407" s="74">
        <f>J408+J411</f>
        <v>733880</v>
      </c>
      <c r="K407" s="107"/>
      <c r="L407" s="74">
        <f>L408+L411</f>
        <v>787074</v>
      </c>
      <c r="M407" s="108"/>
      <c r="N407" s="74">
        <f>N408+N411</f>
        <v>1013900</v>
      </c>
      <c r="O407" s="74">
        <f>O408+O411</f>
        <v>1013900</v>
      </c>
    </row>
    <row r="408" spans="1:15" ht="48" customHeight="1">
      <c r="A408" s="16" t="s">
        <v>379</v>
      </c>
      <c r="B408" s="44" t="s">
        <v>419</v>
      </c>
      <c r="C408" s="44" t="s">
        <v>464</v>
      </c>
      <c r="D408" s="44" t="s">
        <v>137</v>
      </c>
      <c r="E408" s="44"/>
      <c r="F408" s="60">
        <f>F409</f>
        <v>250000</v>
      </c>
      <c r="G408" s="107"/>
      <c r="H408" s="60">
        <f>H409</f>
        <v>250000</v>
      </c>
      <c r="I408" s="107"/>
      <c r="J408" s="74">
        <f>J409</f>
        <v>250000</v>
      </c>
      <c r="K408" s="107"/>
      <c r="L408" s="74">
        <f>L409</f>
        <v>303194</v>
      </c>
      <c r="M408" s="108"/>
      <c r="N408" s="74">
        <f>N409</f>
        <v>570000</v>
      </c>
      <c r="O408" s="74">
        <f>O409</f>
        <v>570000</v>
      </c>
    </row>
    <row r="409" spans="1:15" ht="50.25" customHeight="1">
      <c r="A409" s="11" t="s">
        <v>290</v>
      </c>
      <c r="B409" s="44" t="s">
        <v>419</v>
      </c>
      <c r="C409" s="44" t="s">
        <v>464</v>
      </c>
      <c r="D409" s="46" t="s">
        <v>142</v>
      </c>
      <c r="E409" s="44"/>
      <c r="F409" s="63">
        <f>F410</f>
        <v>250000</v>
      </c>
      <c r="G409" s="107"/>
      <c r="H409" s="63">
        <f>H410</f>
        <v>250000</v>
      </c>
      <c r="I409" s="107"/>
      <c r="J409" s="88">
        <f>J410</f>
        <v>250000</v>
      </c>
      <c r="K409" s="107"/>
      <c r="L409" s="88">
        <f>L410</f>
        <v>303194</v>
      </c>
      <c r="M409" s="108"/>
      <c r="N409" s="88">
        <f>N410</f>
        <v>570000</v>
      </c>
      <c r="O409" s="88">
        <f>O410</f>
        <v>570000</v>
      </c>
    </row>
    <row r="410" spans="1:15" ht="18" customHeight="1">
      <c r="A410" s="9" t="s">
        <v>365</v>
      </c>
      <c r="B410" s="44" t="s">
        <v>419</v>
      </c>
      <c r="C410" s="44" t="s">
        <v>464</v>
      </c>
      <c r="D410" s="46" t="s">
        <v>142</v>
      </c>
      <c r="E410" s="44" t="s">
        <v>364</v>
      </c>
      <c r="F410" s="73">
        <v>250000</v>
      </c>
      <c r="G410" s="107"/>
      <c r="H410" s="73">
        <f>F410+G410</f>
        <v>250000</v>
      </c>
      <c r="I410" s="107"/>
      <c r="J410" s="73">
        <f>H410+I410</f>
        <v>250000</v>
      </c>
      <c r="K410" s="107">
        <f>13194+18000+12000+10000</f>
        <v>53194</v>
      </c>
      <c r="L410" s="73">
        <f>J410+K410</f>
        <v>303194</v>
      </c>
      <c r="M410" s="133">
        <v>93700</v>
      </c>
      <c r="N410" s="73">
        <v>570000</v>
      </c>
      <c r="O410" s="73">
        <v>570000</v>
      </c>
    </row>
    <row r="411" spans="1:15" ht="84.75" customHeight="1">
      <c r="A411" s="11" t="s">
        <v>291</v>
      </c>
      <c r="B411" s="44">
        <v>908</v>
      </c>
      <c r="C411" s="44" t="s">
        <v>464</v>
      </c>
      <c r="D411" s="46" t="s">
        <v>143</v>
      </c>
      <c r="E411" s="44"/>
      <c r="F411" s="59">
        <f>F412</f>
        <v>479880</v>
      </c>
      <c r="G411" s="107"/>
      <c r="H411" s="59">
        <f>H412</f>
        <v>479880</v>
      </c>
      <c r="I411" s="107"/>
      <c r="J411" s="73">
        <f>J412</f>
        <v>483880</v>
      </c>
      <c r="K411" s="107"/>
      <c r="L411" s="73">
        <f>L412</f>
        <v>483880</v>
      </c>
      <c r="M411" s="108"/>
      <c r="N411" s="73">
        <f>N412</f>
        <v>443900</v>
      </c>
      <c r="O411" s="73">
        <f>O412</f>
        <v>443900</v>
      </c>
    </row>
    <row r="412" spans="1:15" ht="48" customHeight="1">
      <c r="A412" s="33" t="s">
        <v>258</v>
      </c>
      <c r="B412" s="46" t="s">
        <v>419</v>
      </c>
      <c r="C412" s="46" t="s">
        <v>464</v>
      </c>
      <c r="D412" s="46" t="s">
        <v>144</v>
      </c>
      <c r="E412" s="46"/>
      <c r="F412" s="59">
        <f>F413</f>
        <v>479880</v>
      </c>
      <c r="G412" s="107"/>
      <c r="H412" s="59">
        <f>H413</f>
        <v>479880</v>
      </c>
      <c r="I412" s="107"/>
      <c r="J412" s="73">
        <f>J413</f>
        <v>483880</v>
      </c>
      <c r="K412" s="107"/>
      <c r="L412" s="73">
        <f>L413</f>
        <v>483880</v>
      </c>
      <c r="M412" s="108"/>
      <c r="N412" s="73">
        <f>N413</f>
        <v>443900</v>
      </c>
      <c r="O412" s="73">
        <f>O413</f>
        <v>443900</v>
      </c>
    </row>
    <row r="413" spans="1:15" ht="30.75" customHeight="1">
      <c r="A413" s="33" t="s">
        <v>352</v>
      </c>
      <c r="B413" s="46" t="s">
        <v>419</v>
      </c>
      <c r="C413" s="46" t="s">
        <v>464</v>
      </c>
      <c r="D413" s="46" t="s">
        <v>144</v>
      </c>
      <c r="E413" s="46" t="s">
        <v>368</v>
      </c>
      <c r="F413" s="73">
        <v>479880</v>
      </c>
      <c r="G413" s="107"/>
      <c r="H413" s="73">
        <f>F413+G413</f>
        <v>479880</v>
      </c>
      <c r="I413" s="107">
        <v>4000</v>
      </c>
      <c r="J413" s="73">
        <f>H413+I413</f>
        <v>483880</v>
      </c>
      <c r="K413" s="107"/>
      <c r="L413" s="73">
        <f>J413+K413</f>
        <v>483880</v>
      </c>
      <c r="M413" s="108"/>
      <c r="N413" s="73">
        <v>443900</v>
      </c>
      <c r="O413" s="73">
        <v>443900</v>
      </c>
    </row>
    <row r="414" spans="1:15" ht="30.75" customHeight="1">
      <c r="A414" s="17" t="s">
        <v>450</v>
      </c>
      <c r="B414" s="46" t="s">
        <v>419</v>
      </c>
      <c r="C414" s="46" t="s">
        <v>420</v>
      </c>
      <c r="D414" s="46"/>
      <c r="E414" s="46"/>
      <c r="F414" s="73"/>
      <c r="G414" s="107"/>
      <c r="H414" s="73"/>
      <c r="I414" s="107"/>
      <c r="J414" s="73"/>
      <c r="K414" s="107"/>
      <c r="L414" s="73"/>
      <c r="M414" s="108"/>
      <c r="N414" s="73">
        <f aca="true" t="shared" si="18" ref="N414:O417">N415</f>
        <v>107500</v>
      </c>
      <c r="O414" s="73">
        <f t="shared" si="18"/>
        <v>107500</v>
      </c>
    </row>
    <row r="415" spans="1:15" ht="30.75" customHeight="1">
      <c r="A415" s="17" t="s">
        <v>451</v>
      </c>
      <c r="B415" s="46" t="s">
        <v>419</v>
      </c>
      <c r="C415" s="46" t="s">
        <v>434</v>
      </c>
      <c r="D415" s="46"/>
      <c r="E415" s="46"/>
      <c r="F415" s="73"/>
      <c r="G415" s="107"/>
      <c r="H415" s="73"/>
      <c r="I415" s="107"/>
      <c r="J415" s="73"/>
      <c r="K415" s="107"/>
      <c r="L415" s="73"/>
      <c r="M415" s="108"/>
      <c r="N415" s="73">
        <f t="shared" si="18"/>
        <v>107500</v>
      </c>
      <c r="O415" s="73">
        <f t="shared" si="18"/>
        <v>107500</v>
      </c>
    </row>
    <row r="416" spans="1:15" ht="30.75" customHeight="1">
      <c r="A416" s="16" t="s">
        <v>282</v>
      </c>
      <c r="B416" s="46" t="s">
        <v>419</v>
      </c>
      <c r="C416" s="46" t="s">
        <v>434</v>
      </c>
      <c r="D416" s="46" t="s">
        <v>113</v>
      </c>
      <c r="E416" s="46"/>
      <c r="F416" s="73"/>
      <c r="G416" s="107"/>
      <c r="H416" s="73"/>
      <c r="I416" s="107"/>
      <c r="J416" s="73"/>
      <c r="K416" s="107"/>
      <c r="L416" s="73"/>
      <c r="M416" s="108"/>
      <c r="N416" s="73">
        <f t="shared" si="18"/>
        <v>107500</v>
      </c>
      <c r="O416" s="73">
        <f t="shared" si="18"/>
        <v>107500</v>
      </c>
    </row>
    <row r="417" spans="1:15" ht="30.75" customHeight="1">
      <c r="A417" s="17" t="s">
        <v>79</v>
      </c>
      <c r="B417" s="46" t="s">
        <v>419</v>
      </c>
      <c r="C417" s="46" t="s">
        <v>434</v>
      </c>
      <c r="D417" s="46" t="s">
        <v>78</v>
      </c>
      <c r="E417" s="46"/>
      <c r="F417" s="73"/>
      <c r="G417" s="107"/>
      <c r="H417" s="73"/>
      <c r="I417" s="107"/>
      <c r="J417" s="73"/>
      <c r="K417" s="107"/>
      <c r="L417" s="73"/>
      <c r="M417" s="108"/>
      <c r="N417" s="73">
        <f t="shared" si="18"/>
        <v>107500</v>
      </c>
      <c r="O417" s="73">
        <f t="shared" si="18"/>
        <v>107500</v>
      </c>
    </row>
    <row r="418" spans="1:15" ht="30.75" customHeight="1">
      <c r="A418" s="17" t="s">
        <v>351</v>
      </c>
      <c r="B418" s="46" t="s">
        <v>419</v>
      </c>
      <c r="C418" s="46" t="s">
        <v>434</v>
      </c>
      <c r="D418" s="46" t="s">
        <v>78</v>
      </c>
      <c r="E418" s="46" t="s">
        <v>373</v>
      </c>
      <c r="F418" s="73"/>
      <c r="G418" s="107"/>
      <c r="H418" s="73"/>
      <c r="I418" s="107"/>
      <c r="J418" s="73"/>
      <c r="K418" s="107"/>
      <c r="L418" s="73"/>
      <c r="M418" s="108"/>
      <c r="N418" s="73">
        <v>107500</v>
      </c>
      <c r="O418" s="73">
        <v>107500</v>
      </c>
    </row>
    <row r="419" spans="1:15" ht="30.75">
      <c r="A419" s="8" t="s">
        <v>473</v>
      </c>
      <c r="B419" s="43" t="s">
        <v>455</v>
      </c>
      <c r="C419" s="44"/>
      <c r="D419" s="44"/>
      <c r="E419" s="44"/>
      <c r="F419" s="61" t="e">
        <f>F420+F428</f>
        <v>#REF!</v>
      </c>
      <c r="G419" s="107"/>
      <c r="H419" s="61" t="e">
        <f>H420+H428</f>
        <v>#REF!</v>
      </c>
      <c r="I419" s="107"/>
      <c r="J419" s="72" t="e">
        <f>J420+J428</f>
        <v>#REF!</v>
      </c>
      <c r="K419" s="107"/>
      <c r="L419" s="72" t="e">
        <f>L420+L428</f>
        <v>#REF!</v>
      </c>
      <c r="M419" s="108"/>
      <c r="N419" s="72">
        <f>N420+N428</f>
        <v>2995400</v>
      </c>
      <c r="O419" s="72">
        <f>O420+O428</f>
        <v>2995400</v>
      </c>
    </row>
    <row r="420" spans="1:15" ht="15">
      <c r="A420" s="9" t="s">
        <v>435</v>
      </c>
      <c r="B420" s="44" t="s">
        <v>455</v>
      </c>
      <c r="C420" s="44" t="s">
        <v>386</v>
      </c>
      <c r="D420" s="44" t="s">
        <v>113</v>
      </c>
      <c r="E420" s="43"/>
      <c r="F420" s="60" t="e">
        <f>#REF!+F421</f>
        <v>#REF!</v>
      </c>
      <c r="G420" s="107"/>
      <c r="H420" s="60" t="e">
        <f>#REF!+H421</f>
        <v>#REF!</v>
      </c>
      <c r="I420" s="107"/>
      <c r="J420" s="74" t="e">
        <f>#REF!+J421</f>
        <v>#REF!</v>
      </c>
      <c r="K420" s="107"/>
      <c r="L420" s="74" t="e">
        <f>#REF!+L421</f>
        <v>#REF!</v>
      </c>
      <c r="M420" s="108"/>
      <c r="N420" s="74">
        <f>N421</f>
        <v>2386100</v>
      </c>
      <c r="O420" s="74">
        <f>O421</f>
        <v>2386100</v>
      </c>
    </row>
    <row r="421" spans="1:15" ht="65.25" customHeight="1">
      <c r="A421" s="9" t="s">
        <v>424</v>
      </c>
      <c r="B421" s="44" t="s">
        <v>455</v>
      </c>
      <c r="C421" s="44" t="s">
        <v>388</v>
      </c>
      <c r="D421" s="44" t="s">
        <v>113</v>
      </c>
      <c r="E421" s="43"/>
      <c r="F421" s="60">
        <f>F422+F426</f>
        <v>1802700</v>
      </c>
      <c r="G421" s="107"/>
      <c r="H421" s="60">
        <f>H422+H426</f>
        <v>1802700</v>
      </c>
      <c r="I421" s="107"/>
      <c r="J421" s="74">
        <f>J422+J426</f>
        <v>1902700</v>
      </c>
      <c r="K421" s="107"/>
      <c r="L421" s="74">
        <f>L422+L426</f>
        <v>1902700</v>
      </c>
      <c r="M421" s="108"/>
      <c r="N421" s="74">
        <f>N422+N426</f>
        <v>2386100</v>
      </c>
      <c r="O421" s="74">
        <f>O422+O426</f>
        <v>2386100</v>
      </c>
    </row>
    <row r="422" spans="1:15" ht="33.75" customHeight="1">
      <c r="A422" s="9" t="s">
        <v>422</v>
      </c>
      <c r="B422" s="44" t="s">
        <v>455</v>
      </c>
      <c r="C422" s="44" t="s">
        <v>388</v>
      </c>
      <c r="D422" s="44" t="s">
        <v>146</v>
      </c>
      <c r="E422" s="44"/>
      <c r="F422" s="60">
        <f>F423</f>
        <v>1653700</v>
      </c>
      <c r="G422" s="107"/>
      <c r="H422" s="60">
        <f>H423</f>
        <v>1653700</v>
      </c>
      <c r="I422" s="107"/>
      <c r="J422" s="74">
        <f>J423</f>
        <v>1753700</v>
      </c>
      <c r="K422" s="107"/>
      <c r="L422" s="74">
        <f>L423</f>
        <v>1753700</v>
      </c>
      <c r="M422" s="108"/>
      <c r="N422" s="74">
        <f>N423</f>
        <v>2230900</v>
      </c>
      <c r="O422" s="74">
        <f>O423</f>
        <v>2230900</v>
      </c>
    </row>
    <row r="423" spans="1:15" ht="15">
      <c r="A423" s="9" t="s">
        <v>436</v>
      </c>
      <c r="B423" s="44" t="s">
        <v>455</v>
      </c>
      <c r="C423" s="44" t="s">
        <v>388</v>
      </c>
      <c r="D423" s="44" t="s">
        <v>146</v>
      </c>
      <c r="E423" s="44"/>
      <c r="F423" s="60">
        <f>F424+F425</f>
        <v>1653700</v>
      </c>
      <c r="G423" s="107"/>
      <c r="H423" s="60">
        <f>H424+H425</f>
        <v>1653700</v>
      </c>
      <c r="I423" s="107"/>
      <c r="J423" s="74">
        <f>J424+J425</f>
        <v>1753700</v>
      </c>
      <c r="K423" s="107"/>
      <c r="L423" s="74">
        <f>L424+L425</f>
        <v>1753700</v>
      </c>
      <c r="M423" s="108"/>
      <c r="N423" s="74">
        <f>N424+N425</f>
        <v>2230900</v>
      </c>
      <c r="O423" s="74">
        <f>O424+O425</f>
        <v>2230900</v>
      </c>
    </row>
    <row r="424" spans="1:15" ht="30.75">
      <c r="A424" s="33" t="s">
        <v>352</v>
      </c>
      <c r="B424" s="44" t="s">
        <v>455</v>
      </c>
      <c r="C424" s="44" t="s">
        <v>388</v>
      </c>
      <c r="D424" s="44" t="s">
        <v>146</v>
      </c>
      <c r="E424" s="44" t="s">
        <v>368</v>
      </c>
      <c r="F424" s="74">
        <v>1460900</v>
      </c>
      <c r="G424" s="107"/>
      <c r="H424" s="74">
        <f>F424+G424</f>
        <v>1460900</v>
      </c>
      <c r="I424" s="107"/>
      <c r="J424" s="74">
        <f>H424+I424</f>
        <v>1460900</v>
      </c>
      <c r="K424" s="107"/>
      <c r="L424" s="74">
        <f>J424+K424</f>
        <v>1460900</v>
      </c>
      <c r="M424" s="108"/>
      <c r="N424" s="74">
        <v>1807100</v>
      </c>
      <c r="O424" s="74">
        <v>1807100</v>
      </c>
    </row>
    <row r="425" spans="1:15" ht="31.5" customHeight="1">
      <c r="A425" s="89" t="s">
        <v>370</v>
      </c>
      <c r="B425" s="44" t="s">
        <v>455</v>
      </c>
      <c r="C425" s="44" t="s">
        <v>388</v>
      </c>
      <c r="D425" s="44" t="s">
        <v>146</v>
      </c>
      <c r="E425" s="44" t="s">
        <v>360</v>
      </c>
      <c r="F425" s="73">
        <v>192800</v>
      </c>
      <c r="G425" s="107"/>
      <c r="H425" s="74">
        <f>F425+G425</f>
        <v>192800</v>
      </c>
      <c r="I425" s="107">
        <v>100000</v>
      </c>
      <c r="J425" s="74">
        <f>H425+I425</f>
        <v>292800</v>
      </c>
      <c r="K425" s="107"/>
      <c r="L425" s="74">
        <f>J425+K425</f>
        <v>292800</v>
      </c>
      <c r="M425" s="108">
        <v>160000</v>
      </c>
      <c r="N425" s="74">
        <v>423800</v>
      </c>
      <c r="O425" s="74">
        <v>423800</v>
      </c>
    </row>
    <row r="426" spans="1:15" ht="82.5" customHeight="1">
      <c r="A426" s="9" t="s">
        <v>314</v>
      </c>
      <c r="B426" s="44" t="s">
        <v>455</v>
      </c>
      <c r="C426" s="44" t="s">
        <v>388</v>
      </c>
      <c r="D426" s="44" t="s">
        <v>147</v>
      </c>
      <c r="E426" s="44"/>
      <c r="F426" s="63">
        <f>F427</f>
        <v>149000</v>
      </c>
      <c r="G426" s="107"/>
      <c r="H426" s="63">
        <f>H427</f>
        <v>149000</v>
      </c>
      <c r="I426" s="107"/>
      <c r="J426" s="88">
        <f>J427</f>
        <v>149000</v>
      </c>
      <c r="K426" s="107"/>
      <c r="L426" s="88">
        <f>L427</f>
        <v>149000</v>
      </c>
      <c r="M426" s="108"/>
      <c r="N426" s="88">
        <f>N427</f>
        <v>155200</v>
      </c>
      <c r="O426" s="88">
        <f>O427</f>
        <v>155200</v>
      </c>
    </row>
    <row r="427" spans="1:15" ht="32.25" customHeight="1">
      <c r="A427" s="11" t="s">
        <v>352</v>
      </c>
      <c r="B427" s="44" t="s">
        <v>455</v>
      </c>
      <c r="C427" s="44" t="s">
        <v>388</v>
      </c>
      <c r="D427" s="44" t="s">
        <v>147</v>
      </c>
      <c r="E427" s="44" t="s">
        <v>368</v>
      </c>
      <c r="F427" s="88">
        <v>149000</v>
      </c>
      <c r="G427" s="107"/>
      <c r="H427" s="88">
        <f>F427+G427</f>
        <v>149000</v>
      </c>
      <c r="I427" s="107"/>
      <c r="J427" s="88">
        <f>H427+I427</f>
        <v>149000</v>
      </c>
      <c r="K427" s="107"/>
      <c r="L427" s="88">
        <f>J427+K427</f>
        <v>149000</v>
      </c>
      <c r="M427" s="108"/>
      <c r="N427" s="88">
        <v>155200</v>
      </c>
      <c r="O427" s="88">
        <v>155200</v>
      </c>
    </row>
    <row r="428" spans="1:15" s="1" customFormat="1" ht="19.5" customHeight="1">
      <c r="A428" s="17" t="s">
        <v>450</v>
      </c>
      <c r="B428" s="46" t="s">
        <v>455</v>
      </c>
      <c r="C428" s="46" t="s">
        <v>420</v>
      </c>
      <c r="D428" s="46"/>
      <c r="E428" s="46"/>
      <c r="F428" s="59">
        <f>F429</f>
        <v>551070</v>
      </c>
      <c r="G428" s="107"/>
      <c r="H428" s="59">
        <f>H429</f>
        <v>551070</v>
      </c>
      <c r="I428" s="107"/>
      <c r="J428" s="73">
        <f>J429</f>
        <v>551070</v>
      </c>
      <c r="K428" s="107"/>
      <c r="L428" s="73">
        <f>L429</f>
        <v>551070</v>
      </c>
      <c r="M428" s="108"/>
      <c r="N428" s="73">
        <f aca="true" t="shared" si="19" ref="N428:O431">N429</f>
        <v>609300</v>
      </c>
      <c r="O428" s="73">
        <f t="shared" si="19"/>
        <v>609300</v>
      </c>
    </row>
    <row r="429" spans="1:15" s="1" customFormat="1" ht="19.5" customHeight="1">
      <c r="A429" s="17" t="s">
        <v>451</v>
      </c>
      <c r="B429" s="46" t="s">
        <v>455</v>
      </c>
      <c r="C429" s="46" t="s">
        <v>434</v>
      </c>
      <c r="D429" s="46"/>
      <c r="E429" s="46"/>
      <c r="F429" s="59">
        <f>F430</f>
        <v>551070</v>
      </c>
      <c r="G429" s="107"/>
      <c r="H429" s="59">
        <f>H430</f>
        <v>551070</v>
      </c>
      <c r="I429" s="107"/>
      <c r="J429" s="73">
        <f>J430</f>
        <v>551070</v>
      </c>
      <c r="K429" s="107"/>
      <c r="L429" s="73">
        <f>L430</f>
        <v>551070</v>
      </c>
      <c r="M429" s="108"/>
      <c r="N429" s="73">
        <f t="shared" si="19"/>
        <v>609300</v>
      </c>
      <c r="O429" s="73">
        <f t="shared" si="19"/>
        <v>609300</v>
      </c>
    </row>
    <row r="430" spans="1:15" ht="19.5" customHeight="1">
      <c r="A430" s="16" t="s">
        <v>282</v>
      </c>
      <c r="B430" s="46" t="s">
        <v>455</v>
      </c>
      <c r="C430" s="46" t="s">
        <v>434</v>
      </c>
      <c r="D430" s="46" t="s">
        <v>113</v>
      </c>
      <c r="E430" s="46"/>
      <c r="F430" s="62">
        <f>F431</f>
        <v>551070</v>
      </c>
      <c r="G430" s="107"/>
      <c r="H430" s="62">
        <f>H431</f>
        <v>551070</v>
      </c>
      <c r="I430" s="107"/>
      <c r="J430" s="86">
        <f>J431</f>
        <v>551070</v>
      </c>
      <c r="K430" s="107"/>
      <c r="L430" s="86">
        <f>L431</f>
        <v>551070</v>
      </c>
      <c r="M430" s="108"/>
      <c r="N430" s="73">
        <f t="shared" si="19"/>
        <v>609300</v>
      </c>
      <c r="O430" s="73">
        <f t="shared" si="19"/>
        <v>609300</v>
      </c>
    </row>
    <row r="431" spans="1:15" ht="18" customHeight="1">
      <c r="A431" s="17" t="s">
        <v>79</v>
      </c>
      <c r="B431" s="46" t="s">
        <v>455</v>
      </c>
      <c r="C431" s="46" t="s">
        <v>434</v>
      </c>
      <c r="D431" s="46" t="s">
        <v>78</v>
      </c>
      <c r="E431" s="46"/>
      <c r="F431" s="62">
        <f>F432</f>
        <v>551070</v>
      </c>
      <c r="G431" s="107"/>
      <c r="H431" s="62">
        <f>H432</f>
        <v>551070</v>
      </c>
      <c r="I431" s="107"/>
      <c r="J431" s="86">
        <f>J432</f>
        <v>551070</v>
      </c>
      <c r="K431" s="107"/>
      <c r="L431" s="86">
        <f>L432</f>
        <v>551070</v>
      </c>
      <c r="M431" s="108"/>
      <c r="N431" s="73">
        <f t="shared" si="19"/>
        <v>609300</v>
      </c>
      <c r="O431" s="73">
        <f t="shared" si="19"/>
        <v>609300</v>
      </c>
    </row>
    <row r="432" spans="1:15" ht="32.25" customHeight="1">
      <c r="A432" s="17" t="s">
        <v>351</v>
      </c>
      <c r="B432" s="46" t="s">
        <v>455</v>
      </c>
      <c r="C432" s="46" t="s">
        <v>434</v>
      </c>
      <c r="D432" s="46" t="s">
        <v>78</v>
      </c>
      <c r="E432" s="46" t="s">
        <v>373</v>
      </c>
      <c r="F432" s="86">
        <v>551070</v>
      </c>
      <c r="G432" s="107"/>
      <c r="H432" s="86">
        <f>F432+G432</f>
        <v>551070</v>
      </c>
      <c r="I432" s="107"/>
      <c r="J432" s="86">
        <f>H432+I432</f>
        <v>551070</v>
      </c>
      <c r="K432" s="107"/>
      <c r="L432" s="86">
        <f>J432+K432</f>
        <v>551070</v>
      </c>
      <c r="M432" s="108"/>
      <c r="N432" s="73">
        <v>609300</v>
      </c>
      <c r="O432" s="73">
        <v>609300</v>
      </c>
    </row>
    <row r="433" spans="1:15" ht="46.5">
      <c r="A433" s="8" t="s">
        <v>472</v>
      </c>
      <c r="B433" s="43" t="s">
        <v>458</v>
      </c>
      <c r="C433" s="43"/>
      <c r="D433" s="44"/>
      <c r="E433" s="44"/>
      <c r="F433" s="61">
        <f>F434</f>
        <v>1710090</v>
      </c>
      <c r="G433" s="107"/>
      <c r="H433" s="61">
        <f>H434</f>
        <v>1710090</v>
      </c>
      <c r="I433" s="107"/>
      <c r="J433" s="72">
        <f>J434</f>
        <v>1720090</v>
      </c>
      <c r="K433" s="107"/>
      <c r="L433" s="72">
        <f>L434</f>
        <v>1720090</v>
      </c>
      <c r="M433" s="108"/>
      <c r="N433" s="72">
        <f>N434</f>
        <v>1883400</v>
      </c>
      <c r="O433" s="72">
        <f>O434</f>
        <v>1883400</v>
      </c>
    </row>
    <row r="434" spans="1:15" ht="70.5" customHeight="1">
      <c r="A434" s="9" t="s">
        <v>80</v>
      </c>
      <c r="B434" s="44" t="s">
        <v>458</v>
      </c>
      <c r="C434" s="44" t="s">
        <v>390</v>
      </c>
      <c r="D434" s="44" t="s">
        <v>113</v>
      </c>
      <c r="E434" s="44"/>
      <c r="F434" s="59">
        <f>F435+F439</f>
        <v>1710090</v>
      </c>
      <c r="G434" s="107"/>
      <c r="H434" s="59">
        <f>H435+H439</f>
        <v>1710090</v>
      </c>
      <c r="I434" s="107"/>
      <c r="J434" s="73">
        <f>J435+J439</f>
        <v>1720090</v>
      </c>
      <c r="K434" s="107"/>
      <c r="L434" s="73">
        <f>L435+L439</f>
        <v>1720090</v>
      </c>
      <c r="M434" s="108"/>
      <c r="N434" s="73">
        <f>N435+N439</f>
        <v>1883400</v>
      </c>
      <c r="O434" s="73">
        <f>O435+O439</f>
        <v>1883400</v>
      </c>
    </row>
    <row r="435" spans="1:15" ht="32.25" customHeight="1">
      <c r="A435" s="9" t="s">
        <v>422</v>
      </c>
      <c r="B435" s="44" t="s">
        <v>458</v>
      </c>
      <c r="C435" s="44" t="s">
        <v>390</v>
      </c>
      <c r="D435" s="44" t="s">
        <v>146</v>
      </c>
      <c r="E435" s="44"/>
      <c r="F435" s="62">
        <f>F436</f>
        <v>986335</v>
      </c>
      <c r="G435" s="107"/>
      <c r="H435" s="62">
        <f>H436</f>
        <v>986335</v>
      </c>
      <c r="I435" s="107"/>
      <c r="J435" s="86">
        <f>J436</f>
        <v>996335</v>
      </c>
      <c r="K435" s="107"/>
      <c r="L435" s="86">
        <f>L436</f>
        <v>998435</v>
      </c>
      <c r="M435" s="108"/>
      <c r="N435" s="73">
        <f>N436</f>
        <v>1119866</v>
      </c>
      <c r="O435" s="73">
        <f>O436</f>
        <v>1119866</v>
      </c>
    </row>
    <row r="436" spans="1:15" ht="20.25" customHeight="1">
      <c r="A436" s="9" t="s">
        <v>436</v>
      </c>
      <c r="B436" s="44" t="s">
        <v>458</v>
      </c>
      <c r="C436" s="44" t="s">
        <v>390</v>
      </c>
      <c r="D436" s="44" t="s">
        <v>146</v>
      </c>
      <c r="E436" s="44"/>
      <c r="F436" s="62">
        <f>F437+F438</f>
        <v>986335</v>
      </c>
      <c r="G436" s="107"/>
      <c r="H436" s="62">
        <f>H437+H438</f>
        <v>986335</v>
      </c>
      <c r="I436" s="107"/>
      <c r="J436" s="86">
        <f>J437+J438</f>
        <v>996335</v>
      </c>
      <c r="K436" s="107"/>
      <c r="L436" s="86">
        <f>L437+L438</f>
        <v>998435</v>
      </c>
      <c r="M436" s="108"/>
      <c r="N436" s="73">
        <f>N437+N438</f>
        <v>1119866</v>
      </c>
      <c r="O436" s="73">
        <f>O437+O438</f>
        <v>1119866</v>
      </c>
    </row>
    <row r="437" spans="1:15" ht="31.5" customHeight="1">
      <c r="A437" s="27" t="s">
        <v>352</v>
      </c>
      <c r="B437" s="44" t="s">
        <v>458</v>
      </c>
      <c r="C437" s="44" t="s">
        <v>390</v>
      </c>
      <c r="D437" s="44" t="s">
        <v>146</v>
      </c>
      <c r="E437" s="44" t="s">
        <v>368</v>
      </c>
      <c r="F437" s="86">
        <v>960185</v>
      </c>
      <c r="G437" s="107">
        <v>11000</v>
      </c>
      <c r="H437" s="86">
        <f>F437+G437</f>
        <v>971185</v>
      </c>
      <c r="I437" s="107"/>
      <c r="J437" s="86">
        <f>H437+I437</f>
        <v>971185</v>
      </c>
      <c r="K437" s="107">
        <v>2100</v>
      </c>
      <c r="L437" s="86">
        <f>J437+K437</f>
        <v>973285</v>
      </c>
      <c r="M437" s="108"/>
      <c r="N437" s="73">
        <v>1050117</v>
      </c>
      <c r="O437" s="73">
        <v>1050117</v>
      </c>
    </row>
    <row r="438" spans="1:15" ht="30.75">
      <c r="A438" s="89" t="s">
        <v>370</v>
      </c>
      <c r="B438" s="44" t="s">
        <v>458</v>
      </c>
      <c r="C438" s="44" t="s">
        <v>390</v>
      </c>
      <c r="D438" s="44" t="s">
        <v>146</v>
      </c>
      <c r="E438" s="44" t="s">
        <v>360</v>
      </c>
      <c r="F438" s="73">
        <v>26150</v>
      </c>
      <c r="G438" s="107">
        <v>-11000</v>
      </c>
      <c r="H438" s="86">
        <f>F438+G438</f>
        <v>15150</v>
      </c>
      <c r="I438" s="107">
        <v>10000</v>
      </c>
      <c r="J438" s="86">
        <f>H438+I438</f>
        <v>25150</v>
      </c>
      <c r="K438" s="107"/>
      <c r="L438" s="86">
        <f>J438+K438</f>
        <v>25150</v>
      </c>
      <c r="M438" s="108">
        <v>30000</v>
      </c>
      <c r="N438" s="73">
        <v>69749</v>
      </c>
      <c r="O438" s="73">
        <v>69749</v>
      </c>
    </row>
    <row r="439" spans="1:15" ht="46.5">
      <c r="A439" s="9" t="s">
        <v>425</v>
      </c>
      <c r="B439" s="44" t="s">
        <v>458</v>
      </c>
      <c r="C439" s="44" t="s">
        <v>390</v>
      </c>
      <c r="D439" s="44" t="s">
        <v>148</v>
      </c>
      <c r="E439" s="44"/>
      <c r="F439" s="62">
        <f>F440</f>
        <v>723755</v>
      </c>
      <c r="G439" s="107"/>
      <c r="H439" s="62">
        <f>H440</f>
        <v>723755</v>
      </c>
      <c r="I439" s="107"/>
      <c r="J439" s="86">
        <f>J440</f>
        <v>723755</v>
      </c>
      <c r="K439" s="107"/>
      <c r="L439" s="86">
        <f>L440</f>
        <v>721655</v>
      </c>
      <c r="M439" s="108"/>
      <c r="N439" s="73">
        <f>N440</f>
        <v>763534</v>
      </c>
      <c r="O439" s="73">
        <f>O440</f>
        <v>763534</v>
      </c>
    </row>
    <row r="440" spans="1:15" ht="30.75">
      <c r="A440" s="27" t="s">
        <v>352</v>
      </c>
      <c r="B440" s="44" t="s">
        <v>458</v>
      </c>
      <c r="C440" s="44" t="s">
        <v>390</v>
      </c>
      <c r="D440" s="44" t="s">
        <v>148</v>
      </c>
      <c r="E440" s="52" t="s">
        <v>368</v>
      </c>
      <c r="F440" s="86">
        <v>723755</v>
      </c>
      <c r="G440" s="107"/>
      <c r="H440" s="86">
        <f>F440+G440</f>
        <v>723755</v>
      </c>
      <c r="I440" s="107"/>
      <c r="J440" s="86">
        <f>H440+I440</f>
        <v>723755</v>
      </c>
      <c r="K440" s="107">
        <v>-2100</v>
      </c>
      <c r="L440" s="86">
        <f>J440+K440</f>
        <v>721655</v>
      </c>
      <c r="M440" s="108"/>
      <c r="N440" s="73">
        <v>763534</v>
      </c>
      <c r="O440" s="73">
        <v>763534</v>
      </c>
    </row>
    <row r="441" spans="1:15" ht="46.5">
      <c r="A441" s="30" t="s">
        <v>471</v>
      </c>
      <c r="B441" s="53" t="s">
        <v>470</v>
      </c>
      <c r="C441" s="52"/>
      <c r="D441" s="52"/>
      <c r="E441" s="52"/>
      <c r="F441" s="64">
        <f>F442+F450+F460</f>
        <v>7097760</v>
      </c>
      <c r="G441" s="107"/>
      <c r="H441" s="64">
        <f>H442+H450+H460</f>
        <v>7097760</v>
      </c>
      <c r="I441" s="107"/>
      <c r="J441" s="121">
        <f>J442+J450+J460</f>
        <v>7097760</v>
      </c>
      <c r="K441" s="107"/>
      <c r="L441" s="121">
        <f>L442+L450+L460</f>
        <v>6906667</v>
      </c>
      <c r="M441" s="108"/>
      <c r="N441" s="121">
        <f>N442+N450+N460</f>
        <v>7362400</v>
      </c>
      <c r="O441" s="121">
        <f>O442+O450+O460</f>
        <v>7362400</v>
      </c>
    </row>
    <row r="442" spans="1:15" ht="62.25" customHeight="1">
      <c r="A442" s="12" t="s">
        <v>297</v>
      </c>
      <c r="B442" s="44" t="s">
        <v>470</v>
      </c>
      <c r="C442" s="44" t="s">
        <v>390</v>
      </c>
      <c r="D442" s="44" t="s">
        <v>149</v>
      </c>
      <c r="E442" s="44"/>
      <c r="F442" s="62">
        <f>F443</f>
        <v>7047450</v>
      </c>
      <c r="G442" s="107"/>
      <c r="H442" s="62">
        <f>H443</f>
        <v>7047450</v>
      </c>
      <c r="I442" s="107"/>
      <c r="J442" s="86">
        <f>J443</f>
        <v>7047450</v>
      </c>
      <c r="K442" s="107"/>
      <c r="L442" s="86">
        <f>L443</f>
        <v>6856357</v>
      </c>
      <c r="M442" s="108"/>
      <c r="N442" s="73">
        <f>N443</f>
        <v>7217300</v>
      </c>
      <c r="O442" s="73">
        <f>O443</f>
        <v>7217300</v>
      </c>
    </row>
    <row r="443" spans="1:15" ht="62.25">
      <c r="A443" s="11" t="s">
        <v>296</v>
      </c>
      <c r="B443" s="44" t="s">
        <v>470</v>
      </c>
      <c r="C443" s="44" t="s">
        <v>390</v>
      </c>
      <c r="D443" s="44" t="s">
        <v>150</v>
      </c>
      <c r="E443" s="44"/>
      <c r="F443" s="62">
        <f>F444+F448</f>
        <v>7047450</v>
      </c>
      <c r="G443" s="107"/>
      <c r="H443" s="62">
        <f>H444+H448</f>
        <v>7047450</v>
      </c>
      <c r="I443" s="107"/>
      <c r="J443" s="86">
        <f>J444+J448</f>
        <v>7047450</v>
      </c>
      <c r="K443" s="107"/>
      <c r="L443" s="86">
        <f>L444+L448</f>
        <v>6856357</v>
      </c>
      <c r="M443" s="108"/>
      <c r="N443" s="73">
        <f>N444+N448</f>
        <v>7217300</v>
      </c>
      <c r="O443" s="73">
        <f>O444+O448</f>
        <v>7217300</v>
      </c>
    </row>
    <row r="444" spans="1:15" ht="15">
      <c r="A444" s="9" t="s">
        <v>436</v>
      </c>
      <c r="B444" s="44" t="s">
        <v>470</v>
      </c>
      <c r="C444" s="44" t="s">
        <v>390</v>
      </c>
      <c r="D444" s="44" t="s">
        <v>151</v>
      </c>
      <c r="E444" s="44"/>
      <c r="F444" s="62">
        <f>F445+F446+F447</f>
        <v>6921700</v>
      </c>
      <c r="G444" s="107"/>
      <c r="H444" s="62">
        <f>H445+H446+H447</f>
        <v>6921700</v>
      </c>
      <c r="I444" s="107"/>
      <c r="J444" s="86">
        <f>J445+J446+J447</f>
        <v>6921700</v>
      </c>
      <c r="K444" s="107"/>
      <c r="L444" s="86">
        <f>L445+L446+L447</f>
        <v>6730607</v>
      </c>
      <c r="M444" s="108"/>
      <c r="N444" s="73">
        <f>N445+N446+N447</f>
        <v>7062867</v>
      </c>
      <c r="O444" s="73">
        <f>O445+O446+O447</f>
        <v>7062867</v>
      </c>
    </row>
    <row r="445" spans="1:15" ht="38.25" customHeight="1">
      <c r="A445" s="27" t="s">
        <v>352</v>
      </c>
      <c r="B445" s="44" t="s">
        <v>470</v>
      </c>
      <c r="C445" s="44" t="s">
        <v>390</v>
      </c>
      <c r="D445" s="44" t="s">
        <v>151</v>
      </c>
      <c r="E445" s="44" t="s">
        <v>368</v>
      </c>
      <c r="F445" s="86">
        <v>6019800</v>
      </c>
      <c r="G445" s="107"/>
      <c r="H445" s="86">
        <f>F445+G445</f>
        <v>6019800</v>
      </c>
      <c r="I445" s="107">
        <v>20000</v>
      </c>
      <c r="J445" s="86">
        <f>H445+I445</f>
        <v>6039800</v>
      </c>
      <c r="K445" s="107"/>
      <c r="L445" s="86">
        <f>J445+K445</f>
        <v>6039800</v>
      </c>
      <c r="M445" s="108">
        <v>-191093</v>
      </c>
      <c r="N445" s="73">
        <v>5268155</v>
      </c>
      <c r="O445" s="73">
        <v>5268155</v>
      </c>
    </row>
    <row r="446" spans="1:15" ht="30.75" customHeight="1">
      <c r="A446" s="89" t="s">
        <v>370</v>
      </c>
      <c r="B446" s="44" t="s">
        <v>470</v>
      </c>
      <c r="C446" s="44" t="s">
        <v>390</v>
      </c>
      <c r="D446" s="44" t="s">
        <v>151</v>
      </c>
      <c r="E446" s="44" t="s">
        <v>360</v>
      </c>
      <c r="F446" s="73">
        <v>901300</v>
      </c>
      <c r="G446" s="107"/>
      <c r="H446" s="86">
        <f>F446+G446</f>
        <v>901300</v>
      </c>
      <c r="I446" s="107">
        <v>-20000</v>
      </c>
      <c r="J446" s="86">
        <f>H446+I446</f>
        <v>881300</v>
      </c>
      <c r="K446" s="107">
        <v>-191093</v>
      </c>
      <c r="L446" s="86">
        <f>J446+K446</f>
        <v>690207</v>
      </c>
      <c r="M446" s="108">
        <v>191093</v>
      </c>
      <c r="N446" s="73">
        <v>1794112</v>
      </c>
      <c r="O446" s="73">
        <v>1794112</v>
      </c>
    </row>
    <row r="447" spans="1:15" ht="21.75" customHeight="1">
      <c r="A447" s="9" t="s">
        <v>363</v>
      </c>
      <c r="B447" s="44" t="s">
        <v>470</v>
      </c>
      <c r="C447" s="44" t="s">
        <v>390</v>
      </c>
      <c r="D447" s="44" t="s">
        <v>151</v>
      </c>
      <c r="E447" s="44" t="s">
        <v>362</v>
      </c>
      <c r="F447" s="73">
        <v>600</v>
      </c>
      <c r="G447" s="107"/>
      <c r="H447" s="86">
        <f>F447+G447</f>
        <v>600</v>
      </c>
      <c r="I447" s="107"/>
      <c r="J447" s="86">
        <f>H447+I447</f>
        <v>600</v>
      </c>
      <c r="K447" s="107"/>
      <c r="L447" s="86">
        <f>J447+K447</f>
        <v>600</v>
      </c>
      <c r="M447" s="108"/>
      <c r="N447" s="73">
        <v>600</v>
      </c>
      <c r="O447" s="73">
        <v>600</v>
      </c>
    </row>
    <row r="448" spans="1:15" ht="33.75" customHeight="1">
      <c r="A448" s="11" t="s">
        <v>315</v>
      </c>
      <c r="B448" s="44" t="s">
        <v>470</v>
      </c>
      <c r="C448" s="44" t="s">
        <v>390</v>
      </c>
      <c r="D448" s="44" t="s">
        <v>152</v>
      </c>
      <c r="E448" s="44"/>
      <c r="F448" s="63">
        <f>F449</f>
        <v>125750</v>
      </c>
      <c r="G448" s="107"/>
      <c r="H448" s="63">
        <f>H449</f>
        <v>125750</v>
      </c>
      <c r="I448" s="107"/>
      <c r="J448" s="88">
        <f>J449</f>
        <v>125750</v>
      </c>
      <c r="K448" s="107"/>
      <c r="L448" s="88">
        <f>L449</f>
        <v>125750</v>
      </c>
      <c r="M448" s="108"/>
      <c r="N448" s="88">
        <f>N449</f>
        <v>154433</v>
      </c>
      <c r="O448" s="88">
        <f>O449</f>
        <v>154433</v>
      </c>
    </row>
    <row r="449" spans="1:15" ht="33.75" customHeight="1">
      <c r="A449" s="27" t="s">
        <v>352</v>
      </c>
      <c r="B449" s="44" t="s">
        <v>470</v>
      </c>
      <c r="C449" s="44" t="s">
        <v>390</v>
      </c>
      <c r="D449" s="44" t="s">
        <v>152</v>
      </c>
      <c r="E449" s="44" t="s">
        <v>368</v>
      </c>
      <c r="F449" s="88">
        <v>125750</v>
      </c>
      <c r="G449" s="107"/>
      <c r="H449" s="88">
        <f>F449+G449</f>
        <v>125750</v>
      </c>
      <c r="I449" s="107"/>
      <c r="J449" s="88">
        <f>H449+I449</f>
        <v>125750</v>
      </c>
      <c r="K449" s="107"/>
      <c r="L449" s="88">
        <f>J449+K449</f>
        <v>125750</v>
      </c>
      <c r="M449" s="108"/>
      <c r="N449" s="88">
        <v>154433</v>
      </c>
      <c r="O449" s="88">
        <v>154433</v>
      </c>
    </row>
    <row r="450" spans="1:15" ht="62.25">
      <c r="A450" s="12" t="s">
        <v>297</v>
      </c>
      <c r="B450" s="46" t="s">
        <v>470</v>
      </c>
      <c r="C450" s="46" t="s">
        <v>468</v>
      </c>
      <c r="D450" s="46" t="s">
        <v>149</v>
      </c>
      <c r="E450" s="46"/>
      <c r="F450" s="60">
        <f>F451</f>
        <v>4050</v>
      </c>
      <c r="G450" s="107"/>
      <c r="H450" s="60">
        <f>H451</f>
        <v>4050</v>
      </c>
      <c r="I450" s="107"/>
      <c r="J450" s="74">
        <f>J451</f>
        <v>4050</v>
      </c>
      <c r="K450" s="107"/>
      <c r="L450" s="74">
        <f>L451</f>
        <v>4050</v>
      </c>
      <c r="M450" s="108"/>
      <c r="N450" s="74">
        <f>N451</f>
        <v>2000</v>
      </c>
      <c r="O450" s="74">
        <f>O451</f>
        <v>2000</v>
      </c>
    </row>
    <row r="451" spans="1:15" ht="30.75">
      <c r="A451" s="12" t="s">
        <v>298</v>
      </c>
      <c r="B451" s="46" t="s">
        <v>470</v>
      </c>
      <c r="C451" s="46" t="s">
        <v>469</v>
      </c>
      <c r="D451" s="44" t="s">
        <v>153</v>
      </c>
      <c r="E451" s="44"/>
      <c r="F451" s="60">
        <f>F452</f>
        <v>4050</v>
      </c>
      <c r="G451" s="107"/>
      <c r="H451" s="60">
        <f>H452</f>
        <v>4050</v>
      </c>
      <c r="I451" s="107"/>
      <c r="J451" s="74">
        <f>J452</f>
        <v>4050</v>
      </c>
      <c r="K451" s="107"/>
      <c r="L451" s="74">
        <f>L452</f>
        <v>4050</v>
      </c>
      <c r="M451" s="108"/>
      <c r="N451" s="74">
        <f>N452</f>
        <v>2000</v>
      </c>
      <c r="O451" s="74">
        <f>O452</f>
        <v>2000</v>
      </c>
    </row>
    <row r="452" spans="1:15" ht="30" customHeight="1">
      <c r="A452" s="11" t="s">
        <v>1</v>
      </c>
      <c r="B452" s="46" t="s">
        <v>470</v>
      </c>
      <c r="C452" s="46" t="s">
        <v>469</v>
      </c>
      <c r="D452" s="44" t="s">
        <v>153</v>
      </c>
      <c r="E452" s="44" t="s">
        <v>21</v>
      </c>
      <c r="F452" s="73">
        <v>4050</v>
      </c>
      <c r="G452" s="107"/>
      <c r="H452" s="73">
        <f>F452+G452</f>
        <v>4050</v>
      </c>
      <c r="I452" s="107"/>
      <c r="J452" s="73">
        <f>H452+I452</f>
        <v>4050</v>
      </c>
      <c r="K452" s="107"/>
      <c r="L452" s="73">
        <f>J452+K452</f>
        <v>4050</v>
      </c>
      <c r="M452" s="108"/>
      <c r="N452" s="73">
        <v>2000</v>
      </c>
      <c r="O452" s="73">
        <v>2000</v>
      </c>
    </row>
    <row r="453" spans="1:15" ht="0.75" customHeight="1" hidden="1">
      <c r="A453" s="8"/>
      <c r="B453" s="50"/>
      <c r="C453" s="50"/>
      <c r="D453" s="50"/>
      <c r="E453" s="50"/>
      <c r="F453" s="58"/>
      <c r="G453" s="107"/>
      <c r="H453" s="58"/>
      <c r="I453" s="107"/>
      <c r="J453" s="122"/>
      <c r="K453" s="107"/>
      <c r="L453" s="122"/>
      <c r="M453" s="108"/>
      <c r="N453" s="122"/>
      <c r="O453" s="122"/>
    </row>
    <row r="454" spans="1:15" ht="15.75" customHeight="1" hidden="1">
      <c r="A454" s="9"/>
      <c r="B454" s="44"/>
      <c r="C454" s="44"/>
      <c r="D454" s="44"/>
      <c r="E454" s="44"/>
      <c r="F454" s="58"/>
      <c r="G454" s="76"/>
      <c r="H454" s="58"/>
      <c r="I454" s="76"/>
      <c r="J454" s="122"/>
      <c r="K454" s="76"/>
      <c r="L454" s="122"/>
      <c r="M454" s="112"/>
      <c r="N454" s="122"/>
      <c r="O454" s="122"/>
    </row>
    <row r="455" spans="1:15" ht="18" customHeight="1" hidden="1">
      <c r="A455" s="9"/>
      <c r="B455" s="44"/>
      <c r="C455" s="44"/>
      <c r="D455" s="44"/>
      <c r="E455" s="44"/>
      <c r="F455" s="58"/>
      <c r="G455" s="76"/>
      <c r="H455" s="58"/>
      <c r="I455" s="76"/>
      <c r="J455" s="122"/>
      <c r="K455" s="76"/>
      <c r="L455" s="122"/>
      <c r="M455" s="112"/>
      <c r="N455" s="122"/>
      <c r="O455" s="122"/>
    </row>
    <row r="456" spans="1:15" ht="15" customHeight="1" hidden="1">
      <c r="A456" s="9"/>
      <c r="B456" s="44"/>
      <c r="C456" s="44"/>
      <c r="D456" s="44"/>
      <c r="E456" s="44"/>
      <c r="F456" s="58"/>
      <c r="G456" s="107"/>
      <c r="H456" s="58"/>
      <c r="I456" s="107"/>
      <c r="J456" s="122"/>
      <c r="K456" s="107"/>
      <c r="L456" s="122"/>
      <c r="M456" s="108"/>
      <c r="N456" s="122"/>
      <c r="O456" s="122"/>
    </row>
    <row r="457" spans="1:15" ht="17.25" customHeight="1" hidden="1">
      <c r="A457" s="9"/>
      <c r="B457" s="44"/>
      <c r="C457" s="44"/>
      <c r="D457" s="44"/>
      <c r="E457" s="44"/>
      <c r="F457" s="58"/>
      <c r="G457" s="107"/>
      <c r="H457" s="58"/>
      <c r="I457" s="107"/>
      <c r="J457" s="122"/>
      <c r="K457" s="107"/>
      <c r="L457" s="122"/>
      <c r="M457" s="108"/>
      <c r="N457" s="122"/>
      <c r="O457" s="122"/>
    </row>
    <row r="458" spans="1:15" ht="21" customHeight="1" hidden="1">
      <c r="A458" s="9"/>
      <c r="B458" s="44"/>
      <c r="C458" s="44"/>
      <c r="D458" s="44"/>
      <c r="E458" s="44"/>
      <c r="F458" s="58"/>
      <c r="G458" s="107"/>
      <c r="H458" s="58"/>
      <c r="I458" s="107"/>
      <c r="J458" s="122"/>
      <c r="K458" s="107"/>
      <c r="L458" s="122"/>
      <c r="M458" s="108"/>
      <c r="N458" s="122"/>
      <c r="O458" s="122"/>
    </row>
    <row r="459" spans="1:15" ht="32.25" customHeight="1" hidden="1">
      <c r="A459" s="9"/>
      <c r="B459" s="44"/>
      <c r="C459" s="44"/>
      <c r="D459" s="44"/>
      <c r="E459" s="44"/>
      <c r="F459" s="58"/>
      <c r="G459" s="107"/>
      <c r="H459" s="58"/>
      <c r="I459" s="107"/>
      <c r="J459" s="122"/>
      <c r="K459" s="107"/>
      <c r="L459" s="122"/>
      <c r="M459" s="108"/>
      <c r="N459" s="122"/>
      <c r="O459" s="122"/>
    </row>
    <row r="460" spans="1:15" s="1" customFormat="1" ht="14.25" customHeight="1">
      <c r="A460" s="17" t="s">
        <v>450</v>
      </c>
      <c r="B460" s="46" t="s">
        <v>470</v>
      </c>
      <c r="C460" s="44" t="s">
        <v>420</v>
      </c>
      <c r="D460" s="44"/>
      <c r="E460" s="44"/>
      <c r="F460" s="59">
        <f>F461</f>
        <v>46260</v>
      </c>
      <c r="G460" s="107"/>
      <c r="H460" s="59">
        <f>H461</f>
        <v>46260</v>
      </c>
      <c r="I460" s="107"/>
      <c r="J460" s="73">
        <f>J461</f>
        <v>46260</v>
      </c>
      <c r="K460" s="107"/>
      <c r="L460" s="73">
        <f>L461</f>
        <v>46260</v>
      </c>
      <c r="M460" s="108"/>
      <c r="N460" s="73">
        <f aca="true" t="shared" si="20" ref="N460:O463">N461</f>
        <v>143100</v>
      </c>
      <c r="O460" s="73">
        <f t="shared" si="20"/>
        <v>143100</v>
      </c>
    </row>
    <row r="461" spans="1:15" s="1" customFormat="1" ht="15" customHeight="1">
      <c r="A461" s="17" t="s">
        <v>451</v>
      </c>
      <c r="B461" s="46" t="s">
        <v>470</v>
      </c>
      <c r="C461" s="44" t="s">
        <v>434</v>
      </c>
      <c r="D461" s="44"/>
      <c r="E461" s="44"/>
      <c r="F461" s="59">
        <f>F462</f>
        <v>46260</v>
      </c>
      <c r="G461" s="107"/>
      <c r="H461" s="59">
        <f>H462</f>
        <v>46260</v>
      </c>
      <c r="I461" s="107"/>
      <c r="J461" s="73">
        <f>J462</f>
        <v>46260</v>
      </c>
      <c r="K461" s="107"/>
      <c r="L461" s="73">
        <f>L462</f>
        <v>46260</v>
      </c>
      <c r="M461" s="108"/>
      <c r="N461" s="73">
        <f t="shared" si="20"/>
        <v>143100</v>
      </c>
      <c r="O461" s="73">
        <f t="shared" si="20"/>
        <v>143100</v>
      </c>
    </row>
    <row r="462" spans="1:15" ht="18" customHeight="1">
      <c r="A462" s="16" t="s">
        <v>282</v>
      </c>
      <c r="B462" s="46" t="s">
        <v>470</v>
      </c>
      <c r="C462" s="46" t="s">
        <v>434</v>
      </c>
      <c r="D462" s="46" t="s">
        <v>113</v>
      </c>
      <c r="E462" s="44"/>
      <c r="F462" s="63">
        <f>F463</f>
        <v>46260</v>
      </c>
      <c r="G462" s="107"/>
      <c r="H462" s="63">
        <f>H463</f>
        <v>46260</v>
      </c>
      <c r="I462" s="107"/>
      <c r="J462" s="88">
        <f>J463</f>
        <v>46260</v>
      </c>
      <c r="K462" s="107"/>
      <c r="L462" s="88">
        <f>L463</f>
        <v>46260</v>
      </c>
      <c r="M462" s="108"/>
      <c r="N462" s="88">
        <f t="shared" si="20"/>
        <v>143100</v>
      </c>
      <c r="O462" s="88">
        <f t="shared" si="20"/>
        <v>143100</v>
      </c>
    </row>
    <row r="463" spans="1:15" ht="27.75" customHeight="1">
      <c r="A463" s="16" t="s">
        <v>79</v>
      </c>
      <c r="B463" s="46" t="s">
        <v>470</v>
      </c>
      <c r="C463" s="46" t="s">
        <v>434</v>
      </c>
      <c r="D463" s="46" t="s">
        <v>78</v>
      </c>
      <c r="E463" s="44"/>
      <c r="F463" s="63">
        <f>F464</f>
        <v>46260</v>
      </c>
      <c r="G463" s="107"/>
      <c r="H463" s="63">
        <f>H464</f>
        <v>46260</v>
      </c>
      <c r="I463" s="107"/>
      <c r="J463" s="88">
        <f>J464</f>
        <v>46260</v>
      </c>
      <c r="K463" s="107"/>
      <c r="L463" s="88">
        <f>L464</f>
        <v>46260</v>
      </c>
      <c r="M463" s="108"/>
      <c r="N463" s="88">
        <f t="shared" si="20"/>
        <v>143100</v>
      </c>
      <c r="O463" s="88">
        <f t="shared" si="20"/>
        <v>143100</v>
      </c>
    </row>
    <row r="464" spans="1:15" ht="32.25" customHeight="1">
      <c r="A464" s="16" t="s">
        <v>351</v>
      </c>
      <c r="B464" s="46" t="s">
        <v>470</v>
      </c>
      <c r="C464" s="46" t="s">
        <v>434</v>
      </c>
      <c r="D464" s="46" t="s">
        <v>78</v>
      </c>
      <c r="E464" s="44" t="s">
        <v>373</v>
      </c>
      <c r="F464" s="63">
        <v>46260</v>
      </c>
      <c r="G464" s="107"/>
      <c r="H464" s="63">
        <f>F464+G464</f>
        <v>46260</v>
      </c>
      <c r="I464" s="107"/>
      <c r="J464" s="88">
        <f>H464+I464</f>
        <v>46260</v>
      </c>
      <c r="K464" s="107"/>
      <c r="L464" s="88">
        <f>J464+K464</f>
        <v>46260</v>
      </c>
      <c r="M464" s="108"/>
      <c r="N464" s="88">
        <v>143100</v>
      </c>
      <c r="O464" s="88">
        <v>143100</v>
      </c>
    </row>
    <row r="465" spans="1:15" ht="18" customHeight="1">
      <c r="A465" s="8" t="s">
        <v>456</v>
      </c>
      <c r="B465" s="54"/>
      <c r="C465" s="54"/>
      <c r="D465" s="54"/>
      <c r="E465" s="54"/>
      <c r="F465" s="61" t="e">
        <f>F12+F260+F301+F392+F419+F433+F441</f>
        <v>#REF!</v>
      </c>
      <c r="G465" s="107"/>
      <c r="H465" s="61" t="e">
        <f>H12+H260+H301+H392+H419+H433+H441</f>
        <v>#REF!</v>
      </c>
      <c r="I465" s="107"/>
      <c r="J465" s="72" t="e">
        <f>J12+J260+J301+J392+J419+J433+J441</f>
        <v>#REF!</v>
      </c>
      <c r="K465" s="107"/>
      <c r="L465" s="72" t="e">
        <f>L12+L260+L301+L392+L419+L433+L441</f>
        <v>#REF!</v>
      </c>
      <c r="M465" s="108"/>
      <c r="N465" s="72">
        <f>N12+N260+N301+N392+N419+N433+N441</f>
        <v>998175800</v>
      </c>
      <c r="O465" s="72">
        <f>O12+O260+O301+O392+O419+O433+O441</f>
        <v>977429200</v>
      </c>
    </row>
    <row r="466" ht="15">
      <c r="E466" s="38"/>
    </row>
    <row r="467" ht="15">
      <c r="E467" s="38"/>
    </row>
    <row r="468" ht="15">
      <c r="E468" s="38"/>
    </row>
    <row r="469" ht="15">
      <c r="E469" s="38"/>
    </row>
    <row r="470" ht="15">
      <c r="E470" s="38"/>
    </row>
    <row r="471" ht="15">
      <c r="E471" s="38"/>
    </row>
    <row r="472" ht="15">
      <c r="E472" s="38"/>
    </row>
    <row r="473" ht="15">
      <c r="E473" s="38"/>
    </row>
    <row r="474" ht="15">
      <c r="E474" s="38"/>
    </row>
  </sheetData>
  <sheetProtection password="C551" sheet="1" selectLockedCells="1" selectUnlockedCells="1"/>
  <mergeCells count="9">
    <mergeCell ref="D2:E5"/>
    <mergeCell ref="C8:N8"/>
    <mergeCell ref="A9:N9"/>
    <mergeCell ref="N10:O10"/>
    <mergeCell ref="A10:A11"/>
    <mergeCell ref="B10:B11"/>
    <mergeCell ref="C10:C11"/>
    <mergeCell ref="D10:D11"/>
    <mergeCell ref="E10:E11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2016-09-19T05:21:43Z</cp:lastPrinted>
  <dcterms:created xsi:type="dcterms:W3CDTF">2007-07-11T08:12:53Z</dcterms:created>
  <dcterms:modified xsi:type="dcterms:W3CDTF">2016-11-14T11:40:30Z</dcterms:modified>
  <cp:category/>
  <cp:version/>
  <cp:contentType/>
  <cp:contentStatus/>
</cp:coreProperties>
</file>