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<sst xmlns="http://schemas.openxmlformats.org/spreadsheetml/2006/main" count="4086" uniqueCount="762">
  <si>
    <t>Обеспечение деятельности финансовых органов (центральный аппарат)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</si>
  <si>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</si>
  <si>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</si>
  <si>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</si>
  <si>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</si>
  <si>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</si>
  <si>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</si>
  <si>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</si>
  <si>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</si>
  <si>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</si>
  <si>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</si>
  <si>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</si>
  <si>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</si>
  <si>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</si>
  <si>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</si>
  <si>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</si>
  <si>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</si>
  <si>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</si>
  <si>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</si>
  <si>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2016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</si>
  <si>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2016 год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</si>
  <si>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</si>
  <si>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</si>
  <si>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</si>
  <si>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</si>
  <si>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</si>
  <si>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</si>
  <si>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</si>
  <si>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</si>
  <si>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</si>
  <si>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</si>
  <si>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</si>
  <si>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</si>
  <si>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</si>
  <si>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</si>
  <si>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</si>
  <si>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</si>
  <si>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</si>
  <si>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</si>
  <si>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</si>
  <si>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</si>
  <si>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</si>
  <si>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</si>
  <si>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</si>
  <si>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</si>
  <si>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</si>
  <si>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</si>
  <si>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</si>
  <si>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</si>
  <si>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</si>
  <si>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</si>
  <si>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</si>
  <si>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</si>
  <si>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</si>
  <si>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</si>
  <si>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</si>
  <si>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июнь</t>
  </si>
  <si>
    <t>Исполнение судебных актов</t>
  </si>
  <si>
    <t>830</t>
  </si>
  <si>
    <t>0250950970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</si>
  <si>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</si>
  <si>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</si>
  <si>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02509R0970</t>
  </si>
  <si>
    <t>Предоставление субсидий молодым семьям на приобретение (строительство) жилья за счет средств федерального бюджета</t>
  </si>
  <si>
    <t>Предоставление субсидий молодым семьям на приобретение (строительство) жилья за счет средств областного бюджета</t>
  </si>
  <si>
    <t>05501R0200</t>
  </si>
  <si>
    <t>0550150200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</si>
  <si>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</si>
  <si>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</si>
  <si>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</si>
  <si>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</si>
  <si>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</si>
  <si>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</si>
  <si>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</si>
  <si>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</si>
  <si>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</si>
  <si>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</si>
  <si>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</si>
  <si>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</si>
  <si>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</si>
  <si>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</si>
  <si>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</si>
  <si>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</si>
  <si>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</si>
  <si>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</si>
  <si>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</si>
  <si>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</si>
  <si>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</si>
  <si>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</si>
  <si>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</si>
  <si>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</si>
  <si>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</si>
  <si>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</si>
  <si>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</si>
  <si>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</si>
  <si>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</si>
  <si>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</si>
  <si>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</si>
  <si>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</si>
  <si>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</si>
  <si>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</si>
  <si>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</si>
  <si>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</si>
  <si>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</si>
  <si>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</si>
  <si>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</si>
  <si>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</si>
  <si>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</si>
  <si>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</si>
  <si>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</si>
  <si>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</si>
  <si>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</si>
  <si>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</si>
  <si>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</si>
  <si>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</si>
  <si>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</si>
  <si>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</si>
  <si>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</si>
  <si>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</si>
  <si>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</si>
  <si>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</si>
  <si>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</si>
  <si>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</si>
  <si>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</si>
  <si>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</si>
  <si>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</si>
  <si>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</si>
  <si>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областного бюджета в 2016году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</si>
  <si>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средств федерального бюджета в 2016году</t>
  </si>
  <si>
    <t>03101R0140</t>
  </si>
  <si>
    <t>0310150140</t>
  </si>
  <si>
    <t>Расходы на информатизацию  муниципальных библиотек, в т.ч на комплектование книжных фондов(включая приобретение электронных версий книг и приобретение периодических изданий), приобретение  компьютерного  оборудования,лицензионного программного обеспечения и подключение библиотек к сети Интернет,на создание модельных сельских библиотек</t>
  </si>
  <si>
    <t>0310346500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</si>
  <si>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</si>
  <si>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</si>
  <si>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</si>
  <si>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</si>
  <si>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</si>
  <si>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</si>
  <si>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</si>
  <si>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</si>
  <si>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</si>
  <si>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</si>
  <si>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</si>
  <si>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</si>
  <si>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</si>
  <si>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</si>
  <si>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</si>
  <si>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</si>
  <si>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</si>
  <si>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</si>
  <si>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</si>
  <si>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</si>
  <si>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</si>
  <si>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</si>
  <si>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</si>
  <si>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</si>
  <si>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</si>
  <si>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</si>
  <si>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</si>
  <si>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</si>
  <si>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</si>
  <si>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</si>
  <si>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</si>
  <si>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</si>
  <si>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</si>
  <si>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</si>
  <si>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</si>
  <si>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</si>
  <si>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</si>
  <si>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</si>
  <si>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</si>
  <si>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</si>
  <si>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</si>
  <si>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</si>
  <si>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</si>
  <si>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</si>
  <si>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</si>
  <si>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</si>
  <si>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</si>
  <si>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</si>
  <si>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</si>
  <si>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</si>
  <si>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</si>
  <si>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</si>
  <si>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</si>
  <si>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</si>
  <si>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</si>
  <si>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</si>
  <si>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</si>
  <si>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</si>
  <si>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</si>
  <si>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</si>
  <si>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</si>
  <si>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</si>
  <si>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</si>
  <si>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</si>
  <si>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</si>
  <si>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</si>
  <si>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</si>
  <si>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</si>
  <si>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</si>
  <si>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</si>
  <si>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</si>
  <si>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</si>
  <si>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</si>
  <si>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</si>
  <si>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</si>
  <si>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</si>
  <si>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</si>
  <si>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</si>
  <si>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</si>
  <si>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</si>
  <si>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</si>
  <si>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</si>
  <si>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</si>
  <si>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</si>
  <si>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</si>
  <si>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</si>
  <si>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</si>
  <si>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</si>
  <si>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</si>
  <si>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</si>
  <si>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</si>
  <si>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</si>
  <si>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</si>
  <si>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</si>
  <si>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</si>
  <si>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</si>
  <si>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</si>
  <si>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</si>
  <si>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</si>
  <si>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</si>
  <si>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</si>
  <si>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</si>
  <si>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</si>
  <si>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</si>
  <si>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</si>
  <si>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</si>
  <si>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</si>
  <si>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</si>
  <si>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</si>
  <si>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</si>
  <si>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</si>
  <si>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0252507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</si>
  <si>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</si>
  <si>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</si>
  <si>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</si>
  <si>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</si>
  <si>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</si>
  <si>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</si>
  <si>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</si>
  <si>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</si>
  <si>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</si>
  <si>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</si>
  <si>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</si>
  <si>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</si>
  <si>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</si>
  <si>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</si>
  <si>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</si>
  <si>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</si>
  <si>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</si>
  <si>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</si>
  <si>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</si>
  <si>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</si>
  <si>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</si>
  <si>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</si>
  <si>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</si>
  <si>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</si>
  <si>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</si>
  <si>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</si>
  <si>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</si>
  <si>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</si>
  <si>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</si>
  <si>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</si>
  <si>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</si>
  <si>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</si>
  <si>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</si>
  <si>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</si>
  <si>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</si>
  <si>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0210625000</t>
  </si>
  <si>
    <t>460</t>
  </si>
  <si>
    <t>Субсидии  на осуществление капитальных вложений бюджетным и автономным учреждениям</t>
  </si>
  <si>
    <t>Создание дополнительных мест в муниципальных системах дошкольного образования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</si>
  <si>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</si>
  <si>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</si>
  <si>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</si>
  <si>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</si>
  <si>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Субсидии на осуществление капитальных вложений бюджетным и автономным учреждениям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</si>
  <si>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</si>
  <si>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</si>
  <si>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Развитие газификации в сельской местности  за счет средств областного бюджета</t>
  </si>
  <si>
    <t>11103R0180</t>
  </si>
  <si>
    <t>Резервные фонды местных администраций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</si>
  <si>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</si>
  <si>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</si>
  <si>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</si>
  <si>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</si>
  <si>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</si>
  <si>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</si>
  <si>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</si>
  <si>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</si>
  <si>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</si>
  <si>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</si>
  <si>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</si>
  <si>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</si>
  <si>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</si>
  <si>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</si>
  <si>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</si>
  <si>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</si>
  <si>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</si>
  <si>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</si>
  <si>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</si>
  <si>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0250345900</t>
  </si>
  <si>
    <t>Приобретение и (или) замена, оснащение аппаратурой  спутниковой навигации ГЛОНАСС, тахографами автобусов для подвоза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</si>
  <si>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</si>
  <si>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</si>
  <si>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</si>
  <si>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</si>
  <si>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</si>
  <si>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</si>
  <si>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</si>
  <si>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</si>
  <si>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</si>
  <si>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</si>
  <si>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</si>
  <si>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</si>
  <si>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</si>
  <si>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</si>
  <si>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</si>
  <si>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</si>
  <si>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</si>
  <si>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</si>
  <si>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</si>
  <si>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</si>
  <si>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</si>
  <si>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</si>
  <si>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0942307</t>
  </si>
  <si>
    <t>Строительство объектов благоустройства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</si>
  <si>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</si>
  <si>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</si>
  <si>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</si>
  <si>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</si>
  <si>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</si>
  <si>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</si>
  <si>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</si>
  <si>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</si>
  <si>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</si>
  <si>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</si>
  <si>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</si>
  <si>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</si>
  <si>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</si>
  <si>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</si>
  <si>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</si>
  <si>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</si>
  <si>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</si>
  <si>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</si>
  <si>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</si>
  <si>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</si>
  <si>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</si>
  <si>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</si>
  <si>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</si>
  <si>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</si>
  <si>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</si>
  <si>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</si>
  <si>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</si>
  <si>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</si>
  <si>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</si>
  <si>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</si>
  <si>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</si>
  <si>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</si>
  <si>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</si>
  <si>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</si>
  <si>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</si>
  <si>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</si>
  <si>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</si>
  <si>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</si>
  <si>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</si>
  <si>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</si>
  <si>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</si>
  <si>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0310351470</t>
  </si>
  <si>
    <t>Выплата денежного поощрения лучшим муниципальным учреждениям культуры</t>
  </si>
  <si>
    <t>0310351480</t>
  </si>
  <si>
    <t>Выплата денежного поощрения лучшим работникам культуры</t>
  </si>
  <si>
    <t>Резервный фонд Правительства Свердловской области</t>
  </si>
  <si>
    <t>0310140700</t>
  </si>
  <si>
    <t>Поощрения лучшим муниципальным учреждениям культуры</t>
  </si>
  <si>
    <t>Поощрения лучшим работникам  культуры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</si>
  <si>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</si>
  <si>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</si>
  <si>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</si>
  <si>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</si>
  <si>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</si>
  <si>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</si>
  <si>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</si>
  <si>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</si>
  <si>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</si>
  <si>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</si>
  <si>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октябрь</t>
  </si>
  <si>
    <t>Расходы на комплектование книжных фондов библиотек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подписку, за счет средств федерального бюджета в 2016 году</t>
  </si>
  <si>
    <t>0310351440</t>
  </si>
  <si>
    <t>0140000000</t>
  </si>
  <si>
    <t>0140223000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</si>
  <si>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</si>
  <si>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</si>
  <si>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</si>
  <si>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</si>
  <si>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</si>
  <si>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</si>
  <si>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</si>
  <si>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</si>
  <si>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</si>
  <si>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</si>
  <si>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</si>
  <si>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</si>
  <si>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</si>
  <si>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</si>
  <si>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</si>
  <si>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</si>
  <si>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</si>
  <si>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</si>
  <si>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</si>
  <si>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</si>
  <si>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</si>
  <si>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</si>
  <si>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</si>
  <si>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</si>
  <si>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</si>
  <si>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</si>
  <si>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</si>
  <si>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</si>
  <si>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</si>
  <si>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</si>
  <si>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</si>
  <si>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</si>
  <si>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</si>
  <si>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</si>
  <si>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Содержание отдела субсидий</t>
  </si>
  <si>
    <t>0980349100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</si>
  <si>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</si>
  <si>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</si>
  <si>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</si>
  <si>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</si>
  <si>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</si>
  <si>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</si>
  <si>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</si>
  <si>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</si>
  <si>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</si>
  <si>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</si>
  <si>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</si>
  <si>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</si>
  <si>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</si>
  <si>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</si>
  <si>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</si>
  <si>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</si>
  <si>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</si>
  <si>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</si>
  <si>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</si>
  <si>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</si>
  <si>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</si>
  <si>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</si>
  <si>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</si>
  <si>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</si>
  <si>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</si>
  <si>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</si>
  <si>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</si>
  <si>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</si>
  <si>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</si>
  <si>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</si>
  <si>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</si>
  <si>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1120150180</t>
  </si>
  <si>
    <t>11201R0180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</si>
  <si>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</si>
  <si>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</si>
  <si>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</si>
  <si>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</si>
  <si>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</si>
  <si>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</si>
  <si>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</si>
  <si>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</si>
  <si>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</si>
  <si>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</si>
  <si>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</si>
  <si>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</si>
  <si>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</si>
  <si>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</si>
  <si>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</si>
  <si>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</si>
  <si>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</si>
  <si>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</si>
  <si>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</si>
  <si>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</si>
  <si>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</si>
  <si>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</si>
  <si>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</si>
  <si>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</si>
  <si>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</si>
  <si>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</si>
  <si>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</si>
  <si>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</si>
  <si>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</si>
  <si>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</si>
  <si>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</si>
  <si>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</si>
  <si>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</si>
  <si>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</si>
  <si>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</si>
  <si>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</si>
  <si>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</si>
  <si>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</si>
  <si>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</si>
  <si>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</si>
  <si>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</si>
  <si>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</si>
  <si>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</si>
  <si>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</si>
  <si>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</si>
  <si>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</si>
  <si>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</si>
  <si>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</si>
  <si>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</si>
  <si>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</si>
  <si>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</si>
  <si>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</si>
  <si>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</si>
  <si>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</si>
  <si>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</si>
  <si>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</si>
  <si>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</si>
  <si>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</si>
  <si>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</si>
  <si>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</si>
  <si>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</si>
  <si>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</si>
  <si>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0820251200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</si>
  <si>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</si>
  <si>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</si>
  <si>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</si>
  <si>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</si>
  <si>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</si>
  <si>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</si>
  <si>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</si>
  <si>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</si>
  <si>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</si>
  <si>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</si>
  <si>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</si>
  <si>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</si>
  <si>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</si>
  <si>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</si>
  <si>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</si>
  <si>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</si>
  <si>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</si>
  <si>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</si>
  <si>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</si>
  <si>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</si>
  <si>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</si>
  <si>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</si>
  <si>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сентябрь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</si>
  <si>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</si>
  <si>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</si>
  <si>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</si>
  <si>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</si>
  <si>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</si>
  <si>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</si>
  <si>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</si>
  <si>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</si>
  <si>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</si>
  <si>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</si>
  <si>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</si>
  <si>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</si>
  <si>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</si>
  <si>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</si>
  <si>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</si>
  <si>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</si>
  <si>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</si>
  <si>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</si>
  <si>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</si>
  <si>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</si>
  <si>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</si>
  <si>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</si>
  <si>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</si>
  <si>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</si>
  <si>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</si>
  <si>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</si>
  <si>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</si>
  <si>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</si>
  <si>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</si>
  <si>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</si>
  <si>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</si>
  <si>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</si>
  <si>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</si>
  <si>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</si>
  <si>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</si>
  <si>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</si>
  <si>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</si>
  <si>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</si>
  <si>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2016 год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</si>
  <si>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</si>
  <si>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</si>
  <si>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</si>
  <si>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</si>
  <si>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</si>
  <si>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</si>
  <si>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</si>
  <si>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</si>
  <si>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</si>
  <si>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</si>
  <si>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</si>
  <si>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</si>
  <si>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</si>
  <si>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</si>
  <si>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</si>
  <si>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</si>
  <si>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</si>
  <si>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</si>
  <si>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</si>
  <si>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</si>
  <si>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</si>
  <si>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</si>
  <si>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</si>
  <si>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</si>
  <si>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</si>
  <si>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</si>
  <si>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</si>
  <si>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</si>
  <si>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</si>
  <si>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</si>
  <si>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</si>
  <si>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</si>
  <si>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</si>
  <si>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</si>
  <si>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</si>
  <si>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</si>
  <si>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</si>
  <si>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</si>
  <si>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</si>
  <si>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</si>
  <si>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</si>
  <si>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</si>
  <si>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</si>
  <si>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</si>
  <si>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</si>
  <si>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</si>
  <si>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</si>
  <si>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</si>
  <si>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</si>
  <si>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</si>
  <si>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0810421000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</si>
  <si>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</si>
  <si>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</si>
  <si>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</si>
  <si>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</si>
  <si>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</si>
  <si>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</si>
  <si>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</si>
  <si>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</si>
  <si>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</si>
  <si>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</si>
  <si>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</si>
  <si>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</si>
  <si>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</si>
  <si>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</si>
  <si>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</si>
  <si>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</si>
  <si>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</si>
  <si>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</si>
  <si>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</si>
  <si>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</si>
  <si>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</si>
  <si>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</si>
  <si>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</si>
  <si>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</si>
  <si>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</si>
  <si>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</si>
  <si>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</si>
  <si>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</si>
  <si>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</si>
  <si>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</si>
  <si>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</si>
  <si>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</si>
  <si>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</si>
  <si>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</si>
  <si>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</si>
  <si>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</si>
  <si>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</si>
  <si>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</si>
  <si>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</si>
  <si>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</si>
  <si>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 "Содействие реализации муниципальных функций, связанных с общегосударственным управлением до 2020  года"</t>
  </si>
  <si>
    <t>Расходы на осуществление гос.полномочий по составлению списков кандидатов в присяжные заседателифедеральных судов  общей юрисдикции за счет средств фед.бюджета</t>
  </si>
  <si>
    <t>0105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</si>
  <si>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</si>
  <si>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</si>
  <si>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</si>
  <si>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</si>
  <si>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</si>
  <si>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</si>
  <si>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</si>
  <si>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</si>
  <si>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</si>
  <si>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</si>
  <si>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</si>
  <si>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</si>
  <si>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</si>
  <si>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</si>
  <si>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</si>
  <si>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</si>
  <si>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</si>
  <si>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</si>
  <si>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</si>
  <si>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</si>
  <si>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</si>
  <si>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</si>
  <si>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</si>
  <si>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</si>
  <si>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</si>
  <si>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</si>
  <si>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</si>
  <si>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</si>
  <si>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</si>
  <si>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</si>
  <si>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</si>
  <si>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</si>
  <si>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</si>
  <si>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</si>
  <si>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</si>
  <si>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</si>
  <si>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</si>
  <si>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</si>
  <si>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</si>
  <si>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</si>
  <si>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</si>
  <si>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</si>
  <si>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</si>
  <si>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</si>
  <si>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0252509</t>
  </si>
  <si>
    <t>Создание в общеобразовательных организациях,      расположенных в сельской местности, условий для занятия физической культурой и спортом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</si>
  <si>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</si>
  <si>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</si>
  <si>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</si>
  <si>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</si>
  <si>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</si>
  <si>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</si>
  <si>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</si>
  <si>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</si>
  <si>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</si>
  <si>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</si>
  <si>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</si>
  <si>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</si>
  <si>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</si>
  <si>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Капитальный ремонт , приведение  в соответствие 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</si>
  <si>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меры социальной поддержки по бесплатному получению  художественного образования в муниципальных учреждениях  дополнительного образования</t>
  </si>
  <si>
    <t>0320246600</t>
  </si>
  <si>
    <t xml:space="preserve">Обеспечение  меры социальной поддержки по бесплатному получению художественного образования в муниципальных учреждениях дополнительного образования </t>
  </si>
  <si>
    <t>Информационное обеспечение деятельности земельного бюро</t>
  </si>
  <si>
    <t>0130722000</t>
  </si>
  <si>
    <t>0930142Б00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</si>
  <si>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</si>
  <si>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Разработка документации по планировке территории за счет средств областного бюджета</t>
  </si>
  <si>
    <t>0400143600</t>
  </si>
  <si>
    <t>Обеспечение деятельности финансовых органов (прочий персонал)</t>
  </si>
  <si>
    <t>Приложение № 2                                                              к решению Думы МО Красноуфимский округ                              от 02.11.2016 г. № 432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</si>
</sst>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4" fontId="2" fillId="33" borderId="14" xfId="56" applyNumberFormat="1" applyFont="1" applyFill="1" applyBorder="1" applyAlignment="1">
      <alignment horizontal="right" vertical="top"/>
      <protection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56" applyFill="1" applyBorder="1">
      <alignment/>
      <protection/>
    </xf>
    <xf numFmtId="0" fontId="2" fillId="33" borderId="12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2" fontId="4" fillId="33" borderId="20" xfId="56" applyNumberFormat="1" applyFont="1" applyFill="1" applyBorder="1" applyAlignment="1">
      <alignment horizontal="center" vertical="center" wrapText="1"/>
      <protection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0" fontId="2" fillId="0" borderId="20" xfId="56" applyBorder="1">
      <alignment/>
      <protection/>
    </xf>
    <xf numFmtId="4" fontId="2" fillId="33" borderId="21" xfId="56" applyNumberFormat="1" applyFont="1" applyFill="1" applyBorder="1" applyAlignment="1">
      <alignment horizontal="right" vertical="top"/>
      <protection/>
    </xf>
    <xf numFmtId="0" fontId="2" fillId="0" borderId="10" xfId="56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center" wrapText="1"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49" fontId="2" fillId="33" borderId="18" xfId="0" applyNumberFormat="1" applyFont="1" applyFill="1" applyBorder="1" applyAlignment="1">
      <alignment horizontal="right" vertical="top" wrapText="1"/>
    </xf>
    <xf numFmtId="0" fontId="8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4" fontId="2" fillId="0" borderId="10" xfId="56" applyNumberFormat="1" applyBorder="1" applyAlignment="1">
      <alignment horizontal="center" vertical="center"/>
      <protection/>
    </xf>
    <xf numFmtId="4" fontId="2" fillId="33" borderId="10" xfId="56" applyNumberFormat="1" applyFill="1" applyBorder="1">
      <alignment/>
      <protection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2" fillId="34" borderId="10" xfId="56" applyNumberFormat="1" applyFill="1" applyBorder="1">
      <alignment/>
      <protection/>
    </xf>
    <xf numFmtId="4" fontId="2" fillId="35" borderId="10" xfId="56" applyNumberFormat="1" applyFill="1" applyBorder="1">
      <alignment/>
      <protection/>
    </xf>
    <xf numFmtId="4" fontId="8" fillId="35" borderId="10" xfId="56" applyNumberFormat="1" applyFont="1" applyFill="1" applyBorder="1">
      <alignment/>
      <protection/>
    </xf>
    <xf numFmtId="2" fontId="4" fillId="33" borderId="18" xfId="56" applyNumberFormat="1" applyFont="1" applyFill="1" applyBorder="1" applyAlignment="1">
      <alignment horizontal="center" vertical="center" wrapText="1"/>
      <protection/>
    </xf>
    <xf numFmtId="4" fontId="4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33" borderId="18" xfId="56" applyNumberFormat="1" applyFont="1" applyFill="1" applyBorder="1" applyAlignment="1">
      <alignment horizontal="right" vertical="top"/>
      <protection/>
    </xf>
    <xf numFmtId="4" fontId="4" fillId="0" borderId="18" xfId="56" applyNumberFormat="1" applyFont="1" applyFill="1" applyBorder="1" applyAlignment="1">
      <alignment horizontal="right" vertical="top"/>
      <protection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left" vertical="top"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34" borderId="18" xfId="0" applyNumberFormat="1" applyFont="1" applyFill="1" applyBorder="1" applyAlignment="1">
      <alignment horizontal="right" vertical="top"/>
    </xf>
    <xf numFmtId="0" fontId="2" fillId="0" borderId="18" xfId="56" applyBorder="1">
      <alignment/>
      <protection/>
    </xf>
    <xf numFmtId="4" fontId="2" fillId="0" borderId="10" xfId="56" applyNumberFormat="1" applyBorder="1" applyAlignment="1">
      <alignment horizontal="center"/>
      <protection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36" borderId="10" xfId="53" applyNumberFormat="1" applyFont="1" applyFill="1" applyBorder="1" applyAlignment="1">
      <alignment horizontal="left" vertical="top" wrapText="1"/>
      <protection/>
    </xf>
    <xf numFmtId="4" fontId="2" fillId="33" borderId="10" xfId="56" applyNumberFormat="1" applyFont="1" applyFill="1" applyBorder="1">
      <alignment/>
      <protection/>
    </xf>
    <xf numFmtId="4" fontId="2" fillId="0" borderId="10" xfId="0" applyNumberFormat="1" applyFont="1" applyFill="1" applyBorder="1" applyAlignment="1">
      <alignment horizontal="center" vertical="top"/>
    </xf>
    <xf numFmtId="0" fontId="7" fillId="37" borderId="10" xfId="53" applyNumberFormat="1" applyFont="1" applyFill="1" applyBorder="1" applyAlignment="1">
      <alignment vertical="top" wrapText="1"/>
      <protection/>
    </xf>
    <xf numFmtId="4" fontId="8" fillId="33" borderId="10" xfId="56" applyNumberFormat="1" applyFont="1" applyFill="1" applyBorder="1">
      <alignment/>
      <protection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49" fontId="4" fillId="33" borderId="22" xfId="56" applyNumberFormat="1" applyFont="1" applyFill="1" applyBorder="1" applyAlignment="1">
      <alignment horizontal="center" vertical="top" wrapText="1"/>
      <protection/>
    </xf>
    <xf numFmtId="49" fontId="4" fillId="33" borderId="23" xfId="56" applyNumberFormat="1" applyFont="1" applyFill="1" applyBorder="1" applyAlignment="1">
      <alignment horizontal="center" vertical="top" wrapText="1"/>
      <protection/>
    </xf>
    <xf numFmtId="49" fontId="4" fillId="33" borderId="15" xfId="56" applyNumberFormat="1" applyFont="1" applyFill="1" applyBorder="1" applyAlignment="1">
      <alignment horizontal="center" vertical="top" wrapText="1"/>
      <protection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0" fontId="2" fillId="0" borderId="0" xfId="56" applyNumberFormat="1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763"/>
  <sheetViews>
    <sheetView tabSelected="1" zoomScaleSheetLayoutView="100" zoomScalePageLayoutView="0" workbookViewId="0" topLeftCell="A994">
      <selection activeCell="O1008" sqref="O1008"/>
    </sheetView>
  </sheetViews>
  <sheetFormatPr defaultColWidth="10.25390625" defaultRowHeight="12.75"/>
  <cols>
    <col min="1" max="1" width="44.375" style="23" customWidth="1"/>
    <col min="2" max="2" width="8.00390625" style="8" customWidth="1"/>
    <col min="3" max="3" width="10.625" style="2" hidden="1" customWidth="1"/>
    <col min="4" max="4" width="14.375" style="2" customWidth="1"/>
    <col min="5" max="5" width="9.75390625" style="2" customWidth="1"/>
    <col min="6" max="6" width="15.75390625" style="1" hidden="1" customWidth="1"/>
    <col min="7" max="7" width="10.875" style="1" hidden="1" customWidth="1"/>
    <col min="8" max="9" width="0.12890625" style="1" hidden="1" customWidth="1"/>
    <col min="10" max="10" width="13.625" style="1" hidden="1" customWidth="1"/>
    <col min="11" max="11" width="6.625" style="1" hidden="1" customWidth="1"/>
    <col min="12" max="12" width="28.25390625" style="1" hidden="1" customWidth="1"/>
    <col min="13" max="13" width="20.75390625" style="207" hidden="1" customWidth="1"/>
    <col min="14" max="14" width="15.875" style="1" hidden="1" customWidth="1"/>
    <col min="15" max="15" width="0.12890625" style="207" customWidth="1"/>
    <col min="16" max="16" width="17.25390625" style="1" customWidth="1"/>
    <col min="17" max="17" width="16.75390625" style="1" customWidth="1"/>
    <col min="18" max="16384" width="10.25390625" style="1" customWidth="1"/>
  </cols>
  <sheetData>
    <row r="1" spans="1:16" ht="51" customHeight="1">
      <c r="A1" s="16" t="s">
        <v>69</v>
      </c>
      <c r="B1" s="260" t="s">
        <v>761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ht="74.25" customHeight="1">
      <c r="A2" s="248" t="s">
        <v>596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49"/>
      <c r="O2" s="249"/>
      <c r="P2" s="249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.75" hidden="1">
      <c r="A5" s="16"/>
      <c r="B5" s="6"/>
      <c r="C5" s="3"/>
      <c r="D5" s="3"/>
      <c r="E5" s="3"/>
    </row>
    <row r="6" spans="1:16" ht="48" customHeight="1">
      <c r="A6" s="10" t="s">
        <v>517</v>
      </c>
      <c r="B6" s="10" t="s">
        <v>150</v>
      </c>
      <c r="C6" s="10" t="s">
        <v>145</v>
      </c>
      <c r="D6" s="10" t="s">
        <v>145</v>
      </c>
      <c r="E6" s="10" t="s">
        <v>146</v>
      </c>
      <c r="F6" s="55" t="s">
        <v>147</v>
      </c>
      <c r="G6" s="121"/>
      <c r="H6" s="179" t="s">
        <v>147</v>
      </c>
      <c r="I6" s="202" t="s">
        <v>744</v>
      </c>
      <c r="J6" s="55" t="s">
        <v>147</v>
      </c>
      <c r="K6" s="121" t="s">
        <v>56</v>
      </c>
      <c r="L6" s="55" t="s">
        <v>147</v>
      </c>
      <c r="M6" s="211" t="s">
        <v>557</v>
      </c>
      <c r="N6" s="55" t="s">
        <v>147</v>
      </c>
      <c r="O6" s="241" t="s">
        <v>398</v>
      </c>
      <c r="P6" s="221" t="s">
        <v>147</v>
      </c>
    </row>
    <row r="7" spans="1:17" ht="18" customHeight="1">
      <c r="A7" s="22" t="s">
        <v>71</v>
      </c>
      <c r="B7" s="56" t="s">
        <v>72</v>
      </c>
      <c r="C7" s="57"/>
      <c r="D7" s="57"/>
      <c r="E7" s="57"/>
      <c r="F7" s="108">
        <f>SUM(F8+F12+F39+F57+F19+F54+F36)</f>
        <v>82459260</v>
      </c>
      <c r="G7" s="162"/>
      <c r="H7" s="180">
        <f>SUM(H8+H12+H39+H57+H19+H54+H36)</f>
        <v>82362460</v>
      </c>
      <c r="I7" s="162"/>
      <c r="J7" s="108">
        <f>SUM(J8+J12+J39+J57+J19+J54+J36)</f>
        <v>82526860.15</v>
      </c>
      <c r="K7" s="162"/>
      <c r="L7" s="108">
        <f>SUM(L8+L12+L39+L57+L19+L54+L36)</f>
        <v>83423032.65</v>
      </c>
      <c r="M7" s="162"/>
      <c r="N7" s="108">
        <f>SUM(N8+N12+N39+N57+N19+N54+N36)</f>
        <v>83645824.32</v>
      </c>
      <c r="O7" s="162"/>
      <c r="P7" s="222">
        <f>SUM(P8+P12+P39+P57+P19+P54+P36)</f>
        <v>82490449.64</v>
      </c>
      <c r="Q7" s="207"/>
    </row>
    <row r="8" spans="1:16" ht="21.75" customHeight="1">
      <c r="A8" s="17" t="s">
        <v>528</v>
      </c>
      <c r="B8" s="57" t="s">
        <v>73</v>
      </c>
      <c r="C8" s="58" t="s">
        <v>191</v>
      </c>
      <c r="D8" s="58" t="s">
        <v>640</v>
      </c>
      <c r="E8" s="56"/>
      <c r="F8" s="105">
        <f>F9</f>
        <v>1284300</v>
      </c>
      <c r="G8" s="121"/>
      <c r="H8" s="181">
        <f>H9</f>
        <v>1284300</v>
      </c>
      <c r="I8" s="121"/>
      <c r="J8" s="105">
        <f>J9</f>
        <v>1284300</v>
      </c>
      <c r="K8" s="121"/>
      <c r="L8" s="105">
        <f>L9</f>
        <v>1284300</v>
      </c>
      <c r="M8" s="162"/>
      <c r="N8" s="105">
        <f>N9</f>
        <v>1284300</v>
      </c>
      <c r="O8" s="162"/>
      <c r="P8" s="223">
        <f>P9</f>
        <v>1925574</v>
      </c>
    </row>
    <row r="9" spans="1:16" ht="47.25" customHeight="1">
      <c r="A9" s="17" t="s">
        <v>125</v>
      </c>
      <c r="B9" s="57" t="s">
        <v>73</v>
      </c>
      <c r="C9" s="58" t="s">
        <v>198</v>
      </c>
      <c r="D9" s="58" t="s">
        <v>639</v>
      </c>
      <c r="E9" s="57"/>
      <c r="F9" s="105">
        <f>F10</f>
        <v>1284300</v>
      </c>
      <c r="G9" s="121"/>
      <c r="H9" s="181">
        <f>H10</f>
        <v>1284300</v>
      </c>
      <c r="I9" s="121"/>
      <c r="J9" s="105">
        <f>J10</f>
        <v>1284300</v>
      </c>
      <c r="K9" s="121"/>
      <c r="L9" s="105">
        <f>L10</f>
        <v>1284300</v>
      </c>
      <c r="M9" s="162"/>
      <c r="N9" s="105">
        <f>N10</f>
        <v>1284300</v>
      </c>
      <c r="O9" s="162"/>
      <c r="P9" s="223">
        <f>P10</f>
        <v>1925574</v>
      </c>
    </row>
    <row r="10" spans="1:16" ht="20.25" customHeight="1">
      <c r="A10" s="17" t="s">
        <v>133</v>
      </c>
      <c r="B10" s="57" t="s">
        <v>73</v>
      </c>
      <c r="C10" s="58" t="s">
        <v>198</v>
      </c>
      <c r="D10" s="58" t="s">
        <v>639</v>
      </c>
      <c r="E10" s="57"/>
      <c r="F10" s="105">
        <f>F11</f>
        <v>1284300</v>
      </c>
      <c r="G10" s="121"/>
      <c r="H10" s="181">
        <f>H11</f>
        <v>1284300</v>
      </c>
      <c r="I10" s="121"/>
      <c r="J10" s="105">
        <f>J11</f>
        <v>1284300</v>
      </c>
      <c r="K10" s="121"/>
      <c r="L10" s="105">
        <f>L11</f>
        <v>1284300</v>
      </c>
      <c r="M10" s="162"/>
      <c r="N10" s="105">
        <f>N11</f>
        <v>1284300</v>
      </c>
      <c r="O10" s="162"/>
      <c r="P10" s="223">
        <f>P11</f>
        <v>1925574</v>
      </c>
    </row>
    <row r="11" spans="1:16" ht="37.5" customHeight="1">
      <c r="A11" s="17" t="s">
        <v>537</v>
      </c>
      <c r="B11" s="58" t="s">
        <v>73</v>
      </c>
      <c r="C11" s="58"/>
      <c r="D11" s="58" t="s">
        <v>639</v>
      </c>
      <c r="E11" s="58" t="s">
        <v>536</v>
      </c>
      <c r="F11" s="105">
        <v>1284300</v>
      </c>
      <c r="G11" s="121"/>
      <c r="H11" s="181">
        <f>F11+G11</f>
        <v>1284300</v>
      </c>
      <c r="I11" s="121"/>
      <c r="J11" s="105">
        <f>H11+I11</f>
        <v>1284300</v>
      </c>
      <c r="K11" s="121"/>
      <c r="L11" s="105">
        <f>J11+K11</f>
        <v>1284300</v>
      </c>
      <c r="M11" s="162"/>
      <c r="N11" s="105">
        <f>L11+M11</f>
        <v>1284300</v>
      </c>
      <c r="O11" s="162">
        <f>365250-62800+338824+42000-42000</f>
        <v>641274</v>
      </c>
      <c r="P11" s="223">
        <f>N11+O11</f>
        <v>1925574</v>
      </c>
    </row>
    <row r="12" spans="1:16" ht="66" customHeight="1">
      <c r="A12" s="17" t="s">
        <v>134</v>
      </c>
      <c r="B12" s="57" t="s">
        <v>74</v>
      </c>
      <c r="C12" s="58" t="s">
        <v>191</v>
      </c>
      <c r="D12" s="58" t="s">
        <v>640</v>
      </c>
      <c r="E12" s="56"/>
      <c r="F12" s="105">
        <f>F13+F17</f>
        <v>1802700</v>
      </c>
      <c r="G12" s="121"/>
      <c r="H12" s="181">
        <f>H13+H17</f>
        <v>1802700</v>
      </c>
      <c r="I12" s="121"/>
      <c r="J12" s="105">
        <f>J13+J17</f>
        <v>1902700</v>
      </c>
      <c r="K12" s="121"/>
      <c r="L12" s="105">
        <f>L13+L17</f>
        <v>1902700</v>
      </c>
      <c r="M12" s="162"/>
      <c r="N12" s="105">
        <f>N13+N17</f>
        <v>2062700</v>
      </c>
      <c r="O12" s="162"/>
      <c r="P12" s="223">
        <f>P13+P17</f>
        <v>1646749</v>
      </c>
    </row>
    <row r="13" spans="1:16" ht="64.5" customHeight="1">
      <c r="A13" s="17" t="s">
        <v>126</v>
      </c>
      <c r="B13" s="57" t="s">
        <v>74</v>
      </c>
      <c r="C13" s="58" t="s">
        <v>188</v>
      </c>
      <c r="D13" s="58" t="s">
        <v>641</v>
      </c>
      <c r="E13" s="57"/>
      <c r="F13" s="105">
        <f>F14</f>
        <v>1653700</v>
      </c>
      <c r="G13" s="121"/>
      <c r="H13" s="181">
        <f>H14</f>
        <v>1653700</v>
      </c>
      <c r="I13" s="121"/>
      <c r="J13" s="105">
        <f>J14</f>
        <v>1753700</v>
      </c>
      <c r="K13" s="121"/>
      <c r="L13" s="105">
        <f>L14</f>
        <v>1753700</v>
      </c>
      <c r="M13" s="162"/>
      <c r="N13" s="105">
        <f>N14</f>
        <v>1913700</v>
      </c>
      <c r="O13" s="162"/>
      <c r="P13" s="223">
        <f>P14</f>
        <v>1646749</v>
      </c>
    </row>
    <row r="14" spans="1:16" ht="22.5" customHeight="1">
      <c r="A14" s="17" t="s">
        <v>75</v>
      </c>
      <c r="B14" s="57" t="s">
        <v>74</v>
      </c>
      <c r="C14" s="58" t="s">
        <v>188</v>
      </c>
      <c r="D14" s="58" t="s">
        <v>641</v>
      </c>
      <c r="E14" s="57"/>
      <c r="F14" s="105">
        <v>1653700</v>
      </c>
      <c r="G14" s="121"/>
      <c r="H14" s="181">
        <v>1653700</v>
      </c>
      <c r="I14" s="121"/>
      <c r="J14" s="105">
        <f>J15+J16</f>
        <v>1753700</v>
      </c>
      <c r="K14" s="121"/>
      <c r="L14" s="105">
        <f>L15+L16</f>
        <v>1753700</v>
      </c>
      <c r="M14" s="162"/>
      <c r="N14" s="105">
        <f>N15+N16</f>
        <v>1913700</v>
      </c>
      <c r="O14" s="162"/>
      <c r="P14" s="223">
        <f>P15+P16</f>
        <v>1646749</v>
      </c>
    </row>
    <row r="15" spans="1:16" ht="32.25" customHeight="1">
      <c r="A15" s="17" t="s">
        <v>537</v>
      </c>
      <c r="B15" s="57" t="s">
        <v>74</v>
      </c>
      <c r="C15" s="58" t="s">
        <v>188</v>
      </c>
      <c r="D15" s="58" t="s">
        <v>641</v>
      </c>
      <c r="E15" s="58" t="s">
        <v>536</v>
      </c>
      <c r="F15" s="105">
        <v>1460900</v>
      </c>
      <c r="G15" s="121"/>
      <c r="H15" s="181">
        <f>F15+G15</f>
        <v>1460900</v>
      </c>
      <c r="I15" s="121"/>
      <c r="J15" s="105">
        <f>H15+I15</f>
        <v>1460900</v>
      </c>
      <c r="K15" s="121"/>
      <c r="L15" s="105">
        <f>J15+K15</f>
        <v>1460900</v>
      </c>
      <c r="M15" s="162"/>
      <c r="N15" s="105">
        <f>L15+M15</f>
        <v>1460900</v>
      </c>
      <c r="O15" s="162">
        <v>-226000</v>
      </c>
      <c r="P15" s="223">
        <f>N15+O15</f>
        <v>1234900</v>
      </c>
    </row>
    <row r="16" spans="1:16" ht="32.25" customHeight="1">
      <c r="A16" s="13" t="s">
        <v>538</v>
      </c>
      <c r="B16" s="58" t="s">
        <v>74</v>
      </c>
      <c r="C16" s="58"/>
      <c r="D16" s="58" t="s">
        <v>641</v>
      </c>
      <c r="E16" s="58" t="s">
        <v>539</v>
      </c>
      <c r="F16" s="109">
        <v>192800</v>
      </c>
      <c r="G16" s="121"/>
      <c r="H16" s="182">
        <f>F16+G16</f>
        <v>192800</v>
      </c>
      <c r="I16" s="121">
        <v>100000</v>
      </c>
      <c r="J16" s="109">
        <f>H16+I16</f>
        <v>292800</v>
      </c>
      <c r="K16" s="121"/>
      <c r="L16" s="109">
        <f>J16+K16</f>
        <v>292800</v>
      </c>
      <c r="M16" s="162">
        <v>160000</v>
      </c>
      <c r="N16" s="109">
        <f>L16+M16</f>
        <v>452800</v>
      </c>
      <c r="O16" s="162">
        <v>-40951</v>
      </c>
      <c r="P16" s="224">
        <f>N16+O16</f>
        <v>411849</v>
      </c>
    </row>
    <row r="17" spans="1:16" ht="79.5" customHeight="1">
      <c r="A17" s="85" t="s">
        <v>7</v>
      </c>
      <c r="B17" s="57" t="s">
        <v>74</v>
      </c>
      <c r="C17" s="58" t="s">
        <v>739</v>
      </c>
      <c r="D17" s="58" t="s">
        <v>642</v>
      </c>
      <c r="E17" s="57"/>
      <c r="F17" s="109">
        <f>F18</f>
        <v>149000</v>
      </c>
      <c r="G17" s="121"/>
      <c r="H17" s="182">
        <f>H18</f>
        <v>149000</v>
      </c>
      <c r="I17" s="121"/>
      <c r="J17" s="109">
        <f>J18</f>
        <v>149000</v>
      </c>
      <c r="K17" s="121"/>
      <c r="L17" s="109">
        <f>L18</f>
        <v>149000</v>
      </c>
      <c r="M17" s="162"/>
      <c r="N17" s="109">
        <f>N18</f>
        <v>149000</v>
      </c>
      <c r="O17" s="162"/>
      <c r="P17" s="224">
        <f>P18</f>
        <v>0</v>
      </c>
    </row>
    <row r="18" spans="1:16" ht="33" customHeight="1">
      <c r="A18" s="17" t="s">
        <v>537</v>
      </c>
      <c r="B18" s="57" t="s">
        <v>74</v>
      </c>
      <c r="C18" s="58" t="s">
        <v>739</v>
      </c>
      <c r="D18" s="58" t="s">
        <v>642</v>
      </c>
      <c r="E18" s="58" t="s">
        <v>536</v>
      </c>
      <c r="F18" s="109">
        <v>149000</v>
      </c>
      <c r="G18" s="121"/>
      <c r="H18" s="182">
        <f>F18+G18</f>
        <v>149000</v>
      </c>
      <c r="I18" s="121"/>
      <c r="J18" s="109">
        <f>H18+I18</f>
        <v>149000</v>
      </c>
      <c r="K18" s="121"/>
      <c r="L18" s="109">
        <f>J18+K18</f>
        <v>149000</v>
      </c>
      <c r="M18" s="162"/>
      <c r="N18" s="109">
        <f>L18+M18</f>
        <v>149000</v>
      </c>
      <c r="O18" s="162">
        <v>-149000</v>
      </c>
      <c r="P18" s="224">
        <f>N18+O18</f>
        <v>0</v>
      </c>
    </row>
    <row r="19" spans="1:16" ht="66" customHeight="1">
      <c r="A19" s="11" t="s">
        <v>593</v>
      </c>
      <c r="B19" s="58" t="s">
        <v>76</v>
      </c>
      <c r="C19" s="57"/>
      <c r="D19" s="57"/>
      <c r="E19" s="57"/>
      <c r="F19" s="105">
        <f>F20</f>
        <v>27894330</v>
      </c>
      <c r="G19" s="121"/>
      <c r="H19" s="181">
        <f>H20</f>
        <v>27894330</v>
      </c>
      <c r="I19" s="121"/>
      <c r="J19" s="105">
        <f>J20</f>
        <v>27890330</v>
      </c>
      <c r="K19" s="121"/>
      <c r="L19" s="105">
        <f>L20</f>
        <v>27890330</v>
      </c>
      <c r="M19" s="162"/>
      <c r="N19" s="105">
        <f>N20</f>
        <v>27888151.67</v>
      </c>
      <c r="O19" s="162"/>
      <c r="P19" s="223">
        <f>P20</f>
        <v>27590627.67</v>
      </c>
    </row>
    <row r="20" spans="1:16" ht="66.75" customHeight="1">
      <c r="A20" s="11" t="s">
        <v>487</v>
      </c>
      <c r="B20" s="57" t="s">
        <v>76</v>
      </c>
      <c r="C20" s="58" t="s">
        <v>489</v>
      </c>
      <c r="D20" s="58" t="s">
        <v>643</v>
      </c>
      <c r="E20" s="57"/>
      <c r="F20" s="105">
        <f>F21+F33</f>
        <v>27894330</v>
      </c>
      <c r="G20" s="121"/>
      <c r="H20" s="181">
        <f>H21+H33</f>
        <v>27894330</v>
      </c>
      <c r="I20" s="121"/>
      <c r="J20" s="105">
        <f>J21+J33</f>
        <v>27890330</v>
      </c>
      <c r="K20" s="121"/>
      <c r="L20" s="105">
        <f>L21+L33</f>
        <v>27890330</v>
      </c>
      <c r="M20" s="162"/>
      <c r="N20" s="105">
        <f>N21+N33</f>
        <v>27888151.67</v>
      </c>
      <c r="O20" s="162"/>
      <c r="P20" s="223">
        <f>P21+P33</f>
        <v>27590627.67</v>
      </c>
    </row>
    <row r="21" spans="1:16" ht="67.5" customHeight="1">
      <c r="A21" s="13" t="s">
        <v>488</v>
      </c>
      <c r="B21" s="57" t="s">
        <v>76</v>
      </c>
      <c r="C21" s="58" t="s">
        <v>490</v>
      </c>
      <c r="D21" s="58" t="s">
        <v>644</v>
      </c>
      <c r="E21" s="57"/>
      <c r="F21" s="105">
        <f>F22+F28+F30+F26</f>
        <v>27849330</v>
      </c>
      <c r="G21" s="162"/>
      <c r="H21" s="181">
        <f>H22+H28+H30+H26</f>
        <v>27849330</v>
      </c>
      <c r="I21" s="121"/>
      <c r="J21" s="105">
        <f>J22+J28+J30+J26</f>
        <v>27845330</v>
      </c>
      <c r="K21" s="121"/>
      <c r="L21" s="105">
        <f>L22+L28+L30+L26</f>
        <v>27845330</v>
      </c>
      <c r="M21" s="162"/>
      <c r="N21" s="105">
        <f>N22+N28+N30+N26</f>
        <v>27843151.67</v>
      </c>
      <c r="O21" s="162"/>
      <c r="P21" s="223">
        <f>P22+P28+P30+P26</f>
        <v>27590627.67</v>
      </c>
    </row>
    <row r="22" spans="1:16" ht="47.25" customHeight="1">
      <c r="A22" s="26" t="s">
        <v>233</v>
      </c>
      <c r="B22" s="58" t="s">
        <v>76</v>
      </c>
      <c r="C22" s="58" t="s">
        <v>492</v>
      </c>
      <c r="D22" s="58" t="s">
        <v>645</v>
      </c>
      <c r="E22" s="57"/>
      <c r="F22" s="105">
        <f>F23+F24+F25</f>
        <v>10937170</v>
      </c>
      <c r="G22" s="121"/>
      <c r="H22" s="181">
        <f>H23+H24+H25</f>
        <v>10937170</v>
      </c>
      <c r="I22" s="121"/>
      <c r="J22" s="105">
        <f>J23+J24+J25</f>
        <v>10933170</v>
      </c>
      <c r="K22" s="121"/>
      <c r="L22" s="105">
        <f>L23+L24+L25</f>
        <v>10933170</v>
      </c>
      <c r="M22" s="162"/>
      <c r="N22" s="105">
        <f>N23+N24+N25</f>
        <v>10930991.67</v>
      </c>
      <c r="O22" s="162"/>
      <c r="P22" s="223">
        <f>P23+P24+P25</f>
        <v>10453991.67</v>
      </c>
    </row>
    <row r="23" spans="1:16" ht="47.25" customHeight="1">
      <c r="A23" s="17" t="s">
        <v>537</v>
      </c>
      <c r="B23" s="57" t="s">
        <v>76</v>
      </c>
      <c r="C23" s="58" t="s">
        <v>492</v>
      </c>
      <c r="D23" s="58" t="s">
        <v>645</v>
      </c>
      <c r="E23" s="58" t="s">
        <v>536</v>
      </c>
      <c r="F23" s="105">
        <v>10236053</v>
      </c>
      <c r="G23" s="121">
        <v>31600</v>
      </c>
      <c r="H23" s="181">
        <f>F23+G23</f>
        <v>10267653</v>
      </c>
      <c r="I23" s="121"/>
      <c r="J23" s="105">
        <f>H23+I23</f>
        <v>10267653</v>
      </c>
      <c r="K23" s="121"/>
      <c r="L23" s="105">
        <f>J23+K23</f>
        <v>10267653</v>
      </c>
      <c r="M23" s="162"/>
      <c r="N23" s="105">
        <f>L23+M23</f>
        <v>10267653</v>
      </c>
      <c r="O23" s="162">
        <v>-477000</v>
      </c>
      <c r="P23" s="223">
        <f>N23+O23</f>
        <v>9790653</v>
      </c>
    </row>
    <row r="24" spans="1:16" ht="40.5" customHeight="1">
      <c r="A24" s="13" t="s">
        <v>538</v>
      </c>
      <c r="B24" s="57" t="s">
        <v>76</v>
      </c>
      <c r="C24" s="58" t="s">
        <v>492</v>
      </c>
      <c r="D24" s="58" t="s">
        <v>645</v>
      </c>
      <c r="E24" s="58" t="s">
        <v>539</v>
      </c>
      <c r="F24" s="109">
        <v>699117</v>
      </c>
      <c r="G24" s="121">
        <v>-31600</v>
      </c>
      <c r="H24" s="181">
        <f>F24+G24</f>
        <v>667517</v>
      </c>
      <c r="I24" s="121">
        <v>-4000</v>
      </c>
      <c r="J24" s="105">
        <f>H24+I24</f>
        <v>663517</v>
      </c>
      <c r="K24" s="121"/>
      <c r="L24" s="105">
        <f>J24+K24</f>
        <v>663517</v>
      </c>
      <c r="M24" s="162">
        <v>-2178.33</v>
      </c>
      <c r="N24" s="105">
        <f>L24+M24</f>
        <v>661338.67</v>
      </c>
      <c r="O24" s="162"/>
      <c r="P24" s="223">
        <f>N24+O24</f>
        <v>661338.67</v>
      </c>
    </row>
    <row r="25" spans="1:16" ht="30.75" customHeight="1">
      <c r="A25" s="13" t="s">
        <v>541</v>
      </c>
      <c r="B25" s="57" t="s">
        <v>76</v>
      </c>
      <c r="C25" s="58" t="s">
        <v>492</v>
      </c>
      <c r="D25" s="58" t="s">
        <v>645</v>
      </c>
      <c r="E25" s="58" t="s">
        <v>540</v>
      </c>
      <c r="F25" s="109">
        <v>2000</v>
      </c>
      <c r="G25" s="121"/>
      <c r="H25" s="181">
        <f>F25+G25</f>
        <v>2000</v>
      </c>
      <c r="I25" s="121"/>
      <c r="J25" s="105">
        <f>H25+I25</f>
        <v>2000</v>
      </c>
      <c r="K25" s="121"/>
      <c r="L25" s="105">
        <f>J25+K25</f>
        <v>2000</v>
      </c>
      <c r="M25" s="162"/>
      <c r="N25" s="105">
        <f>L25+M25</f>
        <v>2000</v>
      </c>
      <c r="O25" s="162"/>
      <c r="P25" s="223">
        <f>N25+O25</f>
        <v>2000</v>
      </c>
    </row>
    <row r="26" spans="1:16" ht="36" customHeight="1">
      <c r="A26" s="26" t="s">
        <v>741</v>
      </c>
      <c r="B26" s="58" t="s">
        <v>76</v>
      </c>
      <c r="C26" s="58" t="s">
        <v>740</v>
      </c>
      <c r="D26" s="58" t="s">
        <v>646</v>
      </c>
      <c r="E26" s="57"/>
      <c r="F26" s="109">
        <f>F27</f>
        <v>894618</v>
      </c>
      <c r="G26" s="121"/>
      <c r="H26" s="182">
        <f>H27</f>
        <v>894618</v>
      </c>
      <c r="I26" s="121"/>
      <c r="J26" s="109">
        <f>J27</f>
        <v>894618</v>
      </c>
      <c r="K26" s="121"/>
      <c r="L26" s="109">
        <f>L27</f>
        <v>894618</v>
      </c>
      <c r="M26" s="162"/>
      <c r="N26" s="109">
        <f>N27</f>
        <v>894618</v>
      </c>
      <c r="O26" s="162"/>
      <c r="P26" s="224">
        <f>P27</f>
        <v>1054618</v>
      </c>
    </row>
    <row r="27" spans="1:16" ht="36" customHeight="1">
      <c r="A27" s="17" t="s">
        <v>537</v>
      </c>
      <c r="B27" s="58" t="s">
        <v>76</v>
      </c>
      <c r="C27" s="58" t="s">
        <v>740</v>
      </c>
      <c r="D27" s="58" t="s">
        <v>646</v>
      </c>
      <c r="E27" s="58" t="s">
        <v>536</v>
      </c>
      <c r="F27" s="109">
        <v>894618</v>
      </c>
      <c r="G27" s="121"/>
      <c r="H27" s="182">
        <f>F27+G27</f>
        <v>894618</v>
      </c>
      <c r="I27" s="121"/>
      <c r="J27" s="109">
        <f>H27+I27</f>
        <v>894618</v>
      </c>
      <c r="K27" s="121"/>
      <c r="L27" s="109">
        <f>J27+K27</f>
        <v>894618</v>
      </c>
      <c r="M27" s="162"/>
      <c r="N27" s="109">
        <f>L27+M27</f>
        <v>894618</v>
      </c>
      <c r="O27" s="162">
        <v>160000</v>
      </c>
      <c r="P27" s="224">
        <f>N27+O27</f>
        <v>1054618</v>
      </c>
    </row>
    <row r="28" spans="1:16" ht="33.75" customHeight="1">
      <c r="A28" s="11" t="s">
        <v>495</v>
      </c>
      <c r="B28" s="57" t="s">
        <v>76</v>
      </c>
      <c r="C28" s="58" t="s">
        <v>491</v>
      </c>
      <c r="D28" s="58" t="s">
        <v>647</v>
      </c>
      <c r="E28" s="57"/>
      <c r="F28" s="105">
        <f>F29</f>
        <v>1156188</v>
      </c>
      <c r="G28" s="121"/>
      <c r="H28" s="181">
        <f>H29</f>
        <v>1156188</v>
      </c>
      <c r="I28" s="121"/>
      <c r="J28" s="105">
        <f>J29</f>
        <v>1156188</v>
      </c>
      <c r="K28" s="121"/>
      <c r="L28" s="105">
        <f>L29</f>
        <v>1156188</v>
      </c>
      <c r="M28" s="162"/>
      <c r="N28" s="105">
        <f>N29</f>
        <v>1156188</v>
      </c>
      <c r="O28" s="162"/>
      <c r="P28" s="223">
        <f>P29</f>
        <v>1518188</v>
      </c>
    </row>
    <row r="29" spans="1:16" ht="33.75" customHeight="1">
      <c r="A29" s="17" t="s">
        <v>537</v>
      </c>
      <c r="B29" s="57" t="s">
        <v>76</v>
      </c>
      <c r="C29" s="58" t="s">
        <v>491</v>
      </c>
      <c r="D29" s="58" t="s">
        <v>647</v>
      </c>
      <c r="E29" s="58" t="s">
        <v>536</v>
      </c>
      <c r="F29" s="105">
        <v>1156188</v>
      </c>
      <c r="G29" s="121"/>
      <c r="H29" s="181">
        <f>F29+G29</f>
        <v>1156188</v>
      </c>
      <c r="I29" s="121"/>
      <c r="J29" s="105">
        <f>H29+I29</f>
        <v>1156188</v>
      </c>
      <c r="K29" s="121"/>
      <c r="L29" s="105">
        <f>J29+K29</f>
        <v>1156188</v>
      </c>
      <c r="M29" s="162"/>
      <c r="N29" s="105">
        <f>L29+M29</f>
        <v>1156188</v>
      </c>
      <c r="O29" s="162">
        <v>362000</v>
      </c>
      <c r="P29" s="223">
        <f>N29+O29</f>
        <v>1518188</v>
      </c>
    </row>
    <row r="30" spans="1:16" ht="33.75" customHeight="1">
      <c r="A30" s="11" t="s">
        <v>494</v>
      </c>
      <c r="B30" s="57" t="s">
        <v>76</v>
      </c>
      <c r="C30" s="58" t="s">
        <v>493</v>
      </c>
      <c r="D30" s="58" t="s">
        <v>648</v>
      </c>
      <c r="E30" s="57"/>
      <c r="F30" s="105">
        <f>F31+F32</f>
        <v>14861354</v>
      </c>
      <c r="G30" s="121"/>
      <c r="H30" s="181">
        <f>H31+H32</f>
        <v>14861354</v>
      </c>
      <c r="I30" s="121"/>
      <c r="J30" s="105">
        <f>J31+J32</f>
        <v>14861354</v>
      </c>
      <c r="K30" s="121"/>
      <c r="L30" s="105">
        <f>L31+L32</f>
        <v>14861354</v>
      </c>
      <c r="M30" s="162"/>
      <c r="N30" s="105">
        <f>N31+N32</f>
        <v>14861354</v>
      </c>
      <c r="O30" s="162"/>
      <c r="P30" s="223">
        <f>P31+P32</f>
        <v>14563830</v>
      </c>
    </row>
    <row r="31" spans="1:16" ht="33.75" customHeight="1">
      <c r="A31" s="17" t="s">
        <v>537</v>
      </c>
      <c r="B31" s="57" t="s">
        <v>76</v>
      </c>
      <c r="C31" s="58" t="s">
        <v>493</v>
      </c>
      <c r="D31" s="58" t="s">
        <v>648</v>
      </c>
      <c r="E31" s="58" t="s">
        <v>536</v>
      </c>
      <c r="F31" s="105">
        <v>14221892</v>
      </c>
      <c r="G31" s="121"/>
      <c r="H31" s="181">
        <f>F31+G31</f>
        <v>14221892</v>
      </c>
      <c r="I31" s="121">
        <v>200</v>
      </c>
      <c r="J31" s="105">
        <f>H31+I31</f>
        <v>14222092</v>
      </c>
      <c r="K31" s="121">
        <v>5453</v>
      </c>
      <c r="L31" s="105">
        <f>J31+K31</f>
        <v>14227545</v>
      </c>
      <c r="M31" s="162"/>
      <c r="N31" s="105">
        <f>L31+M31</f>
        <v>14227545</v>
      </c>
      <c r="O31" s="162">
        <f>-276024-21500</f>
        <v>-297524</v>
      </c>
      <c r="P31" s="223">
        <f>N31+O31</f>
        <v>13930021</v>
      </c>
    </row>
    <row r="32" spans="1:16" ht="34.5" customHeight="1">
      <c r="A32" s="13" t="s">
        <v>538</v>
      </c>
      <c r="B32" s="57" t="s">
        <v>76</v>
      </c>
      <c r="C32" s="58" t="s">
        <v>493</v>
      </c>
      <c r="D32" s="58" t="s">
        <v>648</v>
      </c>
      <c r="E32" s="58" t="s">
        <v>539</v>
      </c>
      <c r="F32" s="109">
        <v>639462</v>
      </c>
      <c r="G32" s="121"/>
      <c r="H32" s="181">
        <f>F32+G32</f>
        <v>639462</v>
      </c>
      <c r="I32" s="121">
        <v>-200</v>
      </c>
      <c r="J32" s="105">
        <f>H32+I32</f>
        <v>639262</v>
      </c>
      <c r="K32" s="121">
        <v>-5453</v>
      </c>
      <c r="L32" s="105">
        <f>J32+K32</f>
        <v>633809</v>
      </c>
      <c r="M32" s="162"/>
      <c r="N32" s="105">
        <f>L32+M32</f>
        <v>633809</v>
      </c>
      <c r="O32" s="162"/>
      <c r="P32" s="223">
        <f>N32+O32</f>
        <v>633809</v>
      </c>
    </row>
    <row r="33" spans="1:16" ht="51.75" customHeight="1">
      <c r="A33" s="11" t="s">
        <v>509</v>
      </c>
      <c r="B33" s="58" t="s">
        <v>76</v>
      </c>
      <c r="C33" s="58" t="s">
        <v>510</v>
      </c>
      <c r="D33" s="58" t="s">
        <v>650</v>
      </c>
      <c r="E33" s="57"/>
      <c r="F33" s="105">
        <f>F34</f>
        <v>45000</v>
      </c>
      <c r="G33" s="121"/>
      <c r="H33" s="181">
        <f>H34</f>
        <v>45000</v>
      </c>
      <c r="I33" s="121"/>
      <c r="J33" s="105">
        <f>J34</f>
        <v>45000</v>
      </c>
      <c r="K33" s="121"/>
      <c r="L33" s="105">
        <f>L34</f>
        <v>45000</v>
      </c>
      <c r="M33" s="162"/>
      <c r="N33" s="105">
        <f>N34</f>
        <v>45000</v>
      </c>
      <c r="O33" s="162"/>
      <c r="P33" s="223">
        <f>P34</f>
        <v>0</v>
      </c>
    </row>
    <row r="34" spans="1:16" ht="36.75" customHeight="1">
      <c r="A34" s="86" t="s">
        <v>511</v>
      </c>
      <c r="B34" s="58" t="s">
        <v>76</v>
      </c>
      <c r="C34" s="58" t="s">
        <v>723</v>
      </c>
      <c r="D34" s="58" t="s">
        <v>649</v>
      </c>
      <c r="E34" s="57"/>
      <c r="F34" s="105">
        <v>45000</v>
      </c>
      <c r="G34" s="121"/>
      <c r="H34" s="181">
        <v>45000</v>
      </c>
      <c r="I34" s="121"/>
      <c r="J34" s="105">
        <v>45000</v>
      </c>
      <c r="K34" s="121"/>
      <c r="L34" s="105">
        <v>45000</v>
      </c>
      <c r="M34" s="162"/>
      <c r="N34" s="105">
        <v>45000</v>
      </c>
      <c r="O34" s="162"/>
      <c r="P34" s="223">
        <f>P35</f>
        <v>0</v>
      </c>
    </row>
    <row r="35" spans="1:16" ht="31.5">
      <c r="A35" s="13" t="s">
        <v>538</v>
      </c>
      <c r="B35" s="58" t="s">
        <v>76</v>
      </c>
      <c r="C35" s="58" t="s">
        <v>723</v>
      </c>
      <c r="D35" s="58" t="s">
        <v>649</v>
      </c>
      <c r="E35" s="58" t="s">
        <v>539</v>
      </c>
      <c r="F35" s="109">
        <v>45000</v>
      </c>
      <c r="G35" s="121"/>
      <c r="H35" s="182">
        <f>F35+G35</f>
        <v>45000</v>
      </c>
      <c r="I35" s="121"/>
      <c r="J35" s="109">
        <f>H35+I35</f>
        <v>45000</v>
      </c>
      <c r="K35" s="121"/>
      <c r="L35" s="109">
        <f>J35+K35</f>
        <v>45000</v>
      </c>
      <c r="M35" s="162"/>
      <c r="N35" s="109">
        <f>L35+M35</f>
        <v>45000</v>
      </c>
      <c r="O35" s="162">
        <v>-45000</v>
      </c>
      <c r="P35" s="224">
        <f>N35+O35</f>
        <v>0</v>
      </c>
    </row>
    <row r="36" spans="1:16" ht="63">
      <c r="A36" s="129" t="s">
        <v>688</v>
      </c>
      <c r="B36" s="58" t="s">
        <v>690</v>
      </c>
      <c r="C36" s="126">
        <v>8200000</v>
      </c>
      <c r="D36" s="135" t="s">
        <v>665</v>
      </c>
      <c r="E36" s="58"/>
      <c r="F36" s="109">
        <f>F37</f>
        <v>17400</v>
      </c>
      <c r="G36" s="121"/>
      <c r="H36" s="182">
        <f>H37</f>
        <v>17400</v>
      </c>
      <c r="I36" s="121"/>
      <c r="J36" s="109">
        <f>J37</f>
        <v>17400</v>
      </c>
      <c r="K36" s="121"/>
      <c r="L36" s="109">
        <f>L37</f>
        <v>17400</v>
      </c>
      <c r="M36" s="162"/>
      <c r="N36" s="109">
        <f>N37</f>
        <v>17400</v>
      </c>
      <c r="O36" s="162"/>
      <c r="P36" s="224">
        <f>P37</f>
        <v>17400</v>
      </c>
    </row>
    <row r="37" spans="1:16" ht="78.75">
      <c r="A37" s="127" t="s">
        <v>689</v>
      </c>
      <c r="B37" s="58" t="s">
        <v>690</v>
      </c>
      <c r="C37" s="126">
        <v>825120</v>
      </c>
      <c r="D37" s="135" t="s">
        <v>534</v>
      </c>
      <c r="E37" s="58"/>
      <c r="F37" s="109">
        <f>F38</f>
        <v>17400</v>
      </c>
      <c r="G37" s="121"/>
      <c r="H37" s="182">
        <f>H38</f>
        <v>17400</v>
      </c>
      <c r="I37" s="121"/>
      <c r="J37" s="109">
        <f>J38</f>
        <v>17400</v>
      </c>
      <c r="K37" s="121"/>
      <c r="L37" s="109">
        <f>L38</f>
        <v>17400</v>
      </c>
      <c r="M37" s="162"/>
      <c r="N37" s="109">
        <f>N38</f>
        <v>17400</v>
      </c>
      <c r="O37" s="162"/>
      <c r="P37" s="224">
        <f>P38</f>
        <v>17400</v>
      </c>
    </row>
    <row r="38" spans="1:16" ht="31.5">
      <c r="A38" s="13" t="s">
        <v>538</v>
      </c>
      <c r="B38" s="58" t="s">
        <v>690</v>
      </c>
      <c r="C38" s="126">
        <v>825120</v>
      </c>
      <c r="D38" s="135" t="s">
        <v>534</v>
      </c>
      <c r="E38" s="58" t="s">
        <v>539</v>
      </c>
      <c r="F38" s="109">
        <v>17400</v>
      </c>
      <c r="G38" s="121"/>
      <c r="H38" s="182">
        <f>F38+G38</f>
        <v>17400</v>
      </c>
      <c r="I38" s="121"/>
      <c r="J38" s="109">
        <f>H38+I38</f>
        <v>17400</v>
      </c>
      <c r="K38" s="121"/>
      <c r="L38" s="109">
        <f>J38+K38</f>
        <v>17400</v>
      </c>
      <c r="M38" s="162"/>
      <c r="N38" s="109">
        <f>L38+M38</f>
        <v>17400</v>
      </c>
      <c r="O38" s="162"/>
      <c r="P38" s="224">
        <f>N38+O38</f>
        <v>17400</v>
      </c>
    </row>
    <row r="39" spans="1:16" ht="65.25" customHeight="1">
      <c r="A39" s="17" t="s">
        <v>135</v>
      </c>
      <c r="B39" s="57" t="s">
        <v>77</v>
      </c>
      <c r="C39" s="57"/>
      <c r="D39" s="57"/>
      <c r="E39" s="57"/>
      <c r="F39" s="105">
        <f>F40+F48</f>
        <v>8757540</v>
      </c>
      <c r="G39" s="121"/>
      <c r="H39" s="181">
        <f>H40+H48</f>
        <v>8757540</v>
      </c>
      <c r="I39" s="121"/>
      <c r="J39" s="105">
        <f>J40+J48</f>
        <v>8767540</v>
      </c>
      <c r="K39" s="121"/>
      <c r="L39" s="105">
        <f>L40+L48</f>
        <v>8576447</v>
      </c>
      <c r="M39" s="162"/>
      <c r="N39" s="105">
        <f>N40+N48</f>
        <v>8606447</v>
      </c>
      <c r="O39" s="162"/>
      <c r="P39" s="223">
        <f>P40+P48</f>
        <v>8895416</v>
      </c>
    </row>
    <row r="40" spans="1:16" ht="66" customHeight="1">
      <c r="A40" s="86" t="s">
        <v>194</v>
      </c>
      <c r="B40" s="57" t="s">
        <v>77</v>
      </c>
      <c r="C40" s="58" t="s">
        <v>193</v>
      </c>
      <c r="D40" s="58" t="s">
        <v>651</v>
      </c>
      <c r="E40" s="57"/>
      <c r="F40" s="105">
        <f>F41</f>
        <v>7047450</v>
      </c>
      <c r="G40" s="121"/>
      <c r="H40" s="181">
        <f>H41</f>
        <v>7047450</v>
      </c>
      <c r="I40" s="121"/>
      <c r="J40" s="105">
        <f>J41</f>
        <v>7047450</v>
      </c>
      <c r="K40" s="121"/>
      <c r="L40" s="105">
        <f>L41</f>
        <v>6856357</v>
      </c>
      <c r="M40" s="162"/>
      <c r="N40" s="105">
        <f>N41</f>
        <v>6856357</v>
      </c>
      <c r="O40" s="162"/>
      <c r="P40" s="223">
        <f>P41</f>
        <v>7123826</v>
      </c>
    </row>
    <row r="41" spans="1:16" ht="63">
      <c r="A41" s="13" t="s">
        <v>196</v>
      </c>
      <c r="B41" s="58" t="s">
        <v>77</v>
      </c>
      <c r="C41" s="58" t="s">
        <v>724</v>
      </c>
      <c r="D41" s="58" t="s">
        <v>652</v>
      </c>
      <c r="E41" s="58"/>
      <c r="F41" s="105">
        <f>F42+F46</f>
        <v>7047450</v>
      </c>
      <c r="G41" s="121"/>
      <c r="H41" s="181">
        <f>H42+H46</f>
        <v>7047450</v>
      </c>
      <c r="I41" s="121"/>
      <c r="J41" s="105">
        <f>J42+J46</f>
        <v>7047450</v>
      </c>
      <c r="K41" s="121"/>
      <c r="L41" s="105">
        <f>L42+L46</f>
        <v>6856357</v>
      </c>
      <c r="M41" s="162"/>
      <c r="N41" s="105">
        <f>N42+N46</f>
        <v>6856357</v>
      </c>
      <c r="O41" s="162"/>
      <c r="P41" s="223">
        <f>P42+P46</f>
        <v>7123826</v>
      </c>
    </row>
    <row r="42" spans="1:16" ht="33.75" customHeight="1">
      <c r="A42" s="13" t="s">
        <v>0</v>
      </c>
      <c r="B42" s="57" t="s">
        <v>77</v>
      </c>
      <c r="C42" s="58" t="s">
        <v>197</v>
      </c>
      <c r="D42" s="58" t="s">
        <v>653</v>
      </c>
      <c r="E42" s="58"/>
      <c r="F42" s="105">
        <f>F43+F44+F45</f>
        <v>6921700</v>
      </c>
      <c r="G42" s="121"/>
      <c r="H42" s="181">
        <f>H43+H44+H45</f>
        <v>6921700</v>
      </c>
      <c r="I42" s="121"/>
      <c r="J42" s="105">
        <f>J43+J44+J45</f>
        <v>6921700</v>
      </c>
      <c r="K42" s="121"/>
      <c r="L42" s="105">
        <f>L43+L44+L45</f>
        <v>6730607</v>
      </c>
      <c r="M42" s="162"/>
      <c r="N42" s="105">
        <f>N43+N44+N45</f>
        <v>6730607</v>
      </c>
      <c r="O42" s="162"/>
      <c r="P42" s="223">
        <f>P43+P44+P45</f>
        <v>7123826</v>
      </c>
    </row>
    <row r="43" spans="1:16" ht="33.75" customHeight="1">
      <c r="A43" s="17" t="s">
        <v>537</v>
      </c>
      <c r="B43" s="57" t="s">
        <v>77</v>
      </c>
      <c r="C43" s="58" t="s">
        <v>197</v>
      </c>
      <c r="D43" s="58" t="s">
        <v>653</v>
      </c>
      <c r="E43" s="58" t="s">
        <v>536</v>
      </c>
      <c r="F43" s="105">
        <v>6019800</v>
      </c>
      <c r="G43" s="121"/>
      <c r="H43" s="181">
        <f>F43+G43</f>
        <v>6019800</v>
      </c>
      <c r="I43" s="121">
        <v>20000</v>
      </c>
      <c r="J43" s="105">
        <f>H43+I43</f>
        <v>6039800</v>
      </c>
      <c r="K43" s="121">
        <v>-191093</v>
      </c>
      <c r="L43" s="105">
        <f>J43+K43</f>
        <v>5848707</v>
      </c>
      <c r="M43" s="162"/>
      <c r="N43" s="105">
        <f>L43+M43</f>
        <v>5848707</v>
      </c>
      <c r="O43" s="162">
        <v>-269000</v>
      </c>
      <c r="P43" s="223">
        <f>N43+O43</f>
        <v>5579707</v>
      </c>
    </row>
    <row r="44" spans="1:16" ht="36" customHeight="1">
      <c r="A44" s="13" t="s">
        <v>538</v>
      </c>
      <c r="B44" s="57" t="s">
        <v>77</v>
      </c>
      <c r="C44" s="58" t="s">
        <v>197</v>
      </c>
      <c r="D44" s="58" t="s">
        <v>653</v>
      </c>
      <c r="E44" s="58" t="s">
        <v>539</v>
      </c>
      <c r="F44" s="109">
        <v>901300</v>
      </c>
      <c r="G44" s="121"/>
      <c r="H44" s="181">
        <f>F44+G44</f>
        <v>901300</v>
      </c>
      <c r="I44" s="121">
        <v>-20000</v>
      </c>
      <c r="J44" s="105">
        <f>H44+I44</f>
        <v>881300</v>
      </c>
      <c r="K44" s="121"/>
      <c r="L44" s="105">
        <f>J44+K44</f>
        <v>881300</v>
      </c>
      <c r="M44" s="162"/>
      <c r="N44" s="105">
        <f>L44+M44</f>
        <v>881300</v>
      </c>
      <c r="O44" s="162">
        <v>662219</v>
      </c>
      <c r="P44" s="223">
        <f>N44+O44</f>
        <v>1543519</v>
      </c>
    </row>
    <row r="45" spans="1:16" ht="16.5" customHeight="1">
      <c r="A45" s="13" t="s">
        <v>541</v>
      </c>
      <c r="B45" s="57" t="s">
        <v>77</v>
      </c>
      <c r="C45" s="58" t="s">
        <v>197</v>
      </c>
      <c r="D45" s="58" t="s">
        <v>653</v>
      </c>
      <c r="E45" s="58" t="s">
        <v>540</v>
      </c>
      <c r="F45" s="109">
        <v>600</v>
      </c>
      <c r="G45" s="121"/>
      <c r="H45" s="181">
        <f>F45+G45</f>
        <v>600</v>
      </c>
      <c r="I45" s="121"/>
      <c r="J45" s="105">
        <f>H45+I45</f>
        <v>600</v>
      </c>
      <c r="K45" s="121"/>
      <c r="L45" s="105">
        <f>J45+K45</f>
        <v>600</v>
      </c>
      <c r="M45" s="162"/>
      <c r="N45" s="105">
        <f>L45+M45</f>
        <v>600</v>
      </c>
      <c r="O45" s="162"/>
      <c r="P45" s="223">
        <f>N45+O45</f>
        <v>600</v>
      </c>
    </row>
    <row r="46" spans="1:16" ht="36" customHeight="1">
      <c r="A46" s="13" t="s">
        <v>760</v>
      </c>
      <c r="B46" s="58" t="s">
        <v>77</v>
      </c>
      <c r="C46" s="58" t="s">
        <v>742</v>
      </c>
      <c r="D46" s="58" t="s">
        <v>654</v>
      </c>
      <c r="E46" s="57"/>
      <c r="F46" s="109">
        <f>F47</f>
        <v>125750</v>
      </c>
      <c r="G46" s="121"/>
      <c r="H46" s="182">
        <f>H47</f>
        <v>125750</v>
      </c>
      <c r="I46" s="121"/>
      <c r="J46" s="109">
        <f>J47</f>
        <v>125750</v>
      </c>
      <c r="K46" s="121"/>
      <c r="L46" s="109">
        <f>L47</f>
        <v>125750</v>
      </c>
      <c r="M46" s="162"/>
      <c r="N46" s="109">
        <f>N47</f>
        <v>125750</v>
      </c>
      <c r="O46" s="162"/>
      <c r="P46" s="224">
        <f>P47</f>
        <v>0</v>
      </c>
    </row>
    <row r="47" spans="1:16" ht="36" customHeight="1">
      <c r="A47" s="17" t="s">
        <v>537</v>
      </c>
      <c r="B47" s="58" t="s">
        <v>77</v>
      </c>
      <c r="C47" s="58" t="s">
        <v>742</v>
      </c>
      <c r="D47" s="58" t="s">
        <v>654</v>
      </c>
      <c r="E47" s="58" t="s">
        <v>536</v>
      </c>
      <c r="F47" s="109">
        <v>125750</v>
      </c>
      <c r="G47" s="121"/>
      <c r="H47" s="182">
        <f>F47+G47</f>
        <v>125750</v>
      </c>
      <c r="I47" s="121"/>
      <c r="J47" s="109">
        <f>H47+I47</f>
        <v>125750</v>
      </c>
      <c r="K47" s="121"/>
      <c r="L47" s="109">
        <f>J47+K47</f>
        <v>125750</v>
      </c>
      <c r="M47" s="162"/>
      <c r="N47" s="109">
        <f>L47+M47</f>
        <v>125750</v>
      </c>
      <c r="O47" s="162">
        <v>-125750</v>
      </c>
      <c r="P47" s="224">
        <f>N47+O47</f>
        <v>0</v>
      </c>
    </row>
    <row r="48" spans="1:16" ht="21" customHeight="1">
      <c r="A48" s="9" t="s">
        <v>190</v>
      </c>
      <c r="B48" s="57" t="s">
        <v>77</v>
      </c>
      <c r="C48" s="58" t="s">
        <v>191</v>
      </c>
      <c r="D48" s="58" t="s">
        <v>640</v>
      </c>
      <c r="E48" s="57"/>
      <c r="F48" s="105">
        <f>F49+F52</f>
        <v>1710090</v>
      </c>
      <c r="G48" s="121"/>
      <c r="H48" s="181">
        <f>H49+H52</f>
        <v>1710090</v>
      </c>
      <c r="I48" s="121"/>
      <c r="J48" s="105">
        <f>J49+J52</f>
        <v>1720090</v>
      </c>
      <c r="K48" s="121"/>
      <c r="L48" s="105">
        <f>L49+L52</f>
        <v>1720090</v>
      </c>
      <c r="M48" s="162"/>
      <c r="N48" s="105">
        <f>N49+N52</f>
        <v>1750090</v>
      </c>
      <c r="O48" s="162"/>
      <c r="P48" s="223">
        <f>P49+P52</f>
        <v>1771590</v>
      </c>
    </row>
    <row r="49" spans="1:16" ht="23.25" customHeight="1">
      <c r="A49" s="17" t="s">
        <v>75</v>
      </c>
      <c r="B49" s="57" t="s">
        <v>77</v>
      </c>
      <c r="C49" s="58" t="s">
        <v>188</v>
      </c>
      <c r="D49" s="58" t="s">
        <v>641</v>
      </c>
      <c r="E49" s="57"/>
      <c r="F49" s="105">
        <f>F50+F51</f>
        <v>986335</v>
      </c>
      <c r="G49" s="121"/>
      <c r="H49" s="181">
        <f>H50+H51</f>
        <v>986335</v>
      </c>
      <c r="I49" s="121"/>
      <c r="J49" s="105">
        <f>J50+J51</f>
        <v>996335</v>
      </c>
      <c r="K49" s="121"/>
      <c r="L49" s="105">
        <f>L50+L51</f>
        <v>998435</v>
      </c>
      <c r="M49" s="162"/>
      <c r="N49" s="105">
        <f>N50+N51</f>
        <v>1028435</v>
      </c>
      <c r="O49" s="162"/>
      <c r="P49" s="223">
        <f>P50+P51</f>
        <v>1044935</v>
      </c>
    </row>
    <row r="50" spans="1:16" ht="37.5" customHeight="1">
      <c r="A50" s="17" t="s">
        <v>537</v>
      </c>
      <c r="B50" s="57" t="s">
        <v>77</v>
      </c>
      <c r="C50" s="58" t="s">
        <v>188</v>
      </c>
      <c r="D50" s="58" t="s">
        <v>641</v>
      </c>
      <c r="E50" s="58" t="s">
        <v>536</v>
      </c>
      <c r="F50" s="105">
        <v>960185</v>
      </c>
      <c r="G50" s="121">
        <v>11000</v>
      </c>
      <c r="H50" s="181">
        <f>F50+G50</f>
        <v>971185</v>
      </c>
      <c r="I50" s="121"/>
      <c r="J50" s="105">
        <f>H50+I50</f>
        <v>971185</v>
      </c>
      <c r="K50" s="121">
        <v>2100</v>
      </c>
      <c r="L50" s="105">
        <f>J50+K50</f>
        <v>973285</v>
      </c>
      <c r="M50" s="162"/>
      <c r="N50" s="105">
        <f>L50+M50</f>
        <v>973285</v>
      </c>
      <c r="O50" s="162">
        <f>-3000+16230</f>
        <v>13230</v>
      </c>
      <c r="P50" s="223">
        <f>N50+O50</f>
        <v>986515</v>
      </c>
    </row>
    <row r="51" spans="1:16" ht="33.75" customHeight="1">
      <c r="A51" s="13" t="s">
        <v>538</v>
      </c>
      <c r="B51" s="57" t="s">
        <v>77</v>
      </c>
      <c r="C51" s="58" t="s">
        <v>188</v>
      </c>
      <c r="D51" s="58" t="s">
        <v>641</v>
      </c>
      <c r="E51" s="58" t="s">
        <v>539</v>
      </c>
      <c r="F51" s="109">
        <v>26150</v>
      </c>
      <c r="G51" s="121">
        <v>-11000</v>
      </c>
      <c r="H51" s="181">
        <f>F51+G51</f>
        <v>15150</v>
      </c>
      <c r="I51" s="121">
        <v>10000</v>
      </c>
      <c r="J51" s="105">
        <f>H51+I51</f>
        <v>25150</v>
      </c>
      <c r="K51" s="121"/>
      <c r="L51" s="105">
        <f>J51+K51</f>
        <v>25150</v>
      </c>
      <c r="M51" s="162">
        <v>30000</v>
      </c>
      <c r="N51" s="105">
        <f>L51+M51</f>
        <v>55150</v>
      </c>
      <c r="O51" s="162">
        <v>3270</v>
      </c>
      <c r="P51" s="223">
        <f>N51+O51</f>
        <v>58420</v>
      </c>
    </row>
    <row r="52" spans="1:16" ht="46.5" customHeight="1">
      <c r="A52" s="17" t="s">
        <v>136</v>
      </c>
      <c r="B52" s="57" t="s">
        <v>77</v>
      </c>
      <c r="C52" s="58" t="s">
        <v>189</v>
      </c>
      <c r="D52" s="58" t="s">
        <v>655</v>
      </c>
      <c r="E52" s="57"/>
      <c r="F52" s="105">
        <f>F53</f>
        <v>723755</v>
      </c>
      <c r="G52" s="121"/>
      <c r="H52" s="181">
        <f>H53</f>
        <v>723755</v>
      </c>
      <c r="I52" s="121"/>
      <c r="J52" s="105">
        <f>J53</f>
        <v>723755</v>
      </c>
      <c r="K52" s="121"/>
      <c r="L52" s="105">
        <f>L53</f>
        <v>721655</v>
      </c>
      <c r="M52" s="162"/>
      <c r="N52" s="105">
        <f>N53</f>
        <v>721655</v>
      </c>
      <c r="O52" s="162"/>
      <c r="P52" s="223">
        <f>P53</f>
        <v>726655</v>
      </c>
    </row>
    <row r="53" spans="1:16" ht="33" customHeight="1">
      <c r="A53" s="17" t="s">
        <v>537</v>
      </c>
      <c r="B53" s="57" t="s">
        <v>77</v>
      </c>
      <c r="C53" s="58" t="s">
        <v>189</v>
      </c>
      <c r="D53" s="58" t="s">
        <v>655</v>
      </c>
      <c r="E53" s="58" t="s">
        <v>536</v>
      </c>
      <c r="F53" s="105">
        <v>723755</v>
      </c>
      <c r="G53" s="121"/>
      <c r="H53" s="181">
        <f>F53+G53</f>
        <v>723755</v>
      </c>
      <c r="I53" s="121"/>
      <c r="J53" s="105">
        <f>H53+I53</f>
        <v>723755</v>
      </c>
      <c r="K53" s="121">
        <v>-2100</v>
      </c>
      <c r="L53" s="105">
        <f>J53+K53</f>
        <v>721655</v>
      </c>
      <c r="M53" s="162"/>
      <c r="N53" s="105">
        <f>L53+M53</f>
        <v>721655</v>
      </c>
      <c r="O53" s="162">
        <f>3000+2000</f>
        <v>5000</v>
      </c>
      <c r="P53" s="223">
        <f>N53+O53</f>
        <v>726655</v>
      </c>
    </row>
    <row r="54" spans="1:16" ht="18.75" customHeight="1">
      <c r="A54" s="21" t="s">
        <v>528</v>
      </c>
      <c r="B54" s="58" t="s">
        <v>137</v>
      </c>
      <c r="C54" s="58" t="s">
        <v>191</v>
      </c>
      <c r="D54" s="58" t="s">
        <v>640</v>
      </c>
      <c r="E54" s="60"/>
      <c r="F54" s="109">
        <f>F55</f>
        <v>180000</v>
      </c>
      <c r="G54" s="121"/>
      <c r="H54" s="182">
        <f>H55</f>
        <v>80000</v>
      </c>
      <c r="I54" s="121"/>
      <c r="J54" s="109">
        <f>J55</f>
        <v>80000</v>
      </c>
      <c r="K54" s="121"/>
      <c r="L54" s="109">
        <f>L55</f>
        <v>80000</v>
      </c>
      <c r="M54" s="162"/>
      <c r="N54" s="109">
        <f>N55</f>
        <v>80000</v>
      </c>
      <c r="O54" s="162"/>
      <c r="P54" s="224">
        <f>P55</f>
        <v>80000</v>
      </c>
    </row>
    <row r="55" spans="1:16" ht="18.75" customHeight="1">
      <c r="A55" s="24" t="s">
        <v>170</v>
      </c>
      <c r="B55" s="59" t="s">
        <v>137</v>
      </c>
      <c r="C55" s="58" t="s">
        <v>520</v>
      </c>
      <c r="D55" s="58" t="s">
        <v>656</v>
      </c>
      <c r="E55" s="59"/>
      <c r="F55" s="109">
        <f>F56</f>
        <v>180000</v>
      </c>
      <c r="G55" s="121"/>
      <c r="H55" s="182">
        <f>H56</f>
        <v>80000</v>
      </c>
      <c r="I55" s="121"/>
      <c r="J55" s="109">
        <f>J56</f>
        <v>80000</v>
      </c>
      <c r="K55" s="121"/>
      <c r="L55" s="109">
        <f>L56</f>
        <v>80000</v>
      </c>
      <c r="M55" s="162"/>
      <c r="N55" s="109">
        <f>N56</f>
        <v>80000</v>
      </c>
      <c r="O55" s="162"/>
      <c r="P55" s="224">
        <f>P56</f>
        <v>80000</v>
      </c>
    </row>
    <row r="56" spans="1:16" ht="18.75" customHeight="1">
      <c r="A56" s="21" t="s">
        <v>484</v>
      </c>
      <c r="B56" s="59" t="s">
        <v>137</v>
      </c>
      <c r="C56" s="58" t="s">
        <v>520</v>
      </c>
      <c r="D56" s="58" t="s">
        <v>656</v>
      </c>
      <c r="E56" s="59" t="s">
        <v>176</v>
      </c>
      <c r="F56" s="109">
        <v>180000</v>
      </c>
      <c r="G56" s="121">
        <v>-100000</v>
      </c>
      <c r="H56" s="182">
        <f>F56+G56</f>
        <v>80000</v>
      </c>
      <c r="I56" s="121"/>
      <c r="J56" s="109">
        <f>H56+I56</f>
        <v>80000</v>
      </c>
      <c r="K56" s="121"/>
      <c r="L56" s="109">
        <f>J56+K56</f>
        <v>80000</v>
      </c>
      <c r="M56" s="162"/>
      <c r="N56" s="109">
        <f>L56+M56</f>
        <v>80000</v>
      </c>
      <c r="O56" s="162"/>
      <c r="P56" s="224">
        <f>N56+O56</f>
        <v>80000</v>
      </c>
    </row>
    <row r="57" spans="1:16" ht="18" customHeight="1">
      <c r="A57" s="17" t="s">
        <v>78</v>
      </c>
      <c r="B57" s="58" t="s">
        <v>155</v>
      </c>
      <c r="C57" s="58"/>
      <c r="D57" s="58"/>
      <c r="E57" s="58"/>
      <c r="F57" s="105">
        <f>F58+F74+F95+F101</f>
        <v>42522990</v>
      </c>
      <c r="G57" s="121"/>
      <c r="H57" s="181">
        <f>H58+H74+H95+H101</f>
        <v>42526190</v>
      </c>
      <c r="I57" s="121"/>
      <c r="J57" s="105">
        <f>J58+J74+J95+J101</f>
        <v>42584590.15</v>
      </c>
      <c r="K57" s="121"/>
      <c r="L57" s="105">
        <f>L58+L74+L95+L101</f>
        <v>43671855.65</v>
      </c>
      <c r="M57" s="162"/>
      <c r="N57" s="105">
        <f>N58+N74+N95+N101</f>
        <v>43706825.65</v>
      </c>
      <c r="O57" s="162"/>
      <c r="P57" s="223">
        <f>P58+P74+P95+P101</f>
        <v>42334682.97</v>
      </c>
    </row>
    <row r="58" spans="1:16" ht="81" customHeight="1">
      <c r="A58" s="17" t="s">
        <v>518</v>
      </c>
      <c r="B58" s="58" t="s">
        <v>155</v>
      </c>
      <c r="C58" s="58" t="s">
        <v>519</v>
      </c>
      <c r="D58" s="58" t="s">
        <v>657</v>
      </c>
      <c r="E58" s="58"/>
      <c r="F58" s="105">
        <f>F59+F62</f>
        <v>3017700</v>
      </c>
      <c r="G58" s="162"/>
      <c r="H58" s="181">
        <f>H59+H62</f>
        <v>3017700</v>
      </c>
      <c r="I58" s="121"/>
      <c r="J58" s="105">
        <f>J59+J62</f>
        <v>3087700</v>
      </c>
      <c r="K58" s="121"/>
      <c r="L58" s="105">
        <f>L59+L62</f>
        <v>3327700</v>
      </c>
      <c r="M58" s="162"/>
      <c r="N58" s="105">
        <f>N59+N62</f>
        <v>3387700</v>
      </c>
      <c r="O58" s="162"/>
      <c r="P58" s="223">
        <f>P59+P62</f>
        <v>3284621.3200000003</v>
      </c>
    </row>
    <row r="59" spans="1:16" ht="48" customHeight="1">
      <c r="A59" s="11" t="s">
        <v>239</v>
      </c>
      <c r="B59" s="58" t="s">
        <v>155</v>
      </c>
      <c r="C59" s="58" t="s">
        <v>240</v>
      </c>
      <c r="D59" s="58" t="s">
        <v>658</v>
      </c>
      <c r="E59" s="58"/>
      <c r="F59" s="105">
        <f>F60</f>
        <v>180000</v>
      </c>
      <c r="G59" s="121"/>
      <c r="H59" s="181">
        <f>H60</f>
        <v>180000</v>
      </c>
      <c r="I59" s="121"/>
      <c r="J59" s="105">
        <f>J60</f>
        <v>180000</v>
      </c>
      <c r="K59" s="121"/>
      <c r="L59" s="105">
        <f>L60</f>
        <v>180000</v>
      </c>
      <c r="M59" s="162"/>
      <c r="N59" s="105">
        <f>N60</f>
        <v>180000</v>
      </c>
      <c r="O59" s="162"/>
      <c r="P59" s="223">
        <f>P60</f>
        <v>106300</v>
      </c>
    </row>
    <row r="60" spans="1:16" ht="48" customHeight="1">
      <c r="A60" s="17" t="s">
        <v>591</v>
      </c>
      <c r="B60" s="58" t="s">
        <v>155</v>
      </c>
      <c r="C60" s="58" t="s">
        <v>592</v>
      </c>
      <c r="D60" s="58" t="s">
        <v>659</v>
      </c>
      <c r="E60" s="58"/>
      <c r="F60" s="105">
        <f>F61</f>
        <v>180000</v>
      </c>
      <c r="G60" s="121"/>
      <c r="H60" s="181">
        <f>H61</f>
        <v>180000</v>
      </c>
      <c r="I60" s="121"/>
      <c r="J60" s="105">
        <f>J61</f>
        <v>180000</v>
      </c>
      <c r="K60" s="121"/>
      <c r="L60" s="105">
        <f>L61</f>
        <v>180000</v>
      </c>
      <c r="M60" s="162"/>
      <c r="N60" s="105">
        <f>N61</f>
        <v>180000</v>
      </c>
      <c r="O60" s="162"/>
      <c r="P60" s="223">
        <f>P61</f>
        <v>106300</v>
      </c>
    </row>
    <row r="61" spans="1:16" ht="34.5" customHeight="1">
      <c r="A61" s="13" t="s">
        <v>538</v>
      </c>
      <c r="B61" s="58" t="s">
        <v>155</v>
      </c>
      <c r="C61" s="58" t="s">
        <v>592</v>
      </c>
      <c r="D61" s="58" t="s">
        <v>659</v>
      </c>
      <c r="E61" s="58" t="s">
        <v>539</v>
      </c>
      <c r="F61" s="105">
        <v>180000</v>
      </c>
      <c r="G61" s="121"/>
      <c r="H61" s="181">
        <f>F61+G61</f>
        <v>180000</v>
      </c>
      <c r="I61" s="121"/>
      <c r="J61" s="105">
        <f>H61+I61</f>
        <v>180000</v>
      </c>
      <c r="K61" s="121"/>
      <c r="L61" s="105">
        <f>J61+K61</f>
        <v>180000</v>
      </c>
      <c r="M61" s="162"/>
      <c r="N61" s="105">
        <f>L61+M61</f>
        <v>180000</v>
      </c>
      <c r="O61" s="162">
        <v>-73700</v>
      </c>
      <c r="P61" s="223">
        <f>N61+O61</f>
        <v>106300</v>
      </c>
    </row>
    <row r="62" spans="1:16" ht="79.5" customHeight="1">
      <c r="A62" s="11" t="s">
        <v>236</v>
      </c>
      <c r="B62" s="58" t="s">
        <v>155</v>
      </c>
      <c r="C62" s="58" t="s">
        <v>237</v>
      </c>
      <c r="D62" s="58" t="s">
        <v>660</v>
      </c>
      <c r="E62" s="58"/>
      <c r="F62" s="105">
        <f>F63+F66+F70</f>
        <v>2837700</v>
      </c>
      <c r="G62" s="121"/>
      <c r="H62" s="181">
        <f>H63+H66+H70</f>
        <v>2837700</v>
      </c>
      <c r="I62" s="121"/>
      <c r="J62" s="105">
        <f>J63+J66+J70+J72</f>
        <v>2907700</v>
      </c>
      <c r="K62" s="121"/>
      <c r="L62" s="105">
        <f>L63+L66+L70+L72</f>
        <v>3147700</v>
      </c>
      <c r="M62" s="162"/>
      <c r="N62" s="105">
        <f>N63+N66+N70+N72</f>
        <v>3207700</v>
      </c>
      <c r="O62" s="162"/>
      <c r="P62" s="223">
        <f>P63+P66+P70+P72</f>
        <v>3178321.3200000003</v>
      </c>
    </row>
    <row r="63" spans="1:16" ht="33.75" customHeight="1">
      <c r="A63" s="17" t="s">
        <v>233</v>
      </c>
      <c r="B63" s="58" t="s">
        <v>155</v>
      </c>
      <c r="C63" s="58" t="s">
        <v>508</v>
      </c>
      <c r="D63" s="58" t="s">
        <v>661</v>
      </c>
      <c r="E63" s="58"/>
      <c r="F63" s="105">
        <f>F64+F65</f>
        <v>1804500</v>
      </c>
      <c r="G63" s="121"/>
      <c r="H63" s="181">
        <f>H64+H65</f>
        <v>1804500</v>
      </c>
      <c r="I63" s="121"/>
      <c r="J63" s="105">
        <f>J64+J65</f>
        <v>1804500</v>
      </c>
      <c r="K63" s="121"/>
      <c r="L63" s="105">
        <f>L64+L65</f>
        <v>1804500</v>
      </c>
      <c r="M63" s="162"/>
      <c r="N63" s="105">
        <f>N64+N65</f>
        <v>1804500</v>
      </c>
      <c r="O63" s="162"/>
      <c r="P63" s="223">
        <f>P64+P65</f>
        <v>1800928.82</v>
      </c>
    </row>
    <row r="64" spans="1:16" ht="33.75" customHeight="1">
      <c r="A64" s="17" t="s">
        <v>537</v>
      </c>
      <c r="B64" s="58" t="s">
        <v>155</v>
      </c>
      <c r="C64" s="58" t="s">
        <v>508</v>
      </c>
      <c r="D64" s="58" t="s">
        <v>661</v>
      </c>
      <c r="E64" s="58" t="s">
        <v>536</v>
      </c>
      <c r="F64" s="105">
        <v>1700400</v>
      </c>
      <c r="G64" s="121"/>
      <c r="H64" s="181">
        <f>F64+G64</f>
        <v>1700400</v>
      </c>
      <c r="I64" s="121"/>
      <c r="J64" s="105">
        <f>H64+I64</f>
        <v>1700400</v>
      </c>
      <c r="K64" s="121"/>
      <c r="L64" s="105">
        <f>J64+K64</f>
        <v>1700400</v>
      </c>
      <c r="M64" s="162"/>
      <c r="N64" s="105">
        <f>L64+M64</f>
        <v>1700400</v>
      </c>
      <c r="O64" s="162"/>
      <c r="P64" s="223">
        <f>N64+O64</f>
        <v>1700400</v>
      </c>
    </row>
    <row r="65" spans="1:16" ht="33.75" customHeight="1">
      <c r="A65" s="13" t="s">
        <v>538</v>
      </c>
      <c r="B65" s="58" t="s">
        <v>155</v>
      </c>
      <c r="C65" s="58" t="s">
        <v>508</v>
      </c>
      <c r="D65" s="58" t="s">
        <v>661</v>
      </c>
      <c r="E65" s="58" t="s">
        <v>539</v>
      </c>
      <c r="F65" s="105">
        <v>104100</v>
      </c>
      <c r="G65" s="121"/>
      <c r="H65" s="181">
        <f>F65+G65</f>
        <v>104100</v>
      </c>
      <c r="I65" s="121"/>
      <c r="J65" s="105">
        <f>H65+I65</f>
        <v>104100</v>
      </c>
      <c r="K65" s="121"/>
      <c r="L65" s="105">
        <f>J65+K65</f>
        <v>104100</v>
      </c>
      <c r="M65" s="162"/>
      <c r="N65" s="105">
        <f>L65+M65</f>
        <v>104100</v>
      </c>
      <c r="O65" s="162">
        <v>-3571.18</v>
      </c>
      <c r="P65" s="223">
        <f>N65+O65</f>
        <v>100528.82</v>
      </c>
    </row>
    <row r="66" spans="1:16" ht="34.5" customHeight="1">
      <c r="A66" s="17" t="s">
        <v>152</v>
      </c>
      <c r="B66" s="58" t="s">
        <v>155</v>
      </c>
      <c r="C66" s="58" t="s">
        <v>238</v>
      </c>
      <c r="D66" s="58" t="s">
        <v>662</v>
      </c>
      <c r="E66" s="58"/>
      <c r="F66" s="105">
        <f>F67+F68</f>
        <v>925200</v>
      </c>
      <c r="G66" s="121"/>
      <c r="H66" s="181">
        <f>H67+H68</f>
        <v>925200</v>
      </c>
      <c r="I66" s="121"/>
      <c r="J66" s="105">
        <f>J67+J68</f>
        <v>985200</v>
      </c>
      <c r="K66" s="121"/>
      <c r="L66" s="105">
        <f>L67+L68+L69</f>
        <v>1075200</v>
      </c>
      <c r="M66" s="162"/>
      <c r="N66" s="105">
        <f>N67+N68+N69</f>
        <v>1075200</v>
      </c>
      <c r="O66" s="162"/>
      <c r="P66" s="223">
        <f>P67+P68+P69</f>
        <v>1049392.5</v>
      </c>
    </row>
    <row r="67" spans="1:16" ht="34.5" customHeight="1">
      <c r="A67" s="17" t="s">
        <v>543</v>
      </c>
      <c r="B67" s="58" t="s">
        <v>155</v>
      </c>
      <c r="C67" s="58" t="s">
        <v>238</v>
      </c>
      <c r="D67" s="58" t="s">
        <v>662</v>
      </c>
      <c r="E67" s="58" t="s">
        <v>542</v>
      </c>
      <c r="F67" s="105">
        <v>750969</v>
      </c>
      <c r="G67" s="121"/>
      <c r="H67" s="181">
        <f>F67+G67</f>
        <v>750969</v>
      </c>
      <c r="I67" s="121"/>
      <c r="J67" s="105">
        <f>H67+I67</f>
        <v>750969</v>
      </c>
      <c r="K67" s="121"/>
      <c r="L67" s="105">
        <f>J67+K67</f>
        <v>750969</v>
      </c>
      <c r="M67" s="162"/>
      <c r="N67" s="105">
        <f>L67+M67</f>
        <v>750969</v>
      </c>
      <c r="O67" s="162">
        <v>-57.5</v>
      </c>
      <c r="P67" s="223">
        <f>N67+O67</f>
        <v>750911.5</v>
      </c>
    </row>
    <row r="68" spans="1:16" ht="37.5" customHeight="1">
      <c r="A68" s="13" t="s">
        <v>538</v>
      </c>
      <c r="B68" s="58" t="s">
        <v>155</v>
      </c>
      <c r="C68" s="58" t="s">
        <v>238</v>
      </c>
      <c r="D68" s="58" t="s">
        <v>662</v>
      </c>
      <c r="E68" s="58" t="s">
        <v>539</v>
      </c>
      <c r="F68" s="105">
        <v>174231</v>
      </c>
      <c r="G68" s="121"/>
      <c r="H68" s="181">
        <f>F68+G68</f>
        <v>174231</v>
      </c>
      <c r="I68" s="121">
        <v>60000</v>
      </c>
      <c r="J68" s="105">
        <f>H68+I68</f>
        <v>234231</v>
      </c>
      <c r="K68" s="121">
        <v>40000</v>
      </c>
      <c r="L68" s="105">
        <f>J68+K68</f>
        <v>274231</v>
      </c>
      <c r="M68" s="162"/>
      <c r="N68" s="105">
        <f>L68+M68</f>
        <v>274231</v>
      </c>
      <c r="O68" s="162">
        <v>24250</v>
      </c>
      <c r="P68" s="223">
        <f>N68+O68</f>
        <v>298481</v>
      </c>
    </row>
    <row r="69" spans="1:16" ht="21" customHeight="1">
      <c r="A69" s="205" t="s">
        <v>57</v>
      </c>
      <c r="B69" s="58" t="s">
        <v>155</v>
      </c>
      <c r="C69" s="58" t="s">
        <v>238</v>
      </c>
      <c r="D69" s="58" t="s">
        <v>662</v>
      </c>
      <c r="E69" s="61" t="s">
        <v>58</v>
      </c>
      <c r="F69" s="105"/>
      <c r="G69" s="121"/>
      <c r="H69" s="181"/>
      <c r="I69" s="121"/>
      <c r="J69" s="105"/>
      <c r="K69" s="121">
        <v>50000</v>
      </c>
      <c r="L69" s="105">
        <f>J69+K69</f>
        <v>50000</v>
      </c>
      <c r="M69" s="162"/>
      <c r="N69" s="105">
        <f>L69+M69</f>
        <v>50000</v>
      </c>
      <c r="O69" s="162">
        <v>-50000</v>
      </c>
      <c r="P69" s="223">
        <f>N69+O69</f>
        <v>0</v>
      </c>
    </row>
    <row r="70" spans="1:16" ht="19.5" customHeight="1">
      <c r="A70" s="13" t="s">
        <v>525</v>
      </c>
      <c r="B70" s="58" t="s">
        <v>155</v>
      </c>
      <c r="C70" s="58" t="s">
        <v>590</v>
      </c>
      <c r="D70" s="58" t="s">
        <v>663</v>
      </c>
      <c r="E70" s="61"/>
      <c r="F70" s="107">
        <f>F71</f>
        <v>108000</v>
      </c>
      <c r="G70" s="121"/>
      <c r="H70" s="183">
        <f>H71</f>
        <v>108000</v>
      </c>
      <c r="I70" s="121"/>
      <c r="J70" s="107">
        <f>J71</f>
        <v>108000</v>
      </c>
      <c r="K70" s="121"/>
      <c r="L70" s="107">
        <f>L71</f>
        <v>258000</v>
      </c>
      <c r="M70" s="162"/>
      <c r="N70" s="107">
        <f>N71</f>
        <v>258000</v>
      </c>
      <c r="O70" s="162"/>
      <c r="P70" s="161">
        <f>P71</f>
        <v>258000</v>
      </c>
    </row>
    <row r="71" spans="1:16" ht="36" customHeight="1">
      <c r="A71" s="13" t="s">
        <v>538</v>
      </c>
      <c r="B71" s="58" t="s">
        <v>155</v>
      </c>
      <c r="C71" s="58" t="s">
        <v>590</v>
      </c>
      <c r="D71" s="58" t="s">
        <v>663</v>
      </c>
      <c r="E71" s="61" t="s">
        <v>539</v>
      </c>
      <c r="F71" s="107">
        <v>108000</v>
      </c>
      <c r="G71" s="121"/>
      <c r="H71" s="183">
        <f>F71+G71</f>
        <v>108000</v>
      </c>
      <c r="I71" s="121"/>
      <c r="J71" s="107">
        <f>H71+I71</f>
        <v>108000</v>
      </c>
      <c r="K71" s="121">
        <v>150000</v>
      </c>
      <c r="L71" s="107">
        <f>J71+K71</f>
        <v>258000</v>
      </c>
      <c r="M71" s="162"/>
      <c r="N71" s="107">
        <f>L71+M71</f>
        <v>258000</v>
      </c>
      <c r="O71" s="162"/>
      <c r="P71" s="161">
        <f>N71+O71</f>
        <v>258000</v>
      </c>
    </row>
    <row r="72" spans="1:16" ht="36" customHeight="1">
      <c r="A72" s="13" t="s">
        <v>754</v>
      </c>
      <c r="B72" s="58" t="s">
        <v>155</v>
      </c>
      <c r="C72" s="58"/>
      <c r="D72" s="58" t="s">
        <v>755</v>
      </c>
      <c r="E72" s="61"/>
      <c r="F72" s="107"/>
      <c r="G72" s="121"/>
      <c r="H72" s="183"/>
      <c r="I72" s="121"/>
      <c r="J72" s="107">
        <f>J73</f>
        <v>10000</v>
      </c>
      <c r="K72" s="121"/>
      <c r="L72" s="107">
        <f>L73</f>
        <v>10000</v>
      </c>
      <c r="M72" s="162"/>
      <c r="N72" s="107">
        <f>N73</f>
        <v>70000</v>
      </c>
      <c r="O72" s="162"/>
      <c r="P72" s="161">
        <f>P73</f>
        <v>70000</v>
      </c>
    </row>
    <row r="73" spans="1:16" ht="36" customHeight="1">
      <c r="A73" s="13" t="s">
        <v>538</v>
      </c>
      <c r="B73" s="58" t="s">
        <v>155</v>
      </c>
      <c r="C73" s="58"/>
      <c r="D73" s="58" t="s">
        <v>755</v>
      </c>
      <c r="E73" s="61" t="s">
        <v>539</v>
      </c>
      <c r="F73" s="107"/>
      <c r="G73" s="121"/>
      <c r="H73" s="183"/>
      <c r="I73" s="121">
        <v>10000</v>
      </c>
      <c r="J73" s="105">
        <f>H73+I73</f>
        <v>10000</v>
      </c>
      <c r="K73" s="121"/>
      <c r="L73" s="105">
        <f>J73+K73</f>
        <v>10000</v>
      </c>
      <c r="M73" s="162">
        <v>60000</v>
      </c>
      <c r="N73" s="105">
        <f>L73+M73</f>
        <v>70000</v>
      </c>
      <c r="O73" s="162"/>
      <c r="P73" s="223">
        <f>N73+O73</f>
        <v>70000</v>
      </c>
    </row>
    <row r="74" spans="1:16" ht="66" customHeight="1">
      <c r="A74" s="11" t="s">
        <v>487</v>
      </c>
      <c r="B74" s="58" t="s">
        <v>155</v>
      </c>
      <c r="C74" s="58" t="s">
        <v>489</v>
      </c>
      <c r="D74" s="58" t="s">
        <v>643</v>
      </c>
      <c r="E74" s="58"/>
      <c r="F74" s="105">
        <f>F75+F87+F90</f>
        <v>36755600</v>
      </c>
      <c r="G74" s="162"/>
      <c r="H74" s="181">
        <f>H75+H87+H90</f>
        <v>36755600</v>
      </c>
      <c r="I74" s="121"/>
      <c r="J74" s="105">
        <f>J75+J87+J90</f>
        <v>36710000.15</v>
      </c>
      <c r="K74" s="121"/>
      <c r="L74" s="105">
        <f>L75+L87+L90</f>
        <v>37487665.65</v>
      </c>
      <c r="M74" s="162"/>
      <c r="N74" s="105">
        <f>N75+N87+N90</f>
        <v>37310433.65</v>
      </c>
      <c r="O74" s="162"/>
      <c r="P74" s="223">
        <f>P75+P87+P90</f>
        <v>36041369.65</v>
      </c>
    </row>
    <row r="75" spans="1:16" ht="62.25" customHeight="1">
      <c r="A75" s="11" t="s">
        <v>502</v>
      </c>
      <c r="B75" s="58" t="s">
        <v>155</v>
      </c>
      <c r="C75" s="58" t="s">
        <v>503</v>
      </c>
      <c r="D75" s="58" t="s">
        <v>665</v>
      </c>
      <c r="E75" s="58"/>
      <c r="F75" s="107">
        <f>F76+F78+F80+F82+F84</f>
        <v>1036200</v>
      </c>
      <c r="G75" s="121"/>
      <c r="H75" s="183">
        <f>H76+H78+H80+H82+H84</f>
        <v>1036200</v>
      </c>
      <c r="I75" s="121"/>
      <c r="J75" s="107">
        <f>J76+J78+J80+J82+J84</f>
        <v>1065200</v>
      </c>
      <c r="K75" s="121"/>
      <c r="L75" s="107">
        <f>L76+L78+L80+L82+L84</f>
        <v>1065200</v>
      </c>
      <c r="M75" s="162"/>
      <c r="N75" s="107">
        <f>N76+N78+N80+N82+N84</f>
        <v>887968</v>
      </c>
      <c r="O75" s="162"/>
      <c r="P75" s="161">
        <f>P76+P78+P80+P82+P84</f>
        <v>848968</v>
      </c>
    </row>
    <row r="76" spans="1:16" ht="50.25" customHeight="1">
      <c r="A76" s="29" t="s">
        <v>186</v>
      </c>
      <c r="B76" s="58" t="s">
        <v>155</v>
      </c>
      <c r="C76" s="58" t="s">
        <v>506</v>
      </c>
      <c r="D76" s="58" t="s">
        <v>666</v>
      </c>
      <c r="E76" s="58"/>
      <c r="F76" s="107">
        <f>F77</f>
        <v>182000</v>
      </c>
      <c r="G76" s="121"/>
      <c r="H76" s="183">
        <f>H77</f>
        <v>182000</v>
      </c>
      <c r="I76" s="121"/>
      <c r="J76" s="107">
        <f>J77</f>
        <v>281000</v>
      </c>
      <c r="K76" s="121"/>
      <c r="L76" s="107">
        <f>L77</f>
        <v>281000</v>
      </c>
      <c r="M76" s="162"/>
      <c r="N76" s="107">
        <f>N77</f>
        <v>323768</v>
      </c>
      <c r="O76" s="162"/>
      <c r="P76" s="161">
        <f>P77</f>
        <v>224768</v>
      </c>
    </row>
    <row r="77" spans="1:16" ht="30.75" customHeight="1">
      <c r="A77" s="13" t="s">
        <v>538</v>
      </c>
      <c r="B77" s="58" t="s">
        <v>155</v>
      </c>
      <c r="C77" s="58" t="s">
        <v>506</v>
      </c>
      <c r="D77" s="58" t="s">
        <v>666</v>
      </c>
      <c r="E77" s="58" t="s">
        <v>539</v>
      </c>
      <c r="F77" s="107">
        <v>182000</v>
      </c>
      <c r="G77" s="121"/>
      <c r="H77" s="183">
        <f>F77+G77</f>
        <v>182000</v>
      </c>
      <c r="I77" s="121">
        <v>99000</v>
      </c>
      <c r="J77" s="107">
        <f>H77+I77</f>
        <v>281000</v>
      </c>
      <c r="K77" s="121"/>
      <c r="L77" s="107">
        <f>J77+K77</f>
        <v>281000</v>
      </c>
      <c r="M77" s="162">
        <f>26760+16008</f>
        <v>42768</v>
      </c>
      <c r="N77" s="107">
        <f>L77+M77</f>
        <v>323768</v>
      </c>
      <c r="O77" s="162">
        <v>-99000</v>
      </c>
      <c r="P77" s="161">
        <f>N77+O77</f>
        <v>224768</v>
      </c>
    </row>
    <row r="78" spans="1:16" ht="20.25" customHeight="1">
      <c r="A78" s="86" t="s">
        <v>505</v>
      </c>
      <c r="B78" s="58" t="s">
        <v>155</v>
      </c>
      <c r="C78" s="58" t="s">
        <v>507</v>
      </c>
      <c r="D78" s="58" t="s">
        <v>667</v>
      </c>
      <c r="E78" s="58"/>
      <c r="F78" s="107">
        <f>F79</f>
        <v>54000</v>
      </c>
      <c r="G78" s="121"/>
      <c r="H78" s="183">
        <f>H79</f>
        <v>54000</v>
      </c>
      <c r="I78" s="121"/>
      <c r="J78" s="107">
        <f>J79</f>
        <v>104000</v>
      </c>
      <c r="K78" s="121"/>
      <c r="L78" s="107">
        <f>L79</f>
        <v>104000</v>
      </c>
      <c r="M78" s="162"/>
      <c r="N78" s="107">
        <f>N79</f>
        <v>104000</v>
      </c>
      <c r="O78" s="162"/>
      <c r="P78" s="161">
        <f>P79</f>
        <v>104000</v>
      </c>
    </row>
    <row r="79" spans="1:16" ht="15.75" customHeight="1">
      <c r="A79" s="13" t="s">
        <v>541</v>
      </c>
      <c r="B79" s="58" t="s">
        <v>155</v>
      </c>
      <c r="C79" s="58" t="s">
        <v>507</v>
      </c>
      <c r="D79" s="58" t="s">
        <v>667</v>
      </c>
      <c r="E79" s="58" t="s">
        <v>540</v>
      </c>
      <c r="F79" s="107">
        <v>54000</v>
      </c>
      <c r="G79" s="121"/>
      <c r="H79" s="183">
        <f>F79+G79</f>
        <v>54000</v>
      </c>
      <c r="I79" s="121">
        <v>50000</v>
      </c>
      <c r="J79" s="107">
        <f>H79+I79</f>
        <v>104000</v>
      </c>
      <c r="K79" s="121"/>
      <c r="L79" s="107">
        <f>J79+K79</f>
        <v>104000</v>
      </c>
      <c r="M79" s="162"/>
      <c r="N79" s="107">
        <f>L79+M79</f>
        <v>104000</v>
      </c>
      <c r="O79" s="162"/>
      <c r="P79" s="161">
        <f>N79+O79</f>
        <v>104000</v>
      </c>
    </row>
    <row r="80" spans="1:16" ht="81.75" customHeight="1">
      <c r="A80" s="101" t="s">
        <v>669</v>
      </c>
      <c r="B80" s="58" t="s">
        <v>155</v>
      </c>
      <c r="C80" s="58" t="s">
        <v>504</v>
      </c>
      <c r="D80" s="58" t="s">
        <v>668</v>
      </c>
      <c r="E80" s="58"/>
      <c r="F80" s="107">
        <f>F81</f>
        <v>701800</v>
      </c>
      <c r="G80" s="121"/>
      <c r="H80" s="183">
        <f>H81</f>
        <v>701800</v>
      </c>
      <c r="I80" s="121"/>
      <c r="J80" s="107">
        <f>J81</f>
        <v>581800</v>
      </c>
      <c r="K80" s="121"/>
      <c r="L80" s="107">
        <f>L81</f>
        <v>581800</v>
      </c>
      <c r="M80" s="162"/>
      <c r="N80" s="107">
        <f>N81</f>
        <v>361800</v>
      </c>
      <c r="O80" s="162"/>
      <c r="P80" s="161">
        <f>P81</f>
        <v>421800</v>
      </c>
    </row>
    <row r="81" spans="1:16" ht="33.75" customHeight="1">
      <c r="A81" s="13" t="s">
        <v>538</v>
      </c>
      <c r="B81" s="58" t="s">
        <v>155</v>
      </c>
      <c r="C81" s="58" t="s">
        <v>504</v>
      </c>
      <c r="D81" s="58" t="s">
        <v>668</v>
      </c>
      <c r="E81" s="58" t="s">
        <v>539</v>
      </c>
      <c r="F81" s="107">
        <v>701800</v>
      </c>
      <c r="G81" s="121"/>
      <c r="H81" s="183">
        <f>F81+G81</f>
        <v>701800</v>
      </c>
      <c r="I81" s="121">
        <v>-120000</v>
      </c>
      <c r="J81" s="107">
        <f>H81+I81</f>
        <v>581800</v>
      </c>
      <c r="K81" s="121"/>
      <c r="L81" s="107">
        <f>J81+K81</f>
        <v>581800</v>
      </c>
      <c r="M81" s="162">
        <v>-220000</v>
      </c>
      <c r="N81" s="107">
        <f>L81+M81</f>
        <v>361800</v>
      </c>
      <c r="O81" s="162">
        <v>60000</v>
      </c>
      <c r="P81" s="161">
        <f>N81+O81</f>
        <v>421800</v>
      </c>
    </row>
    <row r="82" spans="1:16" ht="100.5" customHeight="1">
      <c r="A82" s="13" t="s">
        <v>169</v>
      </c>
      <c r="B82" s="58" t="s">
        <v>155</v>
      </c>
      <c r="C82" s="58" t="s">
        <v>515</v>
      </c>
      <c r="D82" s="58" t="s">
        <v>670</v>
      </c>
      <c r="E82" s="58"/>
      <c r="F82" s="105">
        <f>F83</f>
        <v>100</v>
      </c>
      <c r="G82" s="121"/>
      <c r="H82" s="181">
        <f>H83</f>
        <v>100</v>
      </c>
      <c r="I82" s="121"/>
      <c r="J82" s="105">
        <f>J83</f>
        <v>100</v>
      </c>
      <c r="K82" s="121"/>
      <c r="L82" s="105">
        <f>L83</f>
        <v>100</v>
      </c>
      <c r="M82" s="162"/>
      <c r="N82" s="105">
        <f>N83</f>
        <v>100</v>
      </c>
      <c r="O82" s="162"/>
      <c r="P82" s="223">
        <f>P83</f>
        <v>100</v>
      </c>
    </row>
    <row r="83" spans="1:16" ht="34.5" customHeight="1">
      <c r="A83" s="13" t="s">
        <v>538</v>
      </c>
      <c r="B83" s="58" t="s">
        <v>155</v>
      </c>
      <c r="C83" s="58" t="s">
        <v>515</v>
      </c>
      <c r="D83" s="58" t="s">
        <v>670</v>
      </c>
      <c r="E83" s="58" t="s">
        <v>539</v>
      </c>
      <c r="F83" s="105">
        <v>100</v>
      </c>
      <c r="G83" s="121"/>
      <c r="H83" s="181">
        <f>F83+G83</f>
        <v>100</v>
      </c>
      <c r="I83" s="121"/>
      <c r="J83" s="105">
        <f>H83+I83</f>
        <v>100</v>
      </c>
      <c r="K83" s="121"/>
      <c r="L83" s="105">
        <f>J83+K83</f>
        <v>100</v>
      </c>
      <c r="M83" s="162"/>
      <c r="N83" s="105">
        <f>L83+M83</f>
        <v>100</v>
      </c>
      <c r="O83" s="162"/>
      <c r="P83" s="223">
        <f>N83+O83</f>
        <v>100</v>
      </c>
    </row>
    <row r="84" spans="1:16" ht="47.25" customHeight="1">
      <c r="A84" s="41" t="s">
        <v>168</v>
      </c>
      <c r="B84" s="62" t="s">
        <v>155</v>
      </c>
      <c r="C84" s="58" t="s">
        <v>29</v>
      </c>
      <c r="D84" s="58" t="s">
        <v>671</v>
      </c>
      <c r="E84" s="62"/>
      <c r="F84" s="105">
        <f>F85+F86</f>
        <v>98300</v>
      </c>
      <c r="G84" s="121"/>
      <c r="H84" s="181">
        <f>H85+H86</f>
        <v>98300</v>
      </c>
      <c r="I84" s="121"/>
      <c r="J84" s="105">
        <f>J85+J86</f>
        <v>98300</v>
      </c>
      <c r="K84" s="121"/>
      <c r="L84" s="105">
        <f>L85+L86</f>
        <v>98300</v>
      </c>
      <c r="M84" s="162"/>
      <c r="N84" s="105">
        <f>N85+N86</f>
        <v>98300</v>
      </c>
      <c r="O84" s="162"/>
      <c r="P84" s="223">
        <f>P85+P86</f>
        <v>98300</v>
      </c>
    </row>
    <row r="85" spans="1:16" ht="33.75" customHeight="1">
      <c r="A85" s="13" t="s">
        <v>537</v>
      </c>
      <c r="B85" s="62" t="s">
        <v>155</v>
      </c>
      <c r="C85" s="58" t="s">
        <v>29</v>
      </c>
      <c r="D85" s="58" t="s">
        <v>671</v>
      </c>
      <c r="E85" s="58" t="s">
        <v>536</v>
      </c>
      <c r="F85" s="105">
        <v>90088</v>
      </c>
      <c r="G85" s="121"/>
      <c r="H85" s="181">
        <f>F85+G85</f>
        <v>90088</v>
      </c>
      <c r="I85" s="121"/>
      <c r="J85" s="105">
        <f>H85+I85</f>
        <v>90088</v>
      </c>
      <c r="K85" s="121"/>
      <c r="L85" s="105">
        <f>J85+K85</f>
        <v>90088</v>
      </c>
      <c r="M85" s="162"/>
      <c r="N85" s="105">
        <f>L85+M85</f>
        <v>90088</v>
      </c>
      <c r="O85" s="162"/>
      <c r="P85" s="223">
        <f>N85+O85</f>
        <v>90088</v>
      </c>
    </row>
    <row r="86" spans="1:16" ht="36.75" customHeight="1">
      <c r="A86" s="13" t="s">
        <v>538</v>
      </c>
      <c r="B86" s="62" t="s">
        <v>155</v>
      </c>
      <c r="C86" s="58" t="s">
        <v>29</v>
      </c>
      <c r="D86" s="58" t="s">
        <v>671</v>
      </c>
      <c r="E86" s="58" t="s">
        <v>539</v>
      </c>
      <c r="F86" s="104">
        <v>8212</v>
      </c>
      <c r="G86" s="121"/>
      <c r="H86" s="181">
        <f>F86+G86</f>
        <v>8212</v>
      </c>
      <c r="I86" s="121"/>
      <c r="J86" s="105">
        <f>H86+I86</f>
        <v>8212</v>
      </c>
      <c r="K86" s="121"/>
      <c r="L86" s="105">
        <f>J86+K86</f>
        <v>8212</v>
      </c>
      <c r="M86" s="162"/>
      <c r="N86" s="105">
        <f>L86+M86</f>
        <v>8212</v>
      </c>
      <c r="O86" s="162"/>
      <c r="P86" s="223">
        <f>N86+O86</f>
        <v>8212</v>
      </c>
    </row>
    <row r="87" spans="1:16" ht="97.5" customHeight="1">
      <c r="A87" s="11" t="s">
        <v>512</v>
      </c>
      <c r="B87" s="58" t="s">
        <v>155</v>
      </c>
      <c r="C87" s="58" t="s">
        <v>513</v>
      </c>
      <c r="D87" s="58" t="s">
        <v>535</v>
      </c>
      <c r="E87" s="58"/>
      <c r="F87" s="105">
        <f>F88</f>
        <v>235000</v>
      </c>
      <c r="G87" s="121"/>
      <c r="H87" s="181">
        <f>H88</f>
        <v>235000</v>
      </c>
      <c r="I87" s="121"/>
      <c r="J87" s="105">
        <f>J88</f>
        <v>235000</v>
      </c>
      <c r="K87" s="121"/>
      <c r="L87" s="105">
        <f>L88</f>
        <v>235000</v>
      </c>
      <c r="M87" s="162"/>
      <c r="N87" s="105">
        <f>N88</f>
        <v>235000</v>
      </c>
      <c r="O87" s="162"/>
      <c r="P87" s="223">
        <f>P88</f>
        <v>235000</v>
      </c>
    </row>
    <row r="88" spans="1:16" ht="84" customHeight="1">
      <c r="A88" s="17" t="s">
        <v>151</v>
      </c>
      <c r="B88" s="58" t="s">
        <v>155</v>
      </c>
      <c r="C88" s="58" t="s">
        <v>514</v>
      </c>
      <c r="D88" s="58" t="s">
        <v>672</v>
      </c>
      <c r="E88" s="58"/>
      <c r="F88" s="105">
        <f>F89</f>
        <v>235000</v>
      </c>
      <c r="G88" s="121"/>
      <c r="H88" s="181">
        <f>H89</f>
        <v>235000</v>
      </c>
      <c r="I88" s="121"/>
      <c r="J88" s="105">
        <f>J89</f>
        <v>235000</v>
      </c>
      <c r="K88" s="121"/>
      <c r="L88" s="105">
        <f>L89</f>
        <v>235000</v>
      </c>
      <c r="M88" s="162"/>
      <c r="N88" s="105">
        <f>N89</f>
        <v>235000</v>
      </c>
      <c r="O88" s="162"/>
      <c r="P88" s="223">
        <f>P89</f>
        <v>235000</v>
      </c>
    </row>
    <row r="89" spans="1:16" ht="33" customHeight="1">
      <c r="A89" s="13" t="s">
        <v>538</v>
      </c>
      <c r="B89" s="58" t="s">
        <v>155</v>
      </c>
      <c r="C89" s="58" t="s">
        <v>514</v>
      </c>
      <c r="D89" s="58" t="s">
        <v>672</v>
      </c>
      <c r="E89" s="58" t="s">
        <v>539</v>
      </c>
      <c r="F89" s="105">
        <v>235000</v>
      </c>
      <c r="G89" s="121"/>
      <c r="H89" s="181">
        <f>F89+G89</f>
        <v>235000</v>
      </c>
      <c r="I89" s="121"/>
      <c r="J89" s="105">
        <f>H89+I89</f>
        <v>235000</v>
      </c>
      <c r="K89" s="121"/>
      <c r="L89" s="105">
        <f>J89+K89</f>
        <v>235000</v>
      </c>
      <c r="M89" s="162"/>
      <c r="N89" s="105">
        <f>L89+M89</f>
        <v>235000</v>
      </c>
      <c r="O89" s="162"/>
      <c r="P89" s="223">
        <f>N89+O89</f>
        <v>235000</v>
      </c>
    </row>
    <row r="90" spans="1:16" ht="83.25" customHeight="1">
      <c r="A90" s="13" t="s">
        <v>496</v>
      </c>
      <c r="B90" s="58" t="s">
        <v>155</v>
      </c>
      <c r="C90" s="58" t="s">
        <v>497</v>
      </c>
      <c r="D90" s="58" t="s">
        <v>673</v>
      </c>
      <c r="E90" s="58"/>
      <c r="F90" s="105">
        <f>F91</f>
        <v>35484400</v>
      </c>
      <c r="G90" s="121"/>
      <c r="H90" s="181">
        <f>H91</f>
        <v>35484400</v>
      </c>
      <c r="I90" s="121"/>
      <c r="J90" s="105">
        <f>J91</f>
        <v>35409800.15</v>
      </c>
      <c r="K90" s="121"/>
      <c r="L90" s="105">
        <f>L91</f>
        <v>36187465.65</v>
      </c>
      <c r="M90" s="162"/>
      <c r="N90" s="105">
        <f>N91</f>
        <v>36187465.65</v>
      </c>
      <c r="O90" s="162"/>
      <c r="P90" s="223">
        <f>P91</f>
        <v>34957401.65</v>
      </c>
    </row>
    <row r="91" spans="1:16" ht="30.75" customHeight="1">
      <c r="A91" s="13" t="s">
        <v>499</v>
      </c>
      <c r="B91" s="58" t="s">
        <v>155</v>
      </c>
      <c r="C91" s="58" t="s">
        <v>500</v>
      </c>
      <c r="D91" s="58" t="s">
        <v>674</v>
      </c>
      <c r="E91" s="58"/>
      <c r="F91" s="105">
        <f>F92+F93+F94</f>
        <v>35484400</v>
      </c>
      <c r="G91" s="121"/>
      <c r="H91" s="181">
        <f>H92+H93+H94</f>
        <v>35484400</v>
      </c>
      <c r="I91" s="121"/>
      <c r="J91" s="105">
        <f>J92+J93+J94</f>
        <v>35409800.15</v>
      </c>
      <c r="K91" s="121"/>
      <c r="L91" s="105">
        <f>L92+L93+L94</f>
        <v>36187465.65</v>
      </c>
      <c r="M91" s="162"/>
      <c r="N91" s="105">
        <f>N92+N93+N94</f>
        <v>36187465.65</v>
      </c>
      <c r="O91" s="162"/>
      <c r="P91" s="223">
        <f>P92+P93+P94</f>
        <v>34957401.65</v>
      </c>
    </row>
    <row r="92" spans="1:16" ht="31.5" customHeight="1">
      <c r="A92" s="17" t="s">
        <v>543</v>
      </c>
      <c r="B92" s="58" t="s">
        <v>155</v>
      </c>
      <c r="C92" s="58" t="s">
        <v>500</v>
      </c>
      <c r="D92" s="58" t="s">
        <v>674</v>
      </c>
      <c r="E92" s="58" t="s">
        <v>542</v>
      </c>
      <c r="F92" s="105">
        <v>26769277</v>
      </c>
      <c r="G92" s="121">
        <v>14004</v>
      </c>
      <c r="H92" s="181">
        <f>F92+G92</f>
        <v>26783281</v>
      </c>
      <c r="I92" s="121">
        <v>5000</v>
      </c>
      <c r="J92" s="105">
        <f>H92+I92</f>
        <v>26788281</v>
      </c>
      <c r="K92" s="121"/>
      <c r="L92" s="105">
        <f>J92+K92</f>
        <v>26788281</v>
      </c>
      <c r="M92" s="162"/>
      <c r="N92" s="105">
        <f>L92+M92</f>
        <v>26788281</v>
      </c>
      <c r="O92" s="162">
        <v>-1528000</v>
      </c>
      <c r="P92" s="223">
        <f>N92+O92</f>
        <v>25260281</v>
      </c>
    </row>
    <row r="93" spans="1:16" ht="35.25" customHeight="1">
      <c r="A93" s="13" t="s">
        <v>538</v>
      </c>
      <c r="B93" s="58" t="s">
        <v>155</v>
      </c>
      <c r="C93" s="58" t="s">
        <v>498</v>
      </c>
      <c r="D93" s="58" t="s">
        <v>674</v>
      </c>
      <c r="E93" s="58" t="s">
        <v>539</v>
      </c>
      <c r="F93" s="105">
        <v>8463757</v>
      </c>
      <c r="G93" s="121">
        <v>-14004</v>
      </c>
      <c r="H93" s="181">
        <f>F93+G93</f>
        <v>8449753</v>
      </c>
      <c r="I93" s="121">
        <v>-79599.85</v>
      </c>
      <c r="J93" s="105">
        <f>H93+I93</f>
        <v>8370153.15</v>
      </c>
      <c r="K93" s="121">
        <f>59059.5+718606</f>
        <v>777665.5</v>
      </c>
      <c r="L93" s="105">
        <f>J93+K93</f>
        <v>9147818.65</v>
      </c>
      <c r="M93" s="162">
        <v>-17300</v>
      </c>
      <c r="N93" s="105">
        <f>L93+M93</f>
        <v>9130518.65</v>
      </c>
      <c r="O93" s="162">
        <v>297936</v>
      </c>
      <c r="P93" s="223">
        <f>N93+O93</f>
        <v>9428454.65</v>
      </c>
    </row>
    <row r="94" spans="1:16" ht="21.75" customHeight="1">
      <c r="A94" s="13" t="s">
        <v>541</v>
      </c>
      <c r="B94" s="58" t="s">
        <v>155</v>
      </c>
      <c r="C94" s="58" t="s">
        <v>498</v>
      </c>
      <c r="D94" s="58" t="s">
        <v>674</v>
      </c>
      <c r="E94" s="58" t="s">
        <v>540</v>
      </c>
      <c r="F94" s="105">
        <v>251366</v>
      </c>
      <c r="G94" s="121"/>
      <c r="H94" s="181">
        <f>F94+G94</f>
        <v>251366</v>
      </c>
      <c r="I94" s="121"/>
      <c r="J94" s="105">
        <f>H94+I94</f>
        <v>251366</v>
      </c>
      <c r="K94" s="121"/>
      <c r="L94" s="105">
        <f>J94+K94</f>
        <v>251366</v>
      </c>
      <c r="M94" s="162">
        <v>17300</v>
      </c>
      <c r="N94" s="105">
        <f>L94+M94</f>
        <v>268666</v>
      </c>
      <c r="O94" s="162"/>
      <c r="P94" s="223">
        <f>N94+O94</f>
        <v>268666</v>
      </c>
    </row>
    <row r="95" spans="1:16" ht="96" customHeight="1">
      <c r="A95" s="87" t="s">
        <v>267</v>
      </c>
      <c r="B95" s="62" t="s">
        <v>155</v>
      </c>
      <c r="C95" s="62" t="s">
        <v>79</v>
      </c>
      <c r="D95" s="58" t="s">
        <v>675</v>
      </c>
      <c r="E95" s="62"/>
      <c r="F95" s="106">
        <f>F96</f>
        <v>2749590</v>
      </c>
      <c r="G95" s="162"/>
      <c r="H95" s="184">
        <f>H96</f>
        <v>2752790</v>
      </c>
      <c r="I95" s="121"/>
      <c r="J95" s="106">
        <f>J96</f>
        <v>2786790</v>
      </c>
      <c r="K95" s="121"/>
      <c r="L95" s="106">
        <f>L96</f>
        <v>2856390</v>
      </c>
      <c r="M95" s="162"/>
      <c r="N95" s="106">
        <f>N96</f>
        <v>3008592</v>
      </c>
      <c r="O95" s="162"/>
      <c r="P95" s="225">
        <f>P96</f>
        <v>3008592</v>
      </c>
    </row>
    <row r="96" spans="1:16" ht="94.5" customHeight="1">
      <c r="A96" s="19" t="s">
        <v>153</v>
      </c>
      <c r="B96" s="62" t="s">
        <v>155</v>
      </c>
      <c r="C96" s="62" t="s">
        <v>268</v>
      </c>
      <c r="D96" s="58" t="s">
        <v>676</v>
      </c>
      <c r="E96" s="62"/>
      <c r="F96" s="106">
        <f>F97</f>
        <v>2749590</v>
      </c>
      <c r="G96" s="121"/>
      <c r="H96" s="184">
        <f>H97</f>
        <v>2752790</v>
      </c>
      <c r="I96" s="121"/>
      <c r="J96" s="106">
        <f>J97</f>
        <v>2786790</v>
      </c>
      <c r="K96" s="121"/>
      <c r="L96" s="106">
        <f>L97</f>
        <v>2856390</v>
      </c>
      <c r="M96" s="162"/>
      <c r="N96" s="106">
        <f>N97</f>
        <v>3008592</v>
      </c>
      <c r="O96" s="162"/>
      <c r="P96" s="225">
        <f>P97</f>
        <v>3008592</v>
      </c>
    </row>
    <row r="97" spans="1:16" ht="18.75" customHeight="1">
      <c r="A97" s="19" t="s">
        <v>586</v>
      </c>
      <c r="B97" s="62" t="s">
        <v>155</v>
      </c>
      <c r="C97" s="62" t="s">
        <v>587</v>
      </c>
      <c r="D97" s="58" t="s">
        <v>677</v>
      </c>
      <c r="E97" s="62"/>
      <c r="F97" s="106">
        <f>F98+F99</f>
        <v>2749590</v>
      </c>
      <c r="G97" s="121"/>
      <c r="H97" s="184">
        <f>H98+H99+H100</f>
        <v>2752790</v>
      </c>
      <c r="I97" s="121"/>
      <c r="J97" s="106">
        <f>J98+J99+J100</f>
        <v>2786790</v>
      </c>
      <c r="K97" s="121"/>
      <c r="L97" s="106">
        <f>L98+L99+L100</f>
        <v>2856390</v>
      </c>
      <c r="M97" s="162"/>
      <c r="N97" s="106">
        <f>N98+N99+N100</f>
        <v>3008592</v>
      </c>
      <c r="O97" s="162"/>
      <c r="P97" s="225">
        <f>P98+P99+P100</f>
        <v>3008592</v>
      </c>
    </row>
    <row r="98" spans="1:16" ht="33" customHeight="1">
      <c r="A98" s="17" t="s">
        <v>543</v>
      </c>
      <c r="B98" s="62" t="s">
        <v>155</v>
      </c>
      <c r="C98" s="62" t="s">
        <v>587</v>
      </c>
      <c r="D98" s="58" t="s">
        <v>677</v>
      </c>
      <c r="E98" s="58" t="s">
        <v>542</v>
      </c>
      <c r="F98" s="106">
        <f>2632155-161065</f>
        <v>2471090</v>
      </c>
      <c r="G98" s="121"/>
      <c r="H98" s="184">
        <f>F98+G98</f>
        <v>2471090</v>
      </c>
      <c r="I98" s="121"/>
      <c r="J98" s="106">
        <f>H98+I98</f>
        <v>2471090</v>
      </c>
      <c r="K98" s="121">
        <v>14600</v>
      </c>
      <c r="L98" s="106">
        <f>J98+K98</f>
        <v>2485690</v>
      </c>
      <c r="M98" s="162"/>
      <c r="N98" s="106">
        <f>L98+M98</f>
        <v>2485690</v>
      </c>
      <c r="O98" s="162"/>
      <c r="P98" s="225">
        <f>N98+O98</f>
        <v>2485690</v>
      </c>
    </row>
    <row r="99" spans="1:16" ht="34.5" customHeight="1">
      <c r="A99" s="13" t="s">
        <v>538</v>
      </c>
      <c r="B99" s="62" t="s">
        <v>155</v>
      </c>
      <c r="C99" s="62" t="s">
        <v>587</v>
      </c>
      <c r="D99" s="58" t="s">
        <v>677</v>
      </c>
      <c r="E99" s="58" t="s">
        <v>539</v>
      </c>
      <c r="F99" s="104">
        <f>117435+161065</f>
        <v>278500</v>
      </c>
      <c r="G99" s="121">
        <v>2400</v>
      </c>
      <c r="H99" s="184">
        <f>F99+G99</f>
        <v>280900</v>
      </c>
      <c r="I99" s="121">
        <v>34000</v>
      </c>
      <c r="J99" s="106">
        <f>H99+I99</f>
        <v>314900</v>
      </c>
      <c r="K99" s="121">
        <v>55000</v>
      </c>
      <c r="L99" s="106">
        <f>J99+K99</f>
        <v>369900</v>
      </c>
      <c r="M99" s="162">
        <v>100000</v>
      </c>
      <c r="N99" s="106">
        <f>L99+M99</f>
        <v>469900</v>
      </c>
      <c r="O99" s="162"/>
      <c r="P99" s="225">
        <f>N99+O99</f>
        <v>469900</v>
      </c>
    </row>
    <row r="100" spans="1:16" ht="21" customHeight="1">
      <c r="A100" s="13" t="s">
        <v>541</v>
      </c>
      <c r="B100" s="62" t="s">
        <v>155</v>
      </c>
      <c r="C100" s="62" t="s">
        <v>587</v>
      </c>
      <c r="D100" s="58" t="s">
        <v>677</v>
      </c>
      <c r="E100" s="58" t="s">
        <v>540</v>
      </c>
      <c r="F100" s="104"/>
      <c r="G100" s="121">
        <v>800</v>
      </c>
      <c r="H100" s="184">
        <f>F100+G100</f>
        <v>800</v>
      </c>
      <c r="I100" s="121"/>
      <c r="J100" s="106">
        <f>H100+I100</f>
        <v>800</v>
      </c>
      <c r="K100" s="121"/>
      <c r="L100" s="106">
        <f>J100+K100</f>
        <v>800</v>
      </c>
      <c r="M100" s="162">
        <v>52202</v>
      </c>
      <c r="N100" s="106">
        <f>L100+M100</f>
        <v>53002</v>
      </c>
      <c r="O100" s="162"/>
      <c r="P100" s="225">
        <f>N100+O100</f>
        <v>53002</v>
      </c>
    </row>
    <row r="101" spans="1:16" ht="157.5" customHeight="1">
      <c r="A101" s="54" t="s">
        <v>30</v>
      </c>
      <c r="B101" s="62" t="s">
        <v>155</v>
      </c>
      <c r="C101" s="62" t="s">
        <v>31</v>
      </c>
      <c r="D101" s="58" t="s">
        <v>678</v>
      </c>
      <c r="E101" s="62"/>
      <c r="F101" s="104">
        <f>F102</f>
        <v>100</v>
      </c>
      <c r="G101" s="121"/>
      <c r="H101" s="185">
        <f>H102</f>
        <v>100</v>
      </c>
      <c r="I101" s="121"/>
      <c r="J101" s="104">
        <f>J102</f>
        <v>100</v>
      </c>
      <c r="K101" s="121"/>
      <c r="L101" s="104">
        <f>L102</f>
        <v>100</v>
      </c>
      <c r="M101" s="162"/>
      <c r="N101" s="104">
        <f>N102</f>
        <v>100</v>
      </c>
      <c r="O101" s="162"/>
      <c r="P101" s="226">
        <f>P102</f>
        <v>100</v>
      </c>
    </row>
    <row r="102" spans="1:16" ht="33.75" customHeight="1">
      <c r="A102" s="13" t="s">
        <v>538</v>
      </c>
      <c r="B102" s="62" t="s">
        <v>155</v>
      </c>
      <c r="C102" s="62" t="s">
        <v>31</v>
      </c>
      <c r="D102" s="58" t="s">
        <v>678</v>
      </c>
      <c r="E102" s="58" t="s">
        <v>539</v>
      </c>
      <c r="F102" s="104">
        <v>100</v>
      </c>
      <c r="G102" s="121"/>
      <c r="H102" s="185">
        <f>F102+G102</f>
        <v>100</v>
      </c>
      <c r="I102" s="121"/>
      <c r="J102" s="104">
        <f>H102+I102</f>
        <v>100</v>
      </c>
      <c r="K102" s="121"/>
      <c r="L102" s="104">
        <f>J102+K102</f>
        <v>100</v>
      </c>
      <c r="M102" s="162"/>
      <c r="N102" s="104">
        <f>L102+M102</f>
        <v>100</v>
      </c>
      <c r="O102" s="162"/>
      <c r="P102" s="226">
        <f>N102+O102</f>
        <v>100</v>
      </c>
    </row>
    <row r="103" spans="1:16" ht="21" customHeight="1">
      <c r="A103" s="18" t="s">
        <v>82</v>
      </c>
      <c r="B103" s="56" t="s">
        <v>83</v>
      </c>
      <c r="C103" s="64"/>
      <c r="D103" s="64"/>
      <c r="E103" s="56"/>
      <c r="F103" s="108">
        <f>F104</f>
        <v>1488000</v>
      </c>
      <c r="G103" s="121"/>
      <c r="H103" s="180">
        <f>H104</f>
        <v>1488000</v>
      </c>
      <c r="I103" s="121"/>
      <c r="J103" s="108">
        <f>J104</f>
        <v>1488000</v>
      </c>
      <c r="K103" s="121"/>
      <c r="L103" s="108">
        <f>L104</f>
        <v>1488000</v>
      </c>
      <c r="M103" s="162"/>
      <c r="N103" s="108">
        <f>N104</f>
        <v>1488000</v>
      </c>
      <c r="O103" s="162"/>
      <c r="P103" s="222">
        <f>P104</f>
        <v>1488000</v>
      </c>
    </row>
    <row r="104" spans="1:16" ht="62.25" customHeight="1">
      <c r="A104" s="11" t="s">
        <v>731</v>
      </c>
      <c r="B104" s="62" t="s">
        <v>83</v>
      </c>
      <c r="C104" s="65" t="s">
        <v>154</v>
      </c>
      <c r="D104" s="134" t="s">
        <v>693</v>
      </c>
      <c r="E104" s="62"/>
      <c r="F104" s="104">
        <f>F105</f>
        <v>1488000</v>
      </c>
      <c r="G104" s="162"/>
      <c r="H104" s="185">
        <f>H105</f>
        <v>1488000</v>
      </c>
      <c r="I104" s="121"/>
      <c r="J104" s="104">
        <f>J105</f>
        <v>1488000</v>
      </c>
      <c r="K104" s="121"/>
      <c r="L104" s="104">
        <f>L105</f>
        <v>1488000</v>
      </c>
      <c r="M104" s="162"/>
      <c r="N104" s="104">
        <f>N105</f>
        <v>1488000</v>
      </c>
      <c r="O104" s="162"/>
      <c r="P104" s="226">
        <f>P105</f>
        <v>1488000</v>
      </c>
    </row>
    <row r="105" spans="1:16" ht="78" customHeight="1">
      <c r="A105" s="43" t="s">
        <v>241</v>
      </c>
      <c r="B105" s="62" t="s">
        <v>138</v>
      </c>
      <c r="C105" s="66" t="s">
        <v>242</v>
      </c>
      <c r="D105" s="118" t="s">
        <v>373</v>
      </c>
      <c r="E105" s="62"/>
      <c r="F105" s="104">
        <f>F106</f>
        <v>1488000</v>
      </c>
      <c r="G105" s="121"/>
      <c r="H105" s="185">
        <f>H106</f>
        <v>1488000</v>
      </c>
      <c r="I105" s="121"/>
      <c r="J105" s="104">
        <f>J106</f>
        <v>1488000</v>
      </c>
      <c r="K105" s="121"/>
      <c r="L105" s="104">
        <f>L106</f>
        <v>1488000</v>
      </c>
      <c r="M105" s="162"/>
      <c r="N105" s="104">
        <f>N106</f>
        <v>1488000</v>
      </c>
      <c r="O105" s="162"/>
      <c r="P105" s="226">
        <f>P106</f>
        <v>1488000</v>
      </c>
    </row>
    <row r="106" spans="1:16" ht="48.75" customHeight="1">
      <c r="A106" s="12" t="s">
        <v>263</v>
      </c>
      <c r="B106" s="58" t="s">
        <v>138</v>
      </c>
      <c r="C106" s="118" t="s">
        <v>521</v>
      </c>
      <c r="D106" s="118" t="s">
        <v>374</v>
      </c>
      <c r="E106" s="62"/>
      <c r="F106" s="104">
        <f>F107+F108</f>
        <v>1488000</v>
      </c>
      <c r="G106" s="121"/>
      <c r="H106" s="185">
        <f>H107+H108</f>
        <v>1488000</v>
      </c>
      <c r="I106" s="121"/>
      <c r="J106" s="104">
        <f>J107+J108</f>
        <v>1488000</v>
      </c>
      <c r="K106" s="121"/>
      <c r="L106" s="104">
        <f>L107+L108</f>
        <v>1488000</v>
      </c>
      <c r="M106" s="162"/>
      <c r="N106" s="104">
        <f>N107+N108</f>
        <v>1488000</v>
      </c>
      <c r="O106" s="162"/>
      <c r="P106" s="226">
        <f>P107+P108</f>
        <v>1488000</v>
      </c>
    </row>
    <row r="107" spans="1:16" ht="36.75" customHeight="1">
      <c r="A107" s="17" t="s">
        <v>537</v>
      </c>
      <c r="B107" s="62" t="s">
        <v>138</v>
      </c>
      <c r="C107" s="62" t="s">
        <v>521</v>
      </c>
      <c r="D107" s="134" t="s">
        <v>374</v>
      </c>
      <c r="E107" s="58" t="s">
        <v>536</v>
      </c>
      <c r="F107" s="104">
        <v>1271840</v>
      </c>
      <c r="G107" s="121"/>
      <c r="H107" s="185">
        <f>F107+G107</f>
        <v>1271840</v>
      </c>
      <c r="I107" s="121">
        <v>30189</v>
      </c>
      <c r="J107" s="104">
        <f>H107+I107</f>
        <v>1302029</v>
      </c>
      <c r="K107" s="121"/>
      <c r="L107" s="104">
        <f>J107+K107</f>
        <v>1302029</v>
      </c>
      <c r="M107" s="162"/>
      <c r="N107" s="104">
        <f>L107+M107</f>
        <v>1302029</v>
      </c>
      <c r="O107" s="162">
        <v>-9000</v>
      </c>
      <c r="P107" s="226">
        <f>N107+O107</f>
        <v>1293029</v>
      </c>
    </row>
    <row r="108" spans="1:16" ht="38.25" customHeight="1">
      <c r="A108" s="13" t="s">
        <v>538</v>
      </c>
      <c r="B108" s="62" t="s">
        <v>138</v>
      </c>
      <c r="C108" s="62" t="s">
        <v>521</v>
      </c>
      <c r="D108" s="134" t="s">
        <v>374</v>
      </c>
      <c r="E108" s="58" t="s">
        <v>539</v>
      </c>
      <c r="F108" s="104">
        <v>216160</v>
      </c>
      <c r="G108" s="121"/>
      <c r="H108" s="185">
        <f>F108+G108</f>
        <v>216160</v>
      </c>
      <c r="I108" s="121">
        <v>-30189</v>
      </c>
      <c r="J108" s="104">
        <f>H108+I108</f>
        <v>185971</v>
      </c>
      <c r="K108" s="121"/>
      <c r="L108" s="104">
        <f>J108+K108</f>
        <v>185971</v>
      </c>
      <c r="M108" s="162"/>
      <c r="N108" s="104">
        <f>L108+M108</f>
        <v>185971</v>
      </c>
      <c r="O108" s="162">
        <v>9000</v>
      </c>
      <c r="P108" s="226">
        <f>N108+O108</f>
        <v>194971</v>
      </c>
    </row>
    <row r="109" spans="1:16" ht="36" customHeight="1">
      <c r="A109" s="28" t="s">
        <v>140</v>
      </c>
      <c r="B109" s="67" t="s">
        <v>84</v>
      </c>
      <c r="C109" s="67"/>
      <c r="D109" s="67"/>
      <c r="E109" s="67"/>
      <c r="F109" s="108">
        <f>F110+F120+F129</f>
        <v>4112100</v>
      </c>
      <c r="G109" s="162"/>
      <c r="H109" s="180">
        <f>H110+H120+H129</f>
        <v>4103850</v>
      </c>
      <c r="I109" s="121"/>
      <c r="J109" s="108">
        <f>J110+J120+J129</f>
        <v>3941320.58</v>
      </c>
      <c r="K109" s="121"/>
      <c r="L109" s="108">
        <f>L110+L120+L129</f>
        <v>3762227.5700000003</v>
      </c>
      <c r="M109" s="162"/>
      <c r="N109" s="108">
        <f>N110+N120+N129</f>
        <v>3636243.0700000003</v>
      </c>
      <c r="O109" s="162"/>
      <c r="P109" s="222">
        <f>P110+P120+P129</f>
        <v>3629195.0700000003</v>
      </c>
    </row>
    <row r="110" spans="1:16" ht="63" customHeight="1">
      <c r="A110" s="44" t="s">
        <v>187</v>
      </c>
      <c r="B110" s="69" t="s">
        <v>85</v>
      </c>
      <c r="C110" s="69"/>
      <c r="D110" s="69"/>
      <c r="E110" s="69"/>
      <c r="F110" s="104">
        <f>F111+F115</f>
        <v>2406600</v>
      </c>
      <c r="G110" s="162"/>
      <c r="H110" s="185">
        <f>H111+H115</f>
        <v>2406600</v>
      </c>
      <c r="I110" s="121"/>
      <c r="J110" s="104">
        <f>J111+J115</f>
        <v>2400670.58</v>
      </c>
      <c r="K110" s="121"/>
      <c r="L110" s="104">
        <f>L111+L115</f>
        <v>2261577.5700000003</v>
      </c>
      <c r="M110" s="162"/>
      <c r="N110" s="104">
        <f>N111+N115</f>
        <v>2255677.5700000003</v>
      </c>
      <c r="O110" s="162"/>
      <c r="P110" s="226">
        <f>P111+P115</f>
        <v>2097778.5700000003</v>
      </c>
    </row>
    <row r="111" spans="1:16" ht="66" customHeight="1">
      <c r="A111" s="102" t="s">
        <v>561</v>
      </c>
      <c r="B111" s="62" t="s">
        <v>85</v>
      </c>
      <c r="C111" s="62" t="s">
        <v>154</v>
      </c>
      <c r="D111" s="58" t="s">
        <v>693</v>
      </c>
      <c r="E111" s="62"/>
      <c r="F111" s="106">
        <f>F112</f>
        <v>464400</v>
      </c>
      <c r="G111" s="121"/>
      <c r="H111" s="184">
        <f>H112</f>
        <v>464400</v>
      </c>
      <c r="I111" s="121"/>
      <c r="J111" s="106">
        <f>J112</f>
        <v>464400</v>
      </c>
      <c r="K111" s="121"/>
      <c r="L111" s="106">
        <f>L112</f>
        <v>385306.99</v>
      </c>
      <c r="M111" s="162"/>
      <c r="N111" s="106">
        <f>N112</f>
        <v>379406.99</v>
      </c>
      <c r="O111" s="162"/>
      <c r="P111" s="225">
        <f>P112</f>
        <v>226443.99</v>
      </c>
    </row>
    <row r="112" spans="1:16" ht="78" customHeight="1">
      <c r="A112" s="13" t="s">
        <v>691</v>
      </c>
      <c r="B112" s="62" t="s">
        <v>85</v>
      </c>
      <c r="C112" s="62" t="s">
        <v>562</v>
      </c>
      <c r="D112" s="58" t="s">
        <v>694</v>
      </c>
      <c r="E112" s="62"/>
      <c r="F112" s="106">
        <f>F113</f>
        <v>464400</v>
      </c>
      <c r="G112" s="121"/>
      <c r="H112" s="184">
        <f>H113</f>
        <v>464400</v>
      </c>
      <c r="I112" s="121"/>
      <c r="J112" s="106">
        <f>J113</f>
        <v>464400</v>
      </c>
      <c r="K112" s="121"/>
      <c r="L112" s="106">
        <f>L113</f>
        <v>385306.99</v>
      </c>
      <c r="M112" s="162"/>
      <c r="N112" s="106">
        <f>N113</f>
        <v>379406.99</v>
      </c>
      <c r="O112" s="162"/>
      <c r="P112" s="225">
        <f>P113</f>
        <v>226443.99</v>
      </c>
    </row>
    <row r="113" spans="1:16" ht="63" customHeight="1">
      <c r="A113" s="13" t="s">
        <v>230</v>
      </c>
      <c r="B113" s="62" t="s">
        <v>85</v>
      </c>
      <c r="C113" s="62" t="s">
        <v>563</v>
      </c>
      <c r="D113" s="58" t="s">
        <v>375</v>
      </c>
      <c r="E113" s="62"/>
      <c r="F113" s="106">
        <f>F114</f>
        <v>464400</v>
      </c>
      <c r="G113" s="121"/>
      <c r="H113" s="184">
        <f>H114</f>
        <v>464400</v>
      </c>
      <c r="I113" s="121"/>
      <c r="J113" s="106">
        <f>J114</f>
        <v>464400</v>
      </c>
      <c r="K113" s="121"/>
      <c r="L113" s="106">
        <f>L114</f>
        <v>385306.99</v>
      </c>
      <c r="M113" s="162"/>
      <c r="N113" s="106">
        <f>N114</f>
        <v>379406.99</v>
      </c>
      <c r="O113" s="162"/>
      <c r="P113" s="225">
        <f>P114</f>
        <v>226443.99</v>
      </c>
    </row>
    <row r="114" spans="1:16" ht="33" customHeight="1">
      <c r="A114" s="13" t="s">
        <v>538</v>
      </c>
      <c r="B114" s="62" t="s">
        <v>85</v>
      </c>
      <c r="C114" s="62" t="s">
        <v>563</v>
      </c>
      <c r="D114" s="58" t="s">
        <v>375</v>
      </c>
      <c r="E114" s="58" t="s">
        <v>539</v>
      </c>
      <c r="F114" s="106">
        <v>464400</v>
      </c>
      <c r="G114" s="121"/>
      <c r="H114" s="184">
        <f>F114+G114</f>
        <v>464400</v>
      </c>
      <c r="I114" s="121"/>
      <c r="J114" s="106">
        <f>H114+I114</f>
        <v>464400</v>
      </c>
      <c r="K114" s="121">
        <f>-17342.93-10000-51750.08</f>
        <v>-79093.01000000001</v>
      </c>
      <c r="L114" s="106">
        <f>J114+K114</f>
        <v>385306.99</v>
      </c>
      <c r="M114" s="162">
        <v>-5900</v>
      </c>
      <c r="N114" s="106">
        <f>L114+M114</f>
        <v>379406.99</v>
      </c>
      <c r="O114" s="162">
        <v>-152963</v>
      </c>
      <c r="P114" s="225">
        <f>N114+O114</f>
        <v>226443.99</v>
      </c>
    </row>
    <row r="115" spans="1:16" ht="96.75" customHeight="1">
      <c r="A115" s="87" t="s">
        <v>267</v>
      </c>
      <c r="B115" s="62" t="s">
        <v>85</v>
      </c>
      <c r="C115" s="62" t="s">
        <v>79</v>
      </c>
      <c r="D115" s="58" t="s">
        <v>675</v>
      </c>
      <c r="E115" s="62"/>
      <c r="F115" s="106">
        <f>F116</f>
        <v>1942200</v>
      </c>
      <c r="G115" s="121"/>
      <c r="H115" s="184">
        <f>H116</f>
        <v>1942200</v>
      </c>
      <c r="I115" s="121"/>
      <c r="J115" s="106">
        <f>J116</f>
        <v>1936270.58</v>
      </c>
      <c r="K115" s="121"/>
      <c r="L115" s="106">
        <f>L116</f>
        <v>1876270.58</v>
      </c>
      <c r="M115" s="162"/>
      <c r="N115" s="106">
        <f>N116</f>
        <v>1876270.58</v>
      </c>
      <c r="O115" s="162"/>
      <c r="P115" s="225">
        <f>P116</f>
        <v>1871334.58</v>
      </c>
    </row>
    <row r="116" spans="1:16" ht="98.25" customHeight="1">
      <c r="A116" s="19" t="s">
        <v>153</v>
      </c>
      <c r="B116" s="62" t="s">
        <v>85</v>
      </c>
      <c r="C116" s="62" t="s">
        <v>268</v>
      </c>
      <c r="D116" s="58" t="s">
        <v>676</v>
      </c>
      <c r="E116" s="62"/>
      <c r="F116" s="106">
        <f>F117</f>
        <v>1942200</v>
      </c>
      <c r="G116" s="121"/>
      <c r="H116" s="184">
        <f>H117</f>
        <v>1942200</v>
      </c>
      <c r="I116" s="121"/>
      <c r="J116" s="106">
        <f>J117</f>
        <v>1936270.58</v>
      </c>
      <c r="K116" s="121"/>
      <c r="L116" s="106">
        <f>L117</f>
        <v>1876270.58</v>
      </c>
      <c r="M116" s="162"/>
      <c r="N116" s="106">
        <f>N117</f>
        <v>1876270.58</v>
      </c>
      <c r="O116" s="162"/>
      <c r="P116" s="225">
        <f>P117</f>
        <v>1871334.58</v>
      </c>
    </row>
    <row r="117" spans="1:16" ht="18" customHeight="1">
      <c r="A117" s="46" t="s">
        <v>269</v>
      </c>
      <c r="B117" s="62" t="s">
        <v>85</v>
      </c>
      <c r="C117" s="62" t="s">
        <v>270</v>
      </c>
      <c r="D117" s="58" t="s">
        <v>376</v>
      </c>
      <c r="E117" s="62"/>
      <c r="F117" s="106">
        <f>F118+F119</f>
        <v>1942200</v>
      </c>
      <c r="G117" s="121"/>
      <c r="H117" s="184">
        <f>H118+H119</f>
        <v>1942200</v>
      </c>
      <c r="I117" s="121"/>
      <c r="J117" s="106">
        <f>J118+J119</f>
        <v>1936270.58</v>
      </c>
      <c r="K117" s="121"/>
      <c r="L117" s="106">
        <f>L118+L119</f>
        <v>1876270.58</v>
      </c>
      <c r="M117" s="162"/>
      <c r="N117" s="106">
        <f>N118+N119</f>
        <v>1876270.58</v>
      </c>
      <c r="O117" s="162"/>
      <c r="P117" s="225">
        <f>P118+P119</f>
        <v>1871334.58</v>
      </c>
    </row>
    <row r="118" spans="1:16" ht="15.75" customHeight="1">
      <c r="A118" s="13" t="s">
        <v>637</v>
      </c>
      <c r="B118" s="62" t="s">
        <v>85</v>
      </c>
      <c r="C118" s="62" t="s">
        <v>270</v>
      </c>
      <c r="D118" s="58" t="s">
        <v>376</v>
      </c>
      <c r="E118" s="58" t="s">
        <v>542</v>
      </c>
      <c r="F118" s="106">
        <v>1546346</v>
      </c>
      <c r="G118" s="121"/>
      <c r="H118" s="184">
        <f>F118+G118</f>
        <v>1546346</v>
      </c>
      <c r="I118" s="121"/>
      <c r="J118" s="106">
        <f>H118+I118</f>
        <v>1546346</v>
      </c>
      <c r="K118" s="121"/>
      <c r="L118" s="106">
        <f>J118+K118</f>
        <v>1546346</v>
      </c>
      <c r="M118" s="162"/>
      <c r="N118" s="106">
        <f>L118+M118</f>
        <v>1546346</v>
      </c>
      <c r="O118" s="162"/>
      <c r="P118" s="225">
        <f>N118+O118</f>
        <v>1546346</v>
      </c>
    </row>
    <row r="119" spans="1:16" ht="34.5" customHeight="1">
      <c r="A119" s="13" t="s">
        <v>538</v>
      </c>
      <c r="B119" s="62" t="s">
        <v>85</v>
      </c>
      <c r="C119" s="62" t="s">
        <v>270</v>
      </c>
      <c r="D119" s="58" t="s">
        <v>376</v>
      </c>
      <c r="E119" s="58" t="s">
        <v>539</v>
      </c>
      <c r="F119" s="106">
        <v>395854</v>
      </c>
      <c r="G119" s="121"/>
      <c r="H119" s="184">
        <f>F119+G119</f>
        <v>395854</v>
      </c>
      <c r="I119" s="121">
        <v>-5929.42</v>
      </c>
      <c r="J119" s="106">
        <f>H119+I119</f>
        <v>389924.58</v>
      </c>
      <c r="K119" s="121">
        <v>-60000</v>
      </c>
      <c r="L119" s="106">
        <f>J119+K119</f>
        <v>329924.58</v>
      </c>
      <c r="M119" s="162"/>
      <c r="N119" s="106">
        <f>L119+M119</f>
        <v>329924.58</v>
      </c>
      <c r="O119" s="162">
        <v>-4936</v>
      </c>
      <c r="P119" s="225">
        <f>N119+O119</f>
        <v>324988.58</v>
      </c>
    </row>
    <row r="120" spans="1:16" ht="20.25" customHeight="1">
      <c r="A120" s="44" t="s">
        <v>141</v>
      </c>
      <c r="B120" s="69" t="s">
        <v>86</v>
      </c>
      <c r="C120" s="69"/>
      <c r="D120" s="69"/>
      <c r="E120" s="69"/>
      <c r="F120" s="104">
        <f>F121</f>
        <v>1152900</v>
      </c>
      <c r="G120" s="121"/>
      <c r="H120" s="185">
        <f>H121</f>
        <v>1152900</v>
      </c>
      <c r="I120" s="121"/>
      <c r="J120" s="104">
        <f>J121</f>
        <v>1152900</v>
      </c>
      <c r="K120" s="121"/>
      <c r="L120" s="104">
        <f>L121</f>
        <v>1152900</v>
      </c>
      <c r="M120" s="162"/>
      <c r="N120" s="104">
        <f>N121</f>
        <v>1155583.5</v>
      </c>
      <c r="O120" s="162"/>
      <c r="P120" s="226">
        <f>P121</f>
        <v>1307434.5</v>
      </c>
    </row>
    <row r="121" spans="1:16" ht="61.5" customHeight="1">
      <c r="A121" s="102" t="s">
        <v>561</v>
      </c>
      <c r="B121" s="69" t="s">
        <v>86</v>
      </c>
      <c r="C121" s="69" t="s">
        <v>154</v>
      </c>
      <c r="D121" s="73" t="s">
        <v>693</v>
      </c>
      <c r="E121" s="69"/>
      <c r="F121" s="106">
        <f>F122</f>
        <v>1152900</v>
      </c>
      <c r="G121" s="121"/>
      <c r="H121" s="184">
        <f>H122</f>
        <v>1152900</v>
      </c>
      <c r="I121" s="121"/>
      <c r="J121" s="106">
        <f>J122</f>
        <v>1152900</v>
      </c>
      <c r="K121" s="121"/>
      <c r="L121" s="106">
        <f>L122</f>
        <v>1152900</v>
      </c>
      <c r="M121" s="162"/>
      <c r="N121" s="106">
        <f>N122</f>
        <v>1155583.5</v>
      </c>
      <c r="O121" s="162"/>
      <c r="P121" s="225">
        <f>P122</f>
        <v>1307434.5</v>
      </c>
    </row>
    <row r="122" spans="1:16" ht="47.25" customHeight="1">
      <c r="A122" s="43" t="s">
        <v>564</v>
      </c>
      <c r="B122" s="69" t="s">
        <v>86</v>
      </c>
      <c r="C122" s="69" t="s">
        <v>567</v>
      </c>
      <c r="D122" s="73" t="s">
        <v>377</v>
      </c>
      <c r="E122" s="69"/>
      <c r="F122" s="106">
        <f>F123+F127</f>
        <v>1152900</v>
      </c>
      <c r="G122" s="121"/>
      <c r="H122" s="184">
        <f>H123+H127</f>
        <v>1152900</v>
      </c>
      <c r="I122" s="121"/>
      <c r="J122" s="106">
        <f>J123+J127</f>
        <v>1152900</v>
      </c>
      <c r="K122" s="121"/>
      <c r="L122" s="106">
        <f>L123+L127</f>
        <v>1152900</v>
      </c>
      <c r="M122" s="162"/>
      <c r="N122" s="106">
        <f>N123+N127</f>
        <v>1155583.5</v>
      </c>
      <c r="O122" s="162"/>
      <c r="P122" s="225">
        <f>P123+P127</f>
        <v>1307434.5</v>
      </c>
    </row>
    <row r="123" spans="1:16" ht="35.25" customHeight="1">
      <c r="A123" s="43" t="s">
        <v>565</v>
      </c>
      <c r="B123" s="69" t="s">
        <v>86</v>
      </c>
      <c r="C123" s="69" t="s">
        <v>568</v>
      </c>
      <c r="D123" s="73" t="s">
        <v>378</v>
      </c>
      <c r="E123" s="69"/>
      <c r="F123" s="106">
        <f>F124+F126+F125</f>
        <v>710900</v>
      </c>
      <c r="G123" s="121"/>
      <c r="H123" s="184">
        <f>H124+H126+H125</f>
        <v>750900</v>
      </c>
      <c r="I123" s="121"/>
      <c r="J123" s="106">
        <f>J124+J126+J125</f>
        <v>750900</v>
      </c>
      <c r="K123" s="121"/>
      <c r="L123" s="106">
        <f>L124+L126+L125</f>
        <v>750900</v>
      </c>
      <c r="M123" s="162"/>
      <c r="N123" s="106">
        <f>N124+N126+N125</f>
        <v>753583.5</v>
      </c>
      <c r="O123" s="162"/>
      <c r="P123" s="225">
        <f>P124+P126+P125</f>
        <v>774442.5</v>
      </c>
    </row>
    <row r="124" spans="1:16" s="117" customFormat="1" ht="35.25" customHeight="1">
      <c r="A124" s="13" t="s">
        <v>538</v>
      </c>
      <c r="B124" s="62" t="s">
        <v>86</v>
      </c>
      <c r="C124" s="62" t="s">
        <v>568</v>
      </c>
      <c r="D124" s="58" t="s">
        <v>378</v>
      </c>
      <c r="E124" s="58" t="s">
        <v>539</v>
      </c>
      <c r="F124" s="104">
        <f>694000-56000</f>
        <v>638000</v>
      </c>
      <c r="G124" s="163">
        <v>40000</v>
      </c>
      <c r="H124" s="185">
        <f>F124+G124</f>
        <v>678000</v>
      </c>
      <c r="I124" s="163"/>
      <c r="J124" s="104">
        <f>H124+I124</f>
        <v>678000</v>
      </c>
      <c r="K124" s="163">
        <v>-45000</v>
      </c>
      <c r="L124" s="104">
        <f>J124+K124</f>
        <v>633000</v>
      </c>
      <c r="M124" s="212">
        <v>2683.5</v>
      </c>
      <c r="N124" s="104">
        <f>L124+M124</f>
        <v>635683.5</v>
      </c>
      <c r="O124" s="212">
        <f>-3000+21971-9000+10888</f>
        <v>20859</v>
      </c>
      <c r="P124" s="226">
        <f>N124+O124</f>
        <v>656542.5</v>
      </c>
    </row>
    <row r="125" spans="1:16" ht="48.75" customHeight="1">
      <c r="A125" s="12" t="s">
        <v>10</v>
      </c>
      <c r="B125" s="69" t="s">
        <v>86</v>
      </c>
      <c r="C125" s="69" t="s">
        <v>568</v>
      </c>
      <c r="D125" s="73" t="s">
        <v>378</v>
      </c>
      <c r="E125" s="73" t="s">
        <v>9</v>
      </c>
      <c r="F125" s="104">
        <v>8000</v>
      </c>
      <c r="G125" s="121"/>
      <c r="H125" s="185">
        <f>F125+G125</f>
        <v>8000</v>
      </c>
      <c r="I125" s="121"/>
      <c r="J125" s="104">
        <f>H125+I125</f>
        <v>8000</v>
      </c>
      <c r="K125" s="121"/>
      <c r="L125" s="104">
        <f>J125+K125</f>
        <v>8000</v>
      </c>
      <c r="M125" s="162"/>
      <c r="N125" s="104">
        <f>L125+M125</f>
        <v>8000</v>
      </c>
      <c r="O125" s="162"/>
      <c r="P125" s="226">
        <f>N125+O125</f>
        <v>8000</v>
      </c>
    </row>
    <row r="126" spans="1:16" ht="20.25" customHeight="1">
      <c r="A126" s="12" t="s">
        <v>173</v>
      </c>
      <c r="B126" s="73" t="s">
        <v>86</v>
      </c>
      <c r="C126" s="73" t="s">
        <v>568</v>
      </c>
      <c r="D126" s="73" t="s">
        <v>378</v>
      </c>
      <c r="E126" s="73" t="s">
        <v>174</v>
      </c>
      <c r="F126" s="104">
        <f>8900+56000</f>
        <v>64900</v>
      </c>
      <c r="G126" s="121"/>
      <c r="H126" s="185">
        <f>F126+G126</f>
        <v>64900</v>
      </c>
      <c r="I126" s="121"/>
      <c r="J126" s="104">
        <f>H126+I126</f>
        <v>64900</v>
      </c>
      <c r="K126" s="121">
        <v>45000</v>
      </c>
      <c r="L126" s="104">
        <f>J126+K126</f>
        <v>109900</v>
      </c>
      <c r="M126" s="162"/>
      <c r="N126" s="104">
        <f>L126+M126</f>
        <v>109900</v>
      </c>
      <c r="O126" s="162"/>
      <c r="P126" s="226">
        <f>N126+O126</f>
        <v>109900</v>
      </c>
    </row>
    <row r="127" spans="1:16" ht="49.5" customHeight="1">
      <c r="A127" s="89" t="s">
        <v>566</v>
      </c>
      <c r="B127" s="69" t="s">
        <v>86</v>
      </c>
      <c r="C127" s="69" t="s">
        <v>569</v>
      </c>
      <c r="D127" s="73" t="s">
        <v>379</v>
      </c>
      <c r="E127" s="69"/>
      <c r="F127" s="104">
        <f>F128</f>
        <v>442000</v>
      </c>
      <c r="G127" s="121"/>
      <c r="H127" s="185">
        <f>H128</f>
        <v>402000</v>
      </c>
      <c r="I127" s="121"/>
      <c r="J127" s="104">
        <f>J128</f>
        <v>402000</v>
      </c>
      <c r="K127" s="121"/>
      <c r="L127" s="104">
        <f>L128</f>
        <v>402000</v>
      </c>
      <c r="M127" s="162"/>
      <c r="N127" s="104">
        <f>N128</f>
        <v>402000</v>
      </c>
      <c r="O127" s="162"/>
      <c r="P127" s="226">
        <f>P128</f>
        <v>532992</v>
      </c>
    </row>
    <row r="128" spans="1:16" s="117" customFormat="1" ht="33" customHeight="1">
      <c r="A128" s="13" t="s">
        <v>538</v>
      </c>
      <c r="B128" s="62" t="s">
        <v>86</v>
      </c>
      <c r="C128" s="62" t="s">
        <v>569</v>
      </c>
      <c r="D128" s="58" t="s">
        <v>379</v>
      </c>
      <c r="E128" s="58" t="s">
        <v>539</v>
      </c>
      <c r="F128" s="104">
        <v>442000</v>
      </c>
      <c r="G128" s="163">
        <v>-40000</v>
      </c>
      <c r="H128" s="185">
        <f>F128+G128</f>
        <v>402000</v>
      </c>
      <c r="I128" s="163"/>
      <c r="J128" s="104">
        <f>H128+I128</f>
        <v>402000</v>
      </c>
      <c r="K128" s="163"/>
      <c r="L128" s="104">
        <f>J128+K128</f>
        <v>402000</v>
      </c>
      <c r="M128" s="212"/>
      <c r="N128" s="104">
        <f>L128+M128</f>
        <v>402000</v>
      </c>
      <c r="O128" s="212">
        <v>130992</v>
      </c>
      <c r="P128" s="226">
        <f>N128+O128</f>
        <v>532992</v>
      </c>
    </row>
    <row r="129" spans="1:16" ht="33" customHeight="1">
      <c r="A129" s="43" t="s">
        <v>570</v>
      </c>
      <c r="B129" s="69" t="s">
        <v>575</v>
      </c>
      <c r="C129" s="69"/>
      <c r="D129" s="69"/>
      <c r="E129" s="69"/>
      <c r="F129" s="104">
        <f>F130</f>
        <v>552600</v>
      </c>
      <c r="G129" s="121"/>
      <c r="H129" s="185">
        <f>H130</f>
        <v>544350</v>
      </c>
      <c r="I129" s="121"/>
      <c r="J129" s="104">
        <f>J130</f>
        <v>387750</v>
      </c>
      <c r="K129" s="121"/>
      <c r="L129" s="104">
        <f>L130</f>
        <v>347750</v>
      </c>
      <c r="M129" s="162"/>
      <c r="N129" s="104">
        <f>N130</f>
        <v>224982</v>
      </c>
      <c r="O129" s="162"/>
      <c r="P129" s="226">
        <f>P130</f>
        <v>223982</v>
      </c>
    </row>
    <row r="130" spans="1:16" ht="63" customHeight="1">
      <c r="A130" s="88" t="s">
        <v>561</v>
      </c>
      <c r="B130" s="69" t="s">
        <v>575</v>
      </c>
      <c r="C130" s="69" t="s">
        <v>154</v>
      </c>
      <c r="D130" s="73" t="s">
        <v>693</v>
      </c>
      <c r="E130" s="69"/>
      <c r="F130" s="104">
        <f>F131+F135</f>
        <v>552600</v>
      </c>
      <c r="G130" s="121"/>
      <c r="H130" s="185">
        <f>H131+H135</f>
        <v>544350</v>
      </c>
      <c r="I130" s="121"/>
      <c r="J130" s="104">
        <f>J131+J135</f>
        <v>387750</v>
      </c>
      <c r="K130" s="121"/>
      <c r="L130" s="104">
        <f>L131+L135</f>
        <v>347750</v>
      </c>
      <c r="M130" s="162"/>
      <c r="N130" s="104">
        <f>N131+N135</f>
        <v>224982</v>
      </c>
      <c r="O130" s="162"/>
      <c r="P130" s="226">
        <f>P131+P135</f>
        <v>223982</v>
      </c>
    </row>
    <row r="131" spans="1:16" ht="48.75" customHeight="1">
      <c r="A131" s="43" t="s">
        <v>571</v>
      </c>
      <c r="B131" s="69" t="s">
        <v>575</v>
      </c>
      <c r="C131" s="69" t="s">
        <v>576</v>
      </c>
      <c r="D131" s="73" t="s">
        <v>388</v>
      </c>
      <c r="E131" s="69"/>
      <c r="F131" s="104">
        <f>F132</f>
        <v>270000</v>
      </c>
      <c r="G131" s="121"/>
      <c r="H131" s="185">
        <f>H132</f>
        <v>261750</v>
      </c>
      <c r="I131" s="121"/>
      <c r="J131" s="104">
        <f>J132</f>
        <v>205150</v>
      </c>
      <c r="K131" s="121"/>
      <c r="L131" s="104">
        <f>L132</f>
        <v>195150</v>
      </c>
      <c r="M131" s="162"/>
      <c r="N131" s="104">
        <f>N132</f>
        <v>195150</v>
      </c>
      <c r="O131" s="162"/>
      <c r="P131" s="226">
        <f>P132</f>
        <v>194150</v>
      </c>
    </row>
    <row r="132" spans="1:16" ht="50.25" customHeight="1">
      <c r="A132" s="90" t="s">
        <v>572</v>
      </c>
      <c r="B132" s="69" t="s">
        <v>575</v>
      </c>
      <c r="C132" s="69" t="s">
        <v>577</v>
      </c>
      <c r="D132" s="73" t="s">
        <v>389</v>
      </c>
      <c r="E132" s="69"/>
      <c r="F132" s="104">
        <f>F133+F134</f>
        <v>270000</v>
      </c>
      <c r="G132" s="121"/>
      <c r="H132" s="185">
        <f>H133+H134</f>
        <v>261750</v>
      </c>
      <c r="I132" s="121"/>
      <c r="J132" s="104">
        <f>J133+J134</f>
        <v>205150</v>
      </c>
      <c r="K132" s="121"/>
      <c r="L132" s="104">
        <f>L133+L134</f>
        <v>195150</v>
      </c>
      <c r="M132" s="162"/>
      <c r="N132" s="104">
        <f>N133+N134</f>
        <v>195150</v>
      </c>
      <c r="O132" s="162"/>
      <c r="P132" s="226">
        <f>P133+P134</f>
        <v>194150</v>
      </c>
    </row>
    <row r="133" spans="1:16" s="117" customFormat="1" ht="33" customHeight="1">
      <c r="A133" s="13" t="s">
        <v>538</v>
      </c>
      <c r="B133" s="62" t="s">
        <v>575</v>
      </c>
      <c r="C133" s="62" t="s">
        <v>577</v>
      </c>
      <c r="D133" s="58" t="s">
        <v>389</v>
      </c>
      <c r="E133" s="58" t="s">
        <v>539</v>
      </c>
      <c r="F133" s="104">
        <f>210000-30000</f>
        <v>180000</v>
      </c>
      <c r="G133" s="163">
        <v>-8250</v>
      </c>
      <c r="H133" s="185">
        <f>F133+G133</f>
        <v>171750</v>
      </c>
      <c r="I133" s="163">
        <v>-56600</v>
      </c>
      <c r="J133" s="104">
        <f>H133+I133</f>
        <v>115150</v>
      </c>
      <c r="K133" s="163">
        <v>-10000</v>
      </c>
      <c r="L133" s="104">
        <f>J133+K133</f>
        <v>105150</v>
      </c>
      <c r="M133" s="212"/>
      <c r="N133" s="104">
        <f>L133+M133</f>
        <v>105150</v>
      </c>
      <c r="O133" s="212"/>
      <c r="P133" s="226">
        <f>N133+O133</f>
        <v>105150</v>
      </c>
    </row>
    <row r="134" spans="1:16" ht="20.25" customHeight="1">
      <c r="A134" s="43" t="s">
        <v>173</v>
      </c>
      <c r="B134" s="69" t="s">
        <v>575</v>
      </c>
      <c r="C134" s="69" t="s">
        <v>577</v>
      </c>
      <c r="D134" s="73" t="s">
        <v>389</v>
      </c>
      <c r="E134" s="69" t="s">
        <v>174</v>
      </c>
      <c r="F134" s="104">
        <f>60000+30000</f>
        <v>90000</v>
      </c>
      <c r="G134" s="121"/>
      <c r="H134" s="185">
        <f>F134+G134</f>
        <v>90000</v>
      </c>
      <c r="I134" s="121"/>
      <c r="J134" s="104">
        <f>H134+I134</f>
        <v>90000</v>
      </c>
      <c r="K134" s="121"/>
      <c r="L134" s="104">
        <f>J134+K134</f>
        <v>90000</v>
      </c>
      <c r="M134" s="162"/>
      <c r="N134" s="104">
        <f>L134+M134</f>
        <v>90000</v>
      </c>
      <c r="O134" s="162">
        <v>-1000</v>
      </c>
      <c r="P134" s="226">
        <f>N134+O134</f>
        <v>89000</v>
      </c>
    </row>
    <row r="135" spans="1:16" ht="97.5" customHeight="1">
      <c r="A135" s="43" t="s">
        <v>573</v>
      </c>
      <c r="B135" s="69" t="s">
        <v>575</v>
      </c>
      <c r="C135" s="69" t="s">
        <v>578</v>
      </c>
      <c r="D135" s="73" t="s">
        <v>390</v>
      </c>
      <c r="E135" s="69"/>
      <c r="F135" s="104">
        <f>F136</f>
        <v>282600</v>
      </c>
      <c r="G135" s="121"/>
      <c r="H135" s="185">
        <f>H136</f>
        <v>282600</v>
      </c>
      <c r="I135" s="121"/>
      <c r="J135" s="104">
        <f>J136</f>
        <v>182600</v>
      </c>
      <c r="K135" s="121"/>
      <c r="L135" s="104">
        <f>L136</f>
        <v>152600</v>
      </c>
      <c r="M135" s="162"/>
      <c r="N135" s="104">
        <f>N136</f>
        <v>29832</v>
      </c>
      <c r="O135" s="162"/>
      <c r="P135" s="226">
        <f>P136</f>
        <v>29832</v>
      </c>
    </row>
    <row r="136" spans="1:16" ht="81.75" customHeight="1">
      <c r="A136" s="43" t="s">
        <v>574</v>
      </c>
      <c r="B136" s="69" t="s">
        <v>575</v>
      </c>
      <c r="C136" s="69" t="s">
        <v>579</v>
      </c>
      <c r="D136" s="73" t="s">
        <v>391</v>
      </c>
      <c r="E136" s="69"/>
      <c r="F136" s="104">
        <f>F137</f>
        <v>282600</v>
      </c>
      <c r="G136" s="121"/>
      <c r="H136" s="185">
        <f>H137</f>
        <v>282600</v>
      </c>
      <c r="I136" s="121"/>
      <c r="J136" s="104">
        <f>J137</f>
        <v>182600</v>
      </c>
      <c r="K136" s="121"/>
      <c r="L136" s="104">
        <f>L137</f>
        <v>152600</v>
      </c>
      <c r="M136" s="162"/>
      <c r="N136" s="104">
        <f>N137</f>
        <v>29832</v>
      </c>
      <c r="O136" s="162"/>
      <c r="P136" s="226">
        <f>P137</f>
        <v>29832</v>
      </c>
    </row>
    <row r="137" spans="1:16" s="117" customFormat="1" ht="33" customHeight="1">
      <c r="A137" s="13" t="s">
        <v>538</v>
      </c>
      <c r="B137" s="62" t="s">
        <v>575</v>
      </c>
      <c r="C137" s="62" t="s">
        <v>579</v>
      </c>
      <c r="D137" s="58" t="s">
        <v>391</v>
      </c>
      <c r="E137" s="58" t="s">
        <v>539</v>
      </c>
      <c r="F137" s="104">
        <v>282600</v>
      </c>
      <c r="G137" s="163"/>
      <c r="H137" s="185">
        <f>F137+G137</f>
        <v>282600</v>
      </c>
      <c r="I137" s="163">
        <v>-100000</v>
      </c>
      <c r="J137" s="104">
        <f>H137+I137</f>
        <v>182600</v>
      </c>
      <c r="K137" s="163">
        <v>-30000</v>
      </c>
      <c r="L137" s="104">
        <f>J137+K137</f>
        <v>152600</v>
      </c>
      <c r="M137" s="212">
        <f>-16760-106008</f>
        <v>-122768</v>
      </c>
      <c r="N137" s="104">
        <f>L137+M137</f>
        <v>29832</v>
      </c>
      <c r="O137" s="212"/>
      <c r="P137" s="226">
        <f>N137+O137</f>
        <v>29832</v>
      </c>
    </row>
    <row r="138" spans="1:16" ht="17.25" customHeight="1">
      <c r="A138" s="28" t="s">
        <v>87</v>
      </c>
      <c r="B138" s="67" t="s">
        <v>88</v>
      </c>
      <c r="C138" s="67"/>
      <c r="D138" s="67"/>
      <c r="E138" s="67"/>
      <c r="F138" s="68">
        <f>SUM(F139+F148+F156+F179+F174+F161)</f>
        <v>25820960</v>
      </c>
      <c r="G138" s="121"/>
      <c r="H138" s="186">
        <f>SUM(H139+H148+H156+H179+H174+H161)</f>
        <v>28605984.66</v>
      </c>
      <c r="I138" s="121"/>
      <c r="J138" s="68">
        <f>SUM(J139+J148+J156+J179+J174+J161)</f>
        <v>29228424.13</v>
      </c>
      <c r="K138" s="121"/>
      <c r="L138" s="68">
        <f>SUM(L139+L148+L156+L179+L174+L161)</f>
        <v>28522886.45</v>
      </c>
      <c r="M138" s="162"/>
      <c r="N138" s="68">
        <f>SUM(N139+N148+N156+N179+N174+N161)</f>
        <v>28562561.47</v>
      </c>
      <c r="O138" s="162"/>
      <c r="P138" s="227">
        <f>SUM(P139+P148+P156+P179+P174+P161)</f>
        <v>31372095.59</v>
      </c>
    </row>
    <row r="139" spans="1:16" ht="19.5" customHeight="1">
      <c r="A139" s="44" t="s">
        <v>89</v>
      </c>
      <c r="B139" s="69" t="s">
        <v>90</v>
      </c>
      <c r="C139" s="69"/>
      <c r="D139" s="69"/>
      <c r="E139" s="69"/>
      <c r="F139" s="70">
        <f>F140+F144</f>
        <v>692600</v>
      </c>
      <c r="G139" s="121"/>
      <c r="H139" s="187">
        <f>H140+H144</f>
        <v>661100</v>
      </c>
      <c r="I139" s="121"/>
      <c r="J139" s="70">
        <f>J140+J144</f>
        <v>661100</v>
      </c>
      <c r="K139" s="121"/>
      <c r="L139" s="70">
        <f>L140+L144</f>
        <v>661100</v>
      </c>
      <c r="M139" s="162"/>
      <c r="N139" s="70">
        <f>N140+N144</f>
        <v>661100</v>
      </c>
      <c r="O139" s="162"/>
      <c r="P139" s="228">
        <f>P140+P144</f>
        <v>661100</v>
      </c>
    </row>
    <row r="140" spans="1:16" ht="126.75" customHeight="1">
      <c r="A140" s="12" t="s">
        <v>580</v>
      </c>
      <c r="B140" s="69" t="s">
        <v>90</v>
      </c>
      <c r="C140" s="69" t="s">
        <v>482</v>
      </c>
      <c r="D140" s="58" t="s">
        <v>664</v>
      </c>
      <c r="E140" s="69"/>
      <c r="F140" s="71">
        <f>F141</f>
        <v>76500</v>
      </c>
      <c r="G140" s="121"/>
      <c r="H140" s="188">
        <f>H141</f>
        <v>45000</v>
      </c>
      <c r="I140" s="121"/>
      <c r="J140" s="71">
        <f>J141</f>
        <v>45000</v>
      </c>
      <c r="K140" s="121"/>
      <c r="L140" s="71">
        <f>L141</f>
        <v>45000</v>
      </c>
      <c r="M140" s="162"/>
      <c r="N140" s="71">
        <f>N141</f>
        <v>45000</v>
      </c>
      <c r="O140" s="162"/>
      <c r="P140" s="229">
        <f>P141</f>
        <v>45000</v>
      </c>
    </row>
    <row r="141" spans="1:16" ht="81.75" customHeight="1">
      <c r="A141" s="43" t="s">
        <v>485</v>
      </c>
      <c r="B141" s="69" t="s">
        <v>90</v>
      </c>
      <c r="C141" s="69" t="s">
        <v>581</v>
      </c>
      <c r="D141" s="58" t="s">
        <v>696</v>
      </c>
      <c r="E141" s="69"/>
      <c r="F141" s="71">
        <f>F142</f>
        <v>76500</v>
      </c>
      <c r="G141" s="121"/>
      <c r="H141" s="188">
        <f>H142</f>
        <v>45000</v>
      </c>
      <c r="I141" s="121"/>
      <c r="J141" s="71">
        <f>J142</f>
        <v>45000</v>
      </c>
      <c r="K141" s="121"/>
      <c r="L141" s="71">
        <f>L142</f>
        <v>45000</v>
      </c>
      <c r="M141" s="162"/>
      <c r="N141" s="71">
        <f>N142</f>
        <v>45000</v>
      </c>
      <c r="O141" s="162"/>
      <c r="P141" s="229">
        <f>P142</f>
        <v>45000</v>
      </c>
    </row>
    <row r="142" spans="1:16" ht="33.75" customHeight="1">
      <c r="A142" s="43" t="s">
        <v>486</v>
      </c>
      <c r="B142" s="69" t="s">
        <v>90</v>
      </c>
      <c r="C142" s="69" t="s">
        <v>582</v>
      </c>
      <c r="D142" s="58" t="s">
        <v>697</v>
      </c>
      <c r="E142" s="69"/>
      <c r="F142" s="71">
        <f>F143</f>
        <v>76500</v>
      </c>
      <c r="G142" s="121"/>
      <c r="H142" s="188">
        <f>H143</f>
        <v>45000</v>
      </c>
      <c r="I142" s="121"/>
      <c r="J142" s="71">
        <f>J143</f>
        <v>45000</v>
      </c>
      <c r="K142" s="121"/>
      <c r="L142" s="71">
        <f>L143</f>
        <v>45000</v>
      </c>
      <c r="M142" s="162"/>
      <c r="N142" s="71">
        <f>N143</f>
        <v>45000</v>
      </c>
      <c r="O142" s="162"/>
      <c r="P142" s="229">
        <f>P143</f>
        <v>45000</v>
      </c>
    </row>
    <row r="143" spans="1:16" ht="16.5" customHeight="1">
      <c r="A143" s="43" t="s">
        <v>173</v>
      </c>
      <c r="B143" s="69" t="s">
        <v>90</v>
      </c>
      <c r="C143" s="69" t="s">
        <v>582</v>
      </c>
      <c r="D143" s="58" t="s">
        <v>697</v>
      </c>
      <c r="E143" s="69" t="s">
        <v>174</v>
      </c>
      <c r="F143" s="70">
        <v>76500</v>
      </c>
      <c r="G143" s="121">
        <v>-31500</v>
      </c>
      <c r="H143" s="187">
        <f>F143+G143</f>
        <v>45000</v>
      </c>
      <c r="I143" s="121"/>
      <c r="J143" s="70">
        <f>H143+I143</f>
        <v>45000</v>
      </c>
      <c r="K143" s="121"/>
      <c r="L143" s="70">
        <f>J143+K143</f>
        <v>45000</v>
      </c>
      <c r="M143" s="162"/>
      <c r="N143" s="70">
        <f>L143+M143</f>
        <v>45000</v>
      </c>
      <c r="O143" s="162"/>
      <c r="P143" s="228">
        <f>N143+O143</f>
        <v>45000</v>
      </c>
    </row>
    <row r="144" spans="1:16" ht="16.5" customHeight="1">
      <c r="A144" s="130" t="s">
        <v>561</v>
      </c>
      <c r="B144" s="73" t="s">
        <v>90</v>
      </c>
      <c r="C144" s="73" t="s">
        <v>154</v>
      </c>
      <c r="D144" s="58" t="s">
        <v>693</v>
      </c>
      <c r="E144" s="58"/>
      <c r="F144" s="70">
        <f>F145</f>
        <v>616100</v>
      </c>
      <c r="G144" s="121"/>
      <c r="H144" s="187">
        <f>H145</f>
        <v>616100</v>
      </c>
      <c r="I144" s="121"/>
      <c r="J144" s="70">
        <f>J145</f>
        <v>616100</v>
      </c>
      <c r="K144" s="121"/>
      <c r="L144" s="70">
        <f>L145</f>
        <v>616100</v>
      </c>
      <c r="M144" s="162"/>
      <c r="N144" s="70">
        <f>N145</f>
        <v>616100</v>
      </c>
      <c r="O144" s="162"/>
      <c r="P144" s="228">
        <f>P145</f>
        <v>616100</v>
      </c>
    </row>
    <row r="145" spans="1:16" ht="83.25" customHeight="1">
      <c r="A145" s="116" t="s">
        <v>691</v>
      </c>
      <c r="B145" s="73" t="s">
        <v>90</v>
      </c>
      <c r="C145" s="73" t="s">
        <v>562</v>
      </c>
      <c r="D145" s="58" t="s">
        <v>694</v>
      </c>
      <c r="E145" s="58"/>
      <c r="F145" s="70">
        <f>F146</f>
        <v>616100</v>
      </c>
      <c r="G145" s="121"/>
      <c r="H145" s="187">
        <f>H146</f>
        <v>616100</v>
      </c>
      <c r="I145" s="121"/>
      <c r="J145" s="70">
        <f>J146</f>
        <v>616100</v>
      </c>
      <c r="K145" s="121"/>
      <c r="L145" s="70">
        <f>L146</f>
        <v>616100</v>
      </c>
      <c r="M145" s="162"/>
      <c r="N145" s="70">
        <f>N146</f>
        <v>616100</v>
      </c>
      <c r="O145" s="162"/>
      <c r="P145" s="228">
        <f>P146</f>
        <v>616100</v>
      </c>
    </row>
    <row r="146" spans="1:16" ht="68.25" customHeight="1">
      <c r="A146" s="116" t="s">
        <v>692</v>
      </c>
      <c r="B146" s="58" t="s">
        <v>90</v>
      </c>
      <c r="C146" s="58" t="s">
        <v>501</v>
      </c>
      <c r="D146" s="58" t="s">
        <v>695</v>
      </c>
      <c r="E146" s="58"/>
      <c r="F146" s="70">
        <f>F147</f>
        <v>616100</v>
      </c>
      <c r="G146" s="121"/>
      <c r="H146" s="187">
        <f>H147</f>
        <v>616100</v>
      </c>
      <c r="I146" s="121"/>
      <c r="J146" s="70">
        <f>J147</f>
        <v>616100</v>
      </c>
      <c r="K146" s="121"/>
      <c r="L146" s="70">
        <f>L147</f>
        <v>616100</v>
      </c>
      <c r="M146" s="162"/>
      <c r="N146" s="70">
        <f>N147</f>
        <v>616100</v>
      </c>
      <c r="O146" s="162"/>
      <c r="P146" s="228">
        <f>P147</f>
        <v>616100</v>
      </c>
    </row>
    <row r="147" spans="1:16" ht="30.75" customHeight="1">
      <c r="A147" s="116" t="s">
        <v>538</v>
      </c>
      <c r="B147" s="58" t="s">
        <v>90</v>
      </c>
      <c r="C147" s="58" t="s">
        <v>501</v>
      </c>
      <c r="D147" s="122" t="s">
        <v>695</v>
      </c>
      <c r="E147" s="58" t="s">
        <v>539</v>
      </c>
      <c r="F147" s="70">
        <v>616100</v>
      </c>
      <c r="G147" s="121"/>
      <c r="H147" s="187">
        <f>F147+G147</f>
        <v>616100</v>
      </c>
      <c r="I147" s="121"/>
      <c r="J147" s="70">
        <f>H147+I147</f>
        <v>616100</v>
      </c>
      <c r="K147" s="121"/>
      <c r="L147" s="70">
        <f>J147+K147</f>
        <v>616100</v>
      </c>
      <c r="M147" s="162"/>
      <c r="N147" s="70">
        <f>L147+M147</f>
        <v>616100</v>
      </c>
      <c r="O147" s="162"/>
      <c r="P147" s="228">
        <f>N147+O147</f>
        <v>616100</v>
      </c>
    </row>
    <row r="148" spans="1:16" ht="15.75" customHeight="1">
      <c r="A148" s="44" t="s">
        <v>185</v>
      </c>
      <c r="B148" s="69" t="s">
        <v>91</v>
      </c>
      <c r="C148" s="69"/>
      <c r="D148" s="69"/>
      <c r="E148" s="69"/>
      <c r="F148" s="70">
        <f>F149</f>
        <v>3130270</v>
      </c>
      <c r="G148" s="121"/>
      <c r="H148" s="187">
        <f>H149</f>
        <v>3170895</v>
      </c>
      <c r="I148" s="121"/>
      <c r="J148" s="70">
        <f>J149</f>
        <v>3170895</v>
      </c>
      <c r="K148" s="121"/>
      <c r="L148" s="70">
        <f>L149</f>
        <v>3222645.08</v>
      </c>
      <c r="M148" s="162"/>
      <c r="N148" s="70">
        <f>N149</f>
        <v>3225689.08</v>
      </c>
      <c r="O148" s="162"/>
      <c r="P148" s="228">
        <f>P149</f>
        <v>3018665.08</v>
      </c>
    </row>
    <row r="149" spans="1:16" ht="65.25" customHeight="1">
      <c r="A149" s="88" t="s">
        <v>561</v>
      </c>
      <c r="B149" s="69" t="s">
        <v>91</v>
      </c>
      <c r="C149" s="69" t="s">
        <v>154</v>
      </c>
      <c r="D149" s="58" t="s">
        <v>693</v>
      </c>
      <c r="E149" s="69"/>
      <c r="F149" s="71">
        <f>F150+F153</f>
        <v>3130270</v>
      </c>
      <c r="G149" s="121"/>
      <c r="H149" s="188">
        <f>H150+H153</f>
        <v>3170895</v>
      </c>
      <c r="I149" s="121"/>
      <c r="J149" s="71">
        <f>J150+J153</f>
        <v>3170895</v>
      </c>
      <c r="K149" s="121"/>
      <c r="L149" s="71">
        <f>L150+L153</f>
        <v>3222645.08</v>
      </c>
      <c r="M149" s="162"/>
      <c r="N149" s="71">
        <f>N150+N153</f>
        <v>3225689.08</v>
      </c>
      <c r="O149" s="162"/>
      <c r="P149" s="229">
        <f>P150+P153</f>
        <v>3018665.08</v>
      </c>
    </row>
    <row r="150" spans="1:16" ht="48" customHeight="1">
      <c r="A150" s="43" t="s">
        <v>583</v>
      </c>
      <c r="B150" s="69" t="s">
        <v>91</v>
      </c>
      <c r="C150" s="69" t="s">
        <v>276</v>
      </c>
      <c r="D150" s="58" t="s">
        <v>698</v>
      </c>
      <c r="E150" s="69"/>
      <c r="F150" s="71">
        <f>F151</f>
        <v>170000</v>
      </c>
      <c r="G150" s="121"/>
      <c r="H150" s="188">
        <f>H151</f>
        <v>223200</v>
      </c>
      <c r="I150" s="121"/>
      <c r="J150" s="71">
        <f>J151</f>
        <v>223200</v>
      </c>
      <c r="K150" s="121"/>
      <c r="L150" s="71">
        <f>L151</f>
        <v>223200</v>
      </c>
      <c r="M150" s="162"/>
      <c r="N150" s="71">
        <f>N151</f>
        <v>223200</v>
      </c>
      <c r="O150" s="162"/>
      <c r="P150" s="229">
        <f>P151</f>
        <v>223200</v>
      </c>
    </row>
    <row r="151" spans="1:16" ht="33" customHeight="1">
      <c r="A151" s="43" t="s">
        <v>277</v>
      </c>
      <c r="B151" s="69" t="s">
        <v>91</v>
      </c>
      <c r="C151" s="69" t="s">
        <v>278</v>
      </c>
      <c r="D151" s="58" t="s">
        <v>699</v>
      </c>
      <c r="E151" s="69"/>
      <c r="F151" s="71">
        <f>F152</f>
        <v>170000</v>
      </c>
      <c r="G151" s="121"/>
      <c r="H151" s="188">
        <f>H152</f>
        <v>223200</v>
      </c>
      <c r="I151" s="121"/>
      <c r="J151" s="71">
        <f>J152</f>
        <v>223200</v>
      </c>
      <c r="K151" s="121"/>
      <c r="L151" s="71">
        <f>L152</f>
        <v>223200</v>
      </c>
      <c r="M151" s="162"/>
      <c r="N151" s="71">
        <f>N152</f>
        <v>223200</v>
      </c>
      <c r="O151" s="162"/>
      <c r="P151" s="229">
        <f>P152</f>
        <v>223200</v>
      </c>
    </row>
    <row r="152" spans="1:16" ht="33" customHeight="1">
      <c r="A152" s="116" t="s">
        <v>538</v>
      </c>
      <c r="B152" s="69" t="s">
        <v>91</v>
      </c>
      <c r="C152" s="69" t="s">
        <v>278</v>
      </c>
      <c r="D152" s="58" t="s">
        <v>699</v>
      </c>
      <c r="E152" s="69" t="s">
        <v>539</v>
      </c>
      <c r="F152" s="70">
        <v>170000</v>
      </c>
      <c r="G152" s="121">
        <v>53200</v>
      </c>
      <c r="H152" s="187">
        <f>F152+G152</f>
        <v>223200</v>
      </c>
      <c r="I152" s="121"/>
      <c r="J152" s="70">
        <f>H152+I152</f>
        <v>223200</v>
      </c>
      <c r="K152" s="121"/>
      <c r="L152" s="70">
        <f>J152+K152</f>
        <v>223200</v>
      </c>
      <c r="M152" s="162"/>
      <c r="N152" s="70">
        <f>L152+M152</f>
        <v>223200</v>
      </c>
      <c r="O152" s="162"/>
      <c r="P152" s="228">
        <f>N152+O152</f>
        <v>223200</v>
      </c>
    </row>
    <row r="153" spans="1:16" ht="48.75" customHeight="1">
      <c r="A153" s="43" t="s">
        <v>584</v>
      </c>
      <c r="B153" s="69" t="s">
        <v>91</v>
      </c>
      <c r="C153" s="69" t="s">
        <v>33</v>
      </c>
      <c r="D153" s="58" t="s">
        <v>700</v>
      </c>
      <c r="E153" s="69"/>
      <c r="F153" s="71">
        <f>F154</f>
        <v>2960270</v>
      </c>
      <c r="G153" s="121"/>
      <c r="H153" s="188">
        <f>H154</f>
        <v>2947695</v>
      </c>
      <c r="I153" s="121"/>
      <c r="J153" s="71">
        <f>J154</f>
        <v>2947695</v>
      </c>
      <c r="K153" s="121"/>
      <c r="L153" s="71">
        <f>L154</f>
        <v>2999445.08</v>
      </c>
      <c r="M153" s="162"/>
      <c r="N153" s="71">
        <f>N154</f>
        <v>3002489.08</v>
      </c>
      <c r="O153" s="162"/>
      <c r="P153" s="229">
        <f>P154</f>
        <v>2795465.08</v>
      </c>
    </row>
    <row r="154" spans="1:16" ht="32.25" customHeight="1">
      <c r="A154" s="43" t="s">
        <v>585</v>
      </c>
      <c r="B154" s="69" t="s">
        <v>91</v>
      </c>
      <c r="C154" s="69" t="s">
        <v>34</v>
      </c>
      <c r="D154" s="58" t="s">
        <v>701</v>
      </c>
      <c r="E154" s="69"/>
      <c r="F154" s="71">
        <f>F155</f>
        <v>2960270</v>
      </c>
      <c r="G154" s="121"/>
      <c r="H154" s="188">
        <f>H155</f>
        <v>2947695</v>
      </c>
      <c r="I154" s="121"/>
      <c r="J154" s="71">
        <f>J155</f>
        <v>2947695</v>
      </c>
      <c r="K154" s="121"/>
      <c r="L154" s="71">
        <f>L155</f>
        <v>2999445.08</v>
      </c>
      <c r="M154" s="162"/>
      <c r="N154" s="71">
        <f>N155</f>
        <v>3002489.08</v>
      </c>
      <c r="O154" s="162"/>
      <c r="P154" s="229">
        <f>P155</f>
        <v>2795465.08</v>
      </c>
    </row>
    <row r="155" spans="1:16" ht="37.5" customHeight="1">
      <c r="A155" s="116" t="s">
        <v>538</v>
      </c>
      <c r="B155" s="69" t="s">
        <v>91</v>
      </c>
      <c r="C155" s="69" t="s">
        <v>34</v>
      </c>
      <c r="D155" s="58" t="s">
        <v>701</v>
      </c>
      <c r="E155" s="69" t="s">
        <v>539</v>
      </c>
      <c r="F155" s="70">
        <v>2960270</v>
      </c>
      <c r="G155" s="121">
        <v>-12575</v>
      </c>
      <c r="H155" s="187">
        <f>F155+G155</f>
        <v>2947695</v>
      </c>
      <c r="I155" s="121"/>
      <c r="J155" s="70">
        <f>H155+I155</f>
        <v>2947695</v>
      </c>
      <c r="K155" s="121">
        <v>51750.08</v>
      </c>
      <c r="L155" s="70">
        <f>J155+K155</f>
        <v>2999445.08</v>
      </c>
      <c r="M155" s="162">
        <v>3044</v>
      </c>
      <c r="N155" s="70">
        <f>L155+M155</f>
        <v>3002489.08</v>
      </c>
      <c r="O155" s="162">
        <v>-207024</v>
      </c>
      <c r="P155" s="228">
        <f>N155+O155</f>
        <v>2795465.08</v>
      </c>
    </row>
    <row r="156" spans="1:16" ht="20.25" customHeight="1">
      <c r="A156" s="44" t="s">
        <v>142</v>
      </c>
      <c r="B156" s="69" t="s">
        <v>143</v>
      </c>
      <c r="C156" s="69"/>
      <c r="D156" s="69"/>
      <c r="E156" s="69"/>
      <c r="F156" s="70">
        <f>F157</f>
        <v>360000</v>
      </c>
      <c r="G156" s="121"/>
      <c r="H156" s="187">
        <f>H157</f>
        <v>360000</v>
      </c>
      <c r="I156" s="121"/>
      <c r="J156" s="70">
        <f>J157</f>
        <v>360000</v>
      </c>
      <c r="K156" s="121"/>
      <c r="L156" s="70">
        <f>L157</f>
        <v>360000</v>
      </c>
      <c r="M156" s="162"/>
      <c r="N156" s="70">
        <f>N157</f>
        <v>360000</v>
      </c>
      <c r="O156" s="162"/>
      <c r="P156" s="228">
        <f>P157</f>
        <v>360000</v>
      </c>
    </row>
    <row r="157" spans="1:16" ht="99" customHeight="1">
      <c r="A157" s="87" t="s">
        <v>267</v>
      </c>
      <c r="B157" s="69" t="s">
        <v>143</v>
      </c>
      <c r="C157" s="69" t="s">
        <v>79</v>
      </c>
      <c r="D157" s="58" t="s">
        <v>675</v>
      </c>
      <c r="E157" s="69"/>
      <c r="F157" s="71">
        <f>F158</f>
        <v>360000</v>
      </c>
      <c r="G157" s="121"/>
      <c r="H157" s="188">
        <f>H158</f>
        <v>360000</v>
      </c>
      <c r="I157" s="121"/>
      <c r="J157" s="71">
        <f>J158</f>
        <v>360000</v>
      </c>
      <c r="K157" s="121"/>
      <c r="L157" s="71">
        <f>L158</f>
        <v>360000</v>
      </c>
      <c r="M157" s="162"/>
      <c r="N157" s="71">
        <f>N158</f>
        <v>360000</v>
      </c>
      <c r="O157" s="162"/>
      <c r="P157" s="229">
        <f>P158</f>
        <v>360000</v>
      </c>
    </row>
    <row r="158" spans="1:16" ht="47.25" customHeight="1">
      <c r="A158" s="87" t="s">
        <v>3</v>
      </c>
      <c r="B158" s="69" t="s">
        <v>143</v>
      </c>
      <c r="C158" s="69" t="s">
        <v>36</v>
      </c>
      <c r="D158" s="58" t="s">
        <v>702</v>
      </c>
      <c r="E158" s="69"/>
      <c r="F158" s="71">
        <f>F159</f>
        <v>360000</v>
      </c>
      <c r="G158" s="121"/>
      <c r="H158" s="188">
        <f>H159</f>
        <v>360000</v>
      </c>
      <c r="I158" s="121"/>
      <c r="J158" s="71">
        <f>J159</f>
        <v>360000</v>
      </c>
      <c r="K158" s="121"/>
      <c r="L158" s="71">
        <f>L159</f>
        <v>360000</v>
      </c>
      <c r="M158" s="162"/>
      <c r="N158" s="71">
        <f>N159</f>
        <v>360000</v>
      </c>
      <c r="O158" s="162"/>
      <c r="P158" s="229">
        <f>P159</f>
        <v>360000</v>
      </c>
    </row>
    <row r="159" spans="1:16" ht="35.25" customHeight="1">
      <c r="A159" s="87" t="s">
        <v>35</v>
      </c>
      <c r="B159" s="69" t="s">
        <v>143</v>
      </c>
      <c r="C159" s="69" t="s">
        <v>37</v>
      </c>
      <c r="D159" s="58" t="s">
        <v>703</v>
      </c>
      <c r="E159" s="69"/>
      <c r="F159" s="71">
        <f>F160</f>
        <v>360000</v>
      </c>
      <c r="G159" s="121"/>
      <c r="H159" s="188">
        <f>H160</f>
        <v>360000</v>
      </c>
      <c r="I159" s="121"/>
      <c r="J159" s="71">
        <f>J160</f>
        <v>360000</v>
      </c>
      <c r="K159" s="121"/>
      <c r="L159" s="71">
        <f>L160</f>
        <v>360000</v>
      </c>
      <c r="M159" s="162"/>
      <c r="N159" s="71">
        <f>N160</f>
        <v>360000</v>
      </c>
      <c r="O159" s="162"/>
      <c r="P159" s="229">
        <f>P160</f>
        <v>360000</v>
      </c>
    </row>
    <row r="160" spans="1:16" ht="81" customHeight="1">
      <c r="A160" s="142" t="s">
        <v>558</v>
      </c>
      <c r="B160" s="69" t="s">
        <v>143</v>
      </c>
      <c r="C160" s="69" t="s">
        <v>37</v>
      </c>
      <c r="D160" s="58" t="s">
        <v>703</v>
      </c>
      <c r="E160" s="69" t="s">
        <v>177</v>
      </c>
      <c r="F160" s="70">
        <v>360000</v>
      </c>
      <c r="G160" s="121"/>
      <c r="H160" s="187">
        <f>F160+G160</f>
        <v>360000</v>
      </c>
      <c r="I160" s="121"/>
      <c r="J160" s="70">
        <f>H160+I160</f>
        <v>360000</v>
      </c>
      <c r="K160" s="121"/>
      <c r="L160" s="70">
        <f>J160+K160</f>
        <v>360000</v>
      </c>
      <c r="M160" s="162"/>
      <c r="N160" s="70">
        <f>L160+M160</f>
        <v>360000</v>
      </c>
      <c r="O160" s="162"/>
      <c r="P160" s="228">
        <f>N160+O160</f>
        <v>360000</v>
      </c>
    </row>
    <row r="161" spans="1:16" ht="18" customHeight="1">
      <c r="A161" s="27" t="s">
        <v>182</v>
      </c>
      <c r="B161" s="69" t="s">
        <v>183</v>
      </c>
      <c r="C161" s="69"/>
      <c r="D161" s="69"/>
      <c r="E161" s="69"/>
      <c r="F161" s="104">
        <f>F162</f>
        <v>16179000</v>
      </c>
      <c r="G161" s="121"/>
      <c r="H161" s="185">
        <f>H162</f>
        <v>18641000.66</v>
      </c>
      <c r="I161" s="121"/>
      <c r="J161" s="104">
        <f>J162</f>
        <v>18641000.66</v>
      </c>
      <c r="K161" s="121"/>
      <c r="L161" s="104">
        <f>L162</f>
        <v>18641000.66</v>
      </c>
      <c r="M161" s="162"/>
      <c r="N161" s="104">
        <f>N162</f>
        <v>18641000.66</v>
      </c>
      <c r="O161" s="162"/>
      <c r="P161" s="226">
        <f>P162</f>
        <v>22893848.66</v>
      </c>
    </row>
    <row r="162" spans="1:16" ht="98.25" customHeight="1">
      <c r="A162" s="87" t="s">
        <v>267</v>
      </c>
      <c r="B162" s="69" t="s">
        <v>183</v>
      </c>
      <c r="C162" s="69" t="s">
        <v>79</v>
      </c>
      <c r="D162" s="73" t="s">
        <v>675</v>
      </c>
      <c r="E162" s="69"/>
      <c r="F162" s="106">
        <f>F163</f>
        <v>16179000</v>
      </c>
      <c r="G162" s="121"/>
      <c r="H162" s="184">
        <f>H163</f>
        <v>18641000.66</v>
      </c>
      <c r="I162" s="121"/>
      <c r="J162" s="106">
        <f>J163</f>
        <v>18641000.66</v>
      </c>
      <c r="K162" s="121"/>
      <c r="L162" s="106">
        <f>L163</f>
        <v>18641000.66</v>
      </c>
      <c r="M162" s="162"/>
      <c r="N162" s="106">
        <f>N163</f>
        <v>18641000.66</v>
      </c>
      <c r="O162" s="162"/>
      <c r="P162" s="225">
        <f>P163</f>
        <v>22893848.66</v>
      </c>
    </row>
    <row r="163" spans="1:16" ht="63" customHeight="1">
      <c r="A163" s="87" t="s">
        <v>45</v>
      </c>
      <c r="B163" s="69" t="s">
        <v>183</v>
      </c>
      <c r="C163" s="69" t="s">
        <v>41</v>
      </c>
      <c r="D163" s="73" t="s">
        <v>392</v>
      </c>
      <c r="E163" s="69"/>
      <c r="F163" s="106">
        <f>F166+F168+F172+F164+F170</f>
        <v>16179000</v>
      </c>
      <c r="G163" s="121"/>
      <c r="H163" s="184">
        <f>H166+H168+H172+H164+H170</f>
        <v>18641000.66</v>
      </c>
      <c r="I163" s="121"/>
      <c r="J163" s="106">
        <f>J166+J168+J172+J164+J170</f>
        <v>18641000.66</v>
      </c>
      <c r="K163" s="121"/>
      <c r="L163" s="106">
        <f>L166+L168+L172+L164+L170</f>
        <v>18641000.66</v>
      </c>
      <c r="M163" s="162"/>
      <c r="N163" s="106">
        <f>N166+N168+N172+N164+N170</f>
        <v>18641000.66</v>
      </c>
      <c r="O163" s="162"/>
      <c r="P163" s="225">
        <f>P166+P168+P172+P164+P170</f>
        <v>22893848.66</v>
      </c>
    </row>
    <row r="164" spans="1:16" ht="63" customHeight="1">
      <c r="A164" s="87" t="s">
        <v>260</v>
      </c>
      <c r="B164" s="73" t="s">
        <v>183</v>
      </c>
      <c r="C164" s="73" t="s">
        <v>251</v>
      </c>
      <c r="D164" s="73" t="s">
        <v>393</v>
      </c>
      <c r="E164" s="69"/>
      <c r="F164" s="106">
        <f>F165</f>
        <v>679000</v>
      </c>
      <c r="G164" s="121"/>
      <c r="H164" s="184">
        <f>H165</f>
        <v>679000</v>
      </c>
      <c r="I164" s="121"/>
      <c r="J164" s="106">
        <f>J165</f>
        <v>679000</v>
      </c>
      <c r="K164" s="121"/>
      <c r="L164" s="106">
        <f>L165</f>
        <v>679000</v>
      </c>
      <c r="M164" s="162"/>
      <c r="N164" s="106">
        <f>N165</f>
        <v>354000</v>
      </c>
      <c r="O164" s="162"/>
      <c r="P164" s="225">
        <f>P165</f>
        <v>2000000</v>
      </c>
    </row>
    <row r="165" spans="1:16" ht="33.75" customHeight="1">
      <c r="A165" s="44" t="s">
        <v>538</v>
      </c>
      <c r="B165" s="73" t="s">
        <v>183</v>
      </c>
      <c r="C165" s="73" t="s">
        <v>251</v>
      </c>
      <c r="D165" s="73" t="s">
        <v>393</v>
      </c>
      <c r="E165" s="73" t="s">
        <v>539</v>
      </c>
      <c r="F165" s="106">
        <v>679000</v>
      </c>
      <c r="G165" s="121"/>
      <c r="H165" s="184">
        <f>F165+G165</f>
        <v>679000</v>
      </c>
      <c r="I165" s="121"/>
      <c r="J165" s="106">
        <f>H165+I165</f>
        <v>679000</v>
      </c>
      <c r="K165" s="121"/>
      <c r="L165" s="106">
        <f>J165+K165</f>
        <v>679000</v>
      </c>
      <c r="M165" s="162">
        <v>-325000</v>
      </c>
      <c r="N165" s="106">
        <f>L165+M165</f>
        <v>354000</v>
      </c>
      <c r="O165" s="162">
        <v>1646000</v>
      </c>
      <c r="P165" s="225">
        <f>N165+O165</f>
        <v>2000000</v>
      </c>
    </row>
    <row r="166" spans="1:16" ht="65.25" customHeight="1">
      <c r="A166" s="87" t="s">
        <v>38</v>
      </c>
      <c r="B166" s="69" t="s">
        <v>183</v>
      </c>
      <c r="C166" s="69" t="s">
        <v>42</v>
      </c>
      <c r="D166" s="73" t="s">
        <v>394</v>
      </c>
      <c r="E166" s="69"/>
      <c r="F166" s="106">
        <f>F167</f>
        <v>6000000</v>
      </c>
      <c r="G166" s="121"/>
      <c r="H166" s="184">
        <f>H167</f>
        <v>6000000</v>
      </c>
      <c r="I166" s="121"/>
      <c r="J166" s="106">
        <f>J167</f>
        <v>6000000</v>
      </c>
      <c r="K166" s="121"/>
      <c r="L166" s="106">
        <f>L167</f>
        <v>5299392.78</v>
      </c>
      <c r="M166" s="162"/>
      <c r="N166" s="106">
        <f>N167</f>
        <v>5620592.78</v>
      </c>
      <c r="O166" s="162"/>
      <c r="P166" s="225">
        <f>P167</f>
        <v>7814722.78</v>
      </c>
    </row>
    <row r="167" spans="1:16" ht="36" customHeight="1">
      <c r="A167" s="44" t="s">
        <v>538</v>
      </c>
      <c r="B167" s="72" t="s">
        <v>183</v>
      </c>
      <c r="C167" s="72" t="s">
        <v>42</v>
      </c>
      <c r="D167" s="73" t="s">
        <v>394</v>
      </c>
      <c r="E167" s="112" t="s">
        <v>539</v>
      </c>
      <c r="F167" s="104">
        <v>6000000</v>
      </c>
      <c r="G167" s="121"/>
      <c r="H167" s="185">
        <f>F167+G167</f>
        <v>6000000</v>
      </c>
      <c r="I167" s="121"/>
      <c r="J167" s="104">
        <f>H167+I167</f>
        <v>6000000</v>
      </c>
      <c r="K167" s="121">
        <v>-700607.22</v>
      </c>
      <c r="L167" s="104">
        <f>J167+K167</f>
        <v>5299392.78</v>
      </c>
      <c r="M167" s="162">
        <v>321200</v>
      </c>
      <c r="N167" s="104">
        <f>L167+M167</f>
        <v>5620592.78</v>
      </c>
      <c r="O167" s="162">
        <f>-0.62-115969.38+2000000+310100</f>
        <v>2194130</v>
      </c>
      <c r="P167" s="226">
        <f>N167+O167</f>
        <v>7814722.78</v>
      </c>
    </row>
    <row r="168" spans="1:16" ht="62.25" customHeight="1">
      <c r="A168" s="87" t="s">
        <v>39</v>
      </c>
      <c r="B168" s="69" t="s">
        <v>183</v>
      </c>
      <c r="C168" s="69" t="s">
        <v>43</v>
      </c>
      <c r="D168" s="73" t="s">
        <v>395</v>
      </c>
      <c r="E168" s="69"/>
      <c r="F168" s="106">
        <f>F169</f>
        <v>3500000</v>
      </c>
      <c r="G168" s="121"/>
      <c r="H168" s="184">
        <f>H169</f>
        <v>5962000.66</v>
      </c>
      <c r="I168" s="121"/>
      <c r="J168" s="106">
        <f>J169</f>
        <v>9402551.66</v>
      </c>
      <c r="K168" s="121"/>
      <c r="L168" s="106">
        <f>L169</f>
        <v>9056279.4</v>
      </c>
      <c r="M168" s="162"/>
      <c r="N168" s="106">
        <f>N169</f>
        <v>9056279.4</v>
      </c>
      <c r="O168" s="162"/>
      <c r="P168" s="225">
        <f>P169</f>
        <v>9208097.4</v>
      </c>
    </row>
    <row r="169" spans="1:16" ht="33" customHeight="1">
      <c r="A169" s="44" t="s">
        <v>538</v>
      </c>
      <c r="B169" s="72" t="s">
        <v>183</v>
      </c>
      <c r="C169" s="72" t="s">
        <v>43</v>
      </c>
      <c r="D169" s="73" t="s">
        <v>395</v>
      </c>
      <c r="E169" s="112" t="s">
        <v>539</v>
      </c>
      <c r="F169" s="104">
        <v>3500000</v>
      </c>
      <c r="G169" s="121">
        <v>2462000.66</v>
      </c>
      <c r="H169" s="185">
        <f>F169+G169</f>
        <v>5962000.66</v>
      </c>
      <c r="I169" s="121">
        <f>3500000-59449</f>
        <v>3440551</v>
      </c>
      <c r="J169" s="104">
        <f>H169+I169</f>
        <v>9402551.66</v>
      </c>
      <c r="K169" s="121">
        <v>-346272.26</v>
      </c>
      <c r="L169" s="104">
        <f>J169+K169</f>
        <v>9056279.4</v>
      </c>
      <c r="M169" s="162"/>
      <c r="N169" s="104">
        <f>L169+M169</f>
        <v>9056279.4</v>
      </c>
      <c r="O169" s="162">
        <f>461918-310100</f>
        <v>151818</v>
      </c>
      <c r="P169" s="226">
        <f>N169+O169</f>
        <v>9208097.4</v>
      </c>
    </row>
    <row r="170" spans="1:16" ht="48" customHeight="1">
      <c r="A170" s="27" t="s">
        <v>252</v>
      </c>
      <c r="B170" s="112" t="s">
        <v>183</v>
      </c>
      <c r="C170" s="112" t="s">
        <v>253</v>
      </c>
      <c r="D170" s="112" t="s">
        <v>396</v>
      </c>
      <c r="E170" s="72"/>
      <c r="F170" s="104">
        <f>F171</f>
        <v>3500000</v>
      </c>
      <c r="G170" s="121"/>
      <c r="H170" s="185">
        <f>H171</f>
        <v>3500000</v>
      </c>
      <c r="I170" s="121"/>
      <c r="J170" s="104">
        <f>J171</f>
        <v>0</v>
      </c>
      <c r="K170" s="121"/>
      <c r="L170" s="104">
        <f>L171</f>
        <v>1046879.48</v>
      </c>
      <c r="M170" s="162"/>
      <c r="N170" s="104">
        <f>N171</f>
        <v>1046879.48</v>
      </c>
      <c r="O170" s="162"/>
      <c r="P170" s="226">
        <f>P171</f>
        <v>1046879.48</v>
      </c>
    </row>
    <row r="171" spans="1:16" ht="33" customHeight="1">
      <c r="A171" s="44" t="s">
        <v>538</v>
      </c>
      <c r="B171" s="112" t="s">
        <v>183</v>
      </c>
      <c r="C171" s="112" t="s">
        <v>253</v>
      </c>
      <c r="D171" s="112" t="s">
        <v>396</v>
      </c>
      <c r="E171" s="112" t="s">
        <v>539</v>
      </c>
      <c r="F171" s="104">
        <v>3500000</v>
      </c>
      <c r="G171" s="121"/>
      <c r="H171" s="185">
        <f>F171+G171</f>
        <v>3500000</v>
      </c>
      <c r="I171" s="121">
        <v>-3500000</v>
      </c>
      <c r="J171" s="104">
        <f>H171+I171</f>
        <v>0</v>
      </c>
      <c r="K171" s="121">
        <v>1046879.48</v>
      </c>
      <c r="L171" s="104">
        <f>J171+K171</f>
        <v>1046879.48</v>
      </c>
      <c r="M171" s="162"/>
      <c r="N171" s="104">
        <f>L171+M171</f>
        <v>1046879.48</v>
      </c>
      <c r="O171" s="162"/>
      <c r="P171" s="226">
        <f>N171+O171</f>
        <v>1046879.48</v>
      </c>
    </row>
    <row r="172" spans="1:16" ht="47.25">
      <c r="A172" s="87" t="s">
        <v>40</v>
      </c>
      <c r="B172" s="69" t="s">
        <v>183</v>
      </c>
      <c r="C172" s="69" t="s">
        <v>44</v>
      </c>
      <c r="D172" s="73" t="s">
        <v>397</v>
      </c>
      <c r="E172" s="69"/>
      <c r="F172" s="106">
        <f>F173</f>
        <v>2500000</v>
      </c>
      <c r="G172" s="121"/>
      <c r="H172" s="184">
        <f>H173</f>
        <v>2500000</v>
      </c>
      <c r="I172" s="121"/>
      <c r="J172" s="106">
        <f>J173</f>
        <v>2559449</v>
      </c>
      <c r="K172" s="121"/>
      <c r="L172" s="106">
        <f>L173</f>
        <v>2559449</v>
      </c>
      <c r="M172" s="162"/>
      <c r="N172" s="106">
        <f>N173</f>
        <v>2563249</v>
      </c>
      <c r="O172" s="162"/>
      <c r="P172" s="225">
        <f>P173</f>
        <v>2824149</v>
      </c>
    </row>
    <row r="173" spans="1:16" ht="30.75" customHeight="1">
      <c r="A173" s="44" t="s">
        <v>538</v>
      </c>
      <c r="B173" s="72" t="s">
        <v>183</v>
      </c>
      <c r="C173" s="72" t="s">
        <v>44</v>
      </c>
      <c r="D173" s="73" t="s">
        <v>397</v>
      </c>
      <c r="E173" s="112" t="s">
        <v>539</v>
      </c>
      <c r="F173" s="104">
        <v>2500000</v>
      </c>
      <c r="G173" s="121"/>
      <c r="H173" s="185">
        <f>F173+G173</f>
        <v>2500000</v>
      </c>
      <c r="I173" s="121">
        <v>59449</v>
      </c>
      <c r="J173" s="104">
        <f>H173+I173</f>
        <v>2559449</v>
      </c>
      <c r="K173" s="121"/>
      <c r="L173" s="104">
        <f>J173+K173</f>
        <v>2559449</v>
      </c>
      <c r="M173" s="162">
        <v>3800</v>
      </c>
      <c r="N173" s="104">
        <f>L173+M173</f>
        <v>2563249</v>
      </c>
      <c r="O173" s="162">
        <v>260900</v>
      </c>
      <c r="P173" s="226">
        <f>N173+O173</f>
        <v>2824149</v>
      </c>
    </row>
    <row r="174" spans="1:16" ht="24" customHeight="1">
      <c r="A174" s="44" t="s">
        <v>158</v>
      </c>
      <c r="B174" s="69" t="s">
        <v>159</v>
      </c>
      <c r="C174" s="69"/>
      <c r="D174" s="69"/>
      <c r="E174" s="69"/>
      <c r="F174" s="70">
        <f>F175</f>
        <v>90000</v>
      </c>
      <c r="G174" s="121"/>
      <c r="H174" s="187">
        <f>H175</f>
        <v>90000</v>
      </c>
      <c r="I174" s="121"/>
      <c r="J174" s="70">
        <f>J175</f>
        <v>90000</v>
      </c>
      <c r="K174" s="121"/>
      <c r="L174" s="70">
        <f>L175</f>
        <v>90000</v>
      </c>
      <c r="M174" s="162"/>
      <c r="N174" s="70">
        <f>N175</f>
        <v>60000</v>
      </c>
      <c r="O174" s="162"/>
      <c r="P174" s="228">
        <f>P175</f>
        <v>42000</v>
      </c>
    </row>
    <row r="175" spans="1:16" ht="65.25" customHeight="1">
      <c r="A175" s="91" t="s">
        <v>722</v>
      </c>
      <c r="B175" s="69" t="s">
        <v>159</v>
      </c>
      <c r="C175" s="69" t="s">
        <v>489</v>
      </c>
      <c r="D175" s="58" t="s">
        <v>643</v>
      </c>
      <c r="E175" s="69"/>
      <c r="F175" s="70">
        <f>F176</f>
        <v>90000</v>
      </c>
      <c r="G175" s="121"/>
      <c r="H175" s="187">
        <f>H176</f>
        <v>90000</v>
      </c>
      <c r="I175" s="121"/>
      <c r="J175" s="70">
        <f>J176</f>
        <v>90000</v>
      </c>
      <c r="K175" s="121"/>
      <c r="L175" s="70">
        <f>L176</f>
        <v>90000</v>
      </c>
      <c r="M175" s="162"/>
      <c r="N175" s="70">
        <f>N176</f>
        <v>60000</v>
      </c>
      <c r="O175" s="162"/>
      <c r="P175" s="228">
        <f>P176</f>
        <v>42000</v>
      </c>
    </row>
    <row r="176" spans="1:16" ht="33" customHeight="1">
      <c r="A176" s="43" t="s">
        <v>46</v>
      </c>
      <c r="B176" s="69" t="s">
        <v>159</v>
      </c>
      <c r="C176" s="69" t="s">
        <v>595</v>
      </c>
      <c r="D176" s="58" t="s">
        <v>704</v>
      </c>
      <c r="E176" s="69"/>
      <c r="F176" s="70">
        <f>F177</f>
        <v>90000</v>
      </c>
      <c r="G176" s="121"/>
      <c r="H176" s="187">
        <f>H177</f>
        <v>90000</v>
      </c>
      <c r="I176" s="121"/>
      <c r="J176" s="70">
        <f>J177</f>
        <v>90000</v>
      </c>
      <c r="K176" s="121"/>
      <c r="L176" s="70">
        <f>L177</f>
        <v>90000</v>
      </c>
      <c r="M176" s="162"/>
      <c r="N176" s="70">
        <f>N177</f>
        <v>60000</v>
      </c>
      <c r="O176" s="162"/>
      <c r="P176" s="228">
        <f>P177</f>
        <v>42000</v>
      </c>
    </row>
    <row r="177" spans="1:16" ht="50.25" customHeight="1">
      <c r="A177" s="43" t="s">
        <v>464</v>
      </c>
      <c r="B177" s="69" t="s">
        <v>159</v>
      </c>
      <c r="C177" s="69" t="s">
        <v>47</v>
      </c>
      <c r="D177" s="58" t="s">
        <v>705</v>
      </c>
      <c r="E177" s="69"/>
      <c r="F177" s="71">
        <f>F178</f>
        <v>90000</v>
      </c>
      <c r="G177" s="121"/>
      <c r="H177" s="188">
        <f>H178</f>
        <v>90000</v>
      </c>
      <c r="I177" s="121"/>
      <c r="J177" s="71">
        <f>J178</f>
        <v>90000</v>
      </c>
      <c r="K177" s="121"/>
      <c r="L177" s="71">
        <f>L178</f>
        <v>90000</v>
      </c>
      <c r="M177" s="162"/>
      <c r="N177" s="71">
        <f>N178</f>
        <v>60000</v>
      </c>
      <c r="O177" s="162"/>
      <c r="P177" s="229">
        <f>P178</f>
        <v>42000</v>
      </c>
    </row>
    <row r="178" spans="1:16" ht="39" customHeight="1">
      <c r="A178" s="44" t="s">
        <v>538</v>
      </c>
      <c r="B178" s="69" t="s">
        <v>159</v>
      </c>
      <c r="C178" s="69" t="s">
        <v>47</v>
      </c>
      <c r="D178" s="58" t="s">
        <v>705</v>
      </c>
      <c r="E178" s="69" t="s">
        <v>539</v>
      </c>
      <c r="F178" s="70">
        <v>90000</v>
      </c>
      <c r="G178" s="121"/>
      <c r="H178" s="187">
        <f>F178+G178</f>
        <v>90000</v>
      </c>
      <c r="I178" s="121"/>
      <c r="J178" s="70">
        <f>H178+I178</f>
        <v>90000</v>
      </c>
      <c r="K178" s="121"/>
      <c r="L178" s="70">
        <f>J178+K178</f>
        <v>90000</v>
      </c>
      <c r="M178" s="162">
        <v>-30000</v>
      </c>
      <c r="N178" s="70">
        <f>L178+M178</f>
        <v>60000</v>
      </c>
      <c r="O178" s="162">
        <v>-18000</v>
      </c>
      <c r="P178" s="228">
        <f>N178+O178</f>
        <v>42000</v>
      </c>
    </row>
    <row r="179" spans="1:16" ht="32.25" customHeight="1">
      <c r="A179" s="27" t="s">
        <v>92</v>
      </c>
      <c r="B179" s="73" t="s">
        <v>93</v>
      </c>
      <c r="C179" s="73"/>
      <c r="D179" s="73"/>
      <c r="E179" s="73"/>
      <c r="F179" s="74">
        <f>F180+F186+F191+F201</f>
        <v>5369090</v>
      </c>
      <c r="G179" s="121"/>
      <c r="H179" s="189">
        <f>H180+H186+H191+H201</f>
        <v>5682989</v>
      </c>
      <c r="I179" s="121"/>
      <c r="J179" s="74">
        <f>J180+J186+J191+J201</f>
        <v>6305428.47</v>
      </c>
      <c r="K179" s="121"/>
      <c r="L179" s="74">
        <f>L180+L186+L191+L201</f>
        <v>5548140.71</v>
      </c>
      <c r="M179" s="162"/>
      <c r="N179" s="74">
        <f>N180+N186+N191+N201</f>
        <v>5614771.73</v>
      </c>
      <c r="O179" s="162"/>
      <c r="P179" s="230">
        <f>P180+P186+P191+P201</f>
        <v>4396481.85</v>
      </c>
    </row>
    <row r="180" spans="1:16" ht="80.25" customHeight="1">
      <c r="A180" s="27" t="s">
        <v>518</v>
      </c>
      <c r="B180" s="73" t="s">
        <v>93</v>
      </c>
      <c r="C180" s="73" t="s">
        <v>519</v>
      </c>
      <c r="D180" s="61" t="s">
        <v>657</v>
      </c>
      <c r="E180" s="73"/>
      <c r="F180" s="74">
        <f>F181</f>
        <v>2590350</v>
      </c>
      <c r="G180" s="121"/>
      <c r="H180" s="189">
        <f>H181</f>
        <v>2590350</v>
      </c>
      <c r="I180" s="121"/>
      <c r="J180" s="74">
        <f>J181</f>
        <v>2530350</v>
      </c>
      <c r="K180" s="121"/>
      <c r="L180" s="74">
        <f>L181</f>
        <v>2030790.3</v>
      </c>
      <c r="M180" s="162"/>
      <c r="N180" s="74">
        <f>N181</f>
        <v>2030790.3</v>
      </c>
      <c r="O180" s="162"/>
      <c r="P180" s="230">
        <f>P181</f>
        <v>1100790.3</v>
      </c>
    </row>
    <row r="181" spans="1:16" ht="51.75" customHeight="1">
      <c r="A181" s="13" t="s">
        <v>53</v>
      </c>
      <c r="B181" s="58" t="s">
        <v>93</v>
      </c>
      <c r="C181" s="58" t="s">
        <v>54</v>
      </c>
      <c r="D181" s="58" t="s">
        <v>710</v>
      </c>
      <c r="E181" s="58"/>
      <c r="F181" s="74">
        <f>F182+F184</f>
        <v>2590350</v>
      </c>
      <c r="G181" s="121"/>
      <c r="H181" s="189">
        <f>H182+H184</f>
        <v>2590350</v>
      </c>
      <c r="I181" s="121"/>
      <c r="J181" s="74">
        <f>J182+J184</f>
        <v>2530350</v>
      </c>
      <c r="K181" s="121"/>
      <c r="L181" s="74">
        <f>L182+L184</f>
        <v>2030790.3</v>
      </c>
      <c r="M181" s="162"/>
      <c r="N181" s="74">
        <f>N182+N184</f>
        <v>2030790.3</v>
      </c>
      <c r="O181" s="162"/>
      <c r="P181" s="230">
        <f>P182+P184</f>
        <v>1100790.3</v>
      </c>
    </row>
    <row r="182" spans="1:16" ht="33.75" customHeight="1">
      <c r="A182" s="12" t="s">
        <v>231</v>
      </c>
      <c r="B182" s="58" t="s">
        <v>93</v>
      </c>
      <c r="C182" s="58" t="s">
        <v>55</v>
      </c>
      <c r="D182" s="58" t="s">
        <v>711</v>
      </c>
      <c r="E182" s="58"/>
      <c r="F182" s="74">
        <f>F183</f>
        <v>2410350</v>
      </c>
      <c r="G182" s="121"/>
      <c r="H182" s="189">
        <f>H183</f>
        <v>2410350</v>
      </c>
      <c r="I182" s="121"/>
      <c r="J182" s="74">
        <f>J183</f>
        <v>2350350</v>
      </c>
      <c r="K182" s="121"/>
      <c r="L182" s="74">
        <f>L183</f>
        <v>1850790.3</v>
      </c>
      <c r="M182" s="162"/>
      <c r="N182" s="74">
        <f>N183</f>
        <v>1850790.3</v>
      </c>
      <c r="O182" s="162"/>
      <c r="P182" s="230">
        <f>P183</f>
        <v>1050790.3</v>
      </c>
    </row>
    <row r="183" spans="1:16" ht="35.25" customHeight="1">
      <c r="A183" s="44" t="s">
        <v>538</v>
      </c>
      <c r="B183" s="58" t="s">
        <v>93</v>
      </c>
      <c r="C183" s="58" t="s">
        <v>55</v>
      </c>
      <c r="D183" s="58" t="s">
        <v>711</v>
      </c>
      <c r="E183" s="58" t="s">
        <v>539</v>
      </c>
      <c r="F183" s="74">
        <v>2410350</v>
      </c>
      <c r="G183" s="121"/>
      <c r="H183" s="189">
        <f>F183+G183</f>
        <v>2410350</v>
      </c>
      <c r="I183" s="121">
        <v>-60000</v>
      </c>
      <c r="J183" s="74">
        <f>H183+I183</f>
        <v>2350350</v>
      </c>
      <c r="K183" s="121">
        <f>-409559.7-90000</f>
        <v>-499559.7</v>
      </c>
      <c r="L183" s="74">
        <f>J183+K183</f>
        <v>1850790.3</v>
      </c>
      <c r="M183" s="162"/>
      <c r="N183" s="74">
        <f>L183+M183</f>
        <v>1850790.3</v>
      </c>
      <c r="O183" s="162">
        <v>-800000</v>
      </c>
      <c r="P183" s="230">
        <f>N183+O183</f>
        <v>1050790.3</v>
      </c>
    </row>
    <row r="184" spans="1:16" ht="22.5" customHeight="1">
      <c r="A184" s="13" t="s">
        <v>232</v>
      </c>
      <c r="B184" s="58" t="s">
        <v>93</v>
      </c>
      <c r="C184" s="58" t="s">
        <v>4</v>
      </c>
      <c r="D184" s="58" t="s">
        <v>712</v>
      </c>
      <c r="E184" s="58"/>
      <c r="F184" s="74">
        <f>F185</f>
        <v>180000</v>
      </c>
      <c r="G184" s="121"/>
      <c r="H184" s="189">
        <f>H185</f>
        <v>180000</v>
      </c>
      <c r="I184" s="121"/>
      <c r="J184" s="74">
        <f>J185</f>
        <v>180000</v>
      </c>
      <c r="K184" s="121"/>
      <c r="L184" s="74">
        <f>L185</f>
        <v>180000</v>
      </c>
      <c r="M184" s="162"/>
      <c r="N184" s="74">
        <f>N185</f>
        <v>180000</v>
      </c>
      <c r="O184" s="162"/>
      <c r="P184" s="230">
        <f>P185</f>
        <v>50000</v>
      </c>
    </row>
    <row r="185" spans="1:16" ht="35.25" customHeight="1">
      <c r="A185" s="44" t="s">
        <v>538</v>
      </c>
      <c r="B185" s="58" t="s">
        <v>93</v>
      </c>
      <c r="C185" s="58" t="s">
        <v>4</v>
      </c>
      <c r="D185" s="58" t="s">
        <v>712</v>
      </c>
      <c r="E185" s="58" t="s">
        <v>539</v>
      </c>
      <c r="F185" s="74">
        <v>180000</v>
      </c>
      <c r="G185" s="121"/>
      <c r="H185" s="189">
        <f>F185+G185</f>
        <v>180000</v>
      </c>
      <c r="I185" s="121"/>
      <c r="J185" s="74">
        <f>H185+I185</f>
        <v>180000</v>
      </c>
      <c r="K185" s="121"/>
      <c r="L185" s="74">
        <f>J185+K185</f>
        <v>180000</v>
      </c>
      <c r="M185" s="162"/>
      <c r="N185" s="74">
        <f>L185+M185</f>
        <v>180000</v>
      </c>
      <c r="O185" s="162">
        <v>-130000</v>
      </c>
      <c r="P185" s="230">
        <f>N185+O185</f>
        <v>50000</v>
      </c>
    </row>
    <row r="186" spans="1:16" ht="66.75" customHeight="1">
      <c r="A186" s="92" t="s">
        <v>48</v>
      </c>
      <c r="B186" s="73" t="s">
        <v>93</v>
      </c>
      <c r="C186" s="73" t="s">
        <v>50</v>
      </c>
      <c r="D186" s="58" t="s">
        <v>706</v>
      </c>
      <c r="E186" s="73"/>
      <c r="F186" s="75">
        <f>F187</f>
        <v>1310040</v>
      </c>
      <c r="G186" s="121"/>
      <c r="H186" s="190">
        <f>H187</f>
        <v>1320039</v>
      </c>
      <c r="I186" s="121"/>
      <c r="J186" s="75">
        <f>J187+J189</f>
        <v>2002478.47</v>
      </c>
      <c r="K186" s="121"/>
      <c r="L186" s="75">
        <f>L187+L189</f>
        <v>1744750.41</v>
      </c>
      <c r="M186" s="162"/>
      <c r="N186" s="75">
        <f>N187+N189</f>
        <v>1811381.43</v>
      </c>
      <c r="O186" s="162"/>
      <c r="P186" s="231">
        <f>P187+P189</f>
        <v>1523091.5499999998</v>
      </c>
    </row>
    <row r="187" spans="1:16" ht="36.75" customHeight="1">
      <c r="A187" s="12" t="s">
        <v>49</v>
      </c>
      <c r="B187" s="73" t="s">
        <v>93</v>
      </c>
      <c r="C187" s="73" t="s">
        <v>51</v>
      </c>
      <c r="D187" s="58" t="s">
        <v>707</v>
      </c>
      <c r="E187" s="73"/>
      <c r="F187" s="75">
        <f>F188</f>
        <v>1310040</v>
      </c>
      <c r="G187" s="121"/>
      <c r="H187" s="190">
        <f>H188</f>
        <v>1320039</v>
      </c>
      <c r="I187" s="121"/>
      <c r="J187" s="75">
        <f>J188</f>
        <v>1445678.47</v>
      </c>
      <c r="K187" s="121"/>
      <c r="L187" s="75">
        <f>L188</f>
        <v>1187950.41</v>
      </c>
      <c r="M187" s="162"/>
      <c r="N187" s="75">
        <f>N188</f>
        <v>1254581.43</v>
      </c>
      <c r="O187" s="162"/>
      <c r="P187" s="231">
        <f>P188</f>
        <v>966291.5499999999</v>
      </c>
    </row>
    <row r="188" spans="1:16" ht="34.5" customHeight="1">
      <c r="A188" s="44" t="s">
        <v>538</v>
      </c>
      <c r="B188" s="73" t="s">
        <v>93</v>
      </c>
      <c r="C188" s="73" t="s">
        <v>51</v>
      </c>
      <c r="D188" s="58" t="s">
        <v>707</v>
      </c>
      <c r="E188" s="73" t="s">
        <v>539</v>
      </c>
      <c r="F188" s="74">
        <v>1310040</v>
      </c>
      <c r="G188" s="121">
        <v>9999</v>
      </c>
      <c r="H188" s="189">
        <f>F188+G188</f>
        <v>1320039</v>
      </c>
      <c r="I188" s="121">
        <f>409452.27+45187.2-329000</f>
        <v>125639.47000000003</v>
      </c>
      <c r="J188" s="74">
        <f>H188+I188</f>
        <v>1445678.47</v>
      </c>
      <c r="K188" s="121">
        <f>3121584.17+409559.7-718606-3070265.93</f>
        <v>-257728.06000000006</v>
      </c>
      <c r="L188" s="74">
        <f>J188+K188</f>
        <v>1187950.41</v>
      </c>
      <c r="M188" s="162">
        <f>3371.19+63259.83</f>
        <v>66631.02</v>
      </c>
      <c r="N188" s="74">
        <f>L188+M188</f>
        <v>1254581.43</v>
      </c>
      <c r="O188" s="162">
        <f>-227208.38-61081.5</f>
        <v>-288289.88</v>
      </c>
      <c r="P188" s="230">
        <f>N188+O188</f>
        <v>966291.5499999999</v>
      </c>
    </row>
    <row r="189" spans="1:16" ht="34.5" customHeight="1">
      <c r="A189" s="44" t="s">
        <v>758</v>
      </c>
      <c r="B189" s="73" t="s">
        <v>93</v>
      </c>
      <c r="C189" s="73"/>
      <c r="D189" s="58" t="s">
        <v>759</v>
      </c>
      <c r="E189" s="73"/>
      <c r="F189" s="74"/>
      <c r="G189" s="121"/>
      <c r="H189" s="189"/>
      <c r="I189" s="121"/>
      <c r="J189" s="74">
        <f>J190</f>
        <v>556800</v>
      </c>
      <c r="K189" s="121"/>
      <c r="L189" s="74">
        <f>L190</f>
        <v>556800</v>
      </c>
      <c r="M189" s="162"/>
      <c r="N189" s="74">
        <f>N190</f>
        <v>556800</v>
      </c>
      <c r="O189" s="162"/>
      <c r="P189" s="230">
        <f>P190</f>
        <v>556800</v>
      </c>
    </row>
    <row r="190" spans="1:16" ht="34.5" customHeight="1">
      <c r="A190" s="44" t="s">
        <v>538</v>
      </c>
      <c r="B190" s="73" t="s">
        <v>93</v>
      </c>
      <c r="C190" s="73"/>
      <c r="D190" s="58" t="s">
        <v>759</v>
      </c>
      <c r="E190" s="73" t="s">
        <v>539</v>
      </c>
      <c r="F190" s="74"/>
      <c r="G190" s="121"/>
      <c r="H190" s="189"/>
      <c r="I190" s="121">
        <v>556800</v>
      </c>
      <c r="J190" s="74">
        <f>H190+I190</f>
        <v>556800</v>
      </c>
      <c r="K190" s="121"/>
      <c r="L190" s="74">
        <f>J190+K190</f>
        <v>556800</v>
      </c>
      <c r="M190" s="162"/>
      <c r="N190" s="74">
        <f>L190+M190</f>
        <v>556800</v>
      </c>
      <c r="O190" s="162"/>
      <c r="P190" s="230">
        <f>N190+O190</f>
        <v>556800</v>
      </c>
    </row>
    <row r="191" spans="1:16" ht="129.75" customHeight="1">
      <c r="A191" s="12" t="s">
        <v>580</v>
      </c>
      <c r="B191" s="73" t="s">
        <v>93</v>
      </c>
      <c r="C191" s="73" t="s">
        <v>482</v>
      </c>
      <c r="D191" s="58" t="s">
        <v>664</v>
      </c>
      <c r="E191" s="73"/>
      <c r="F191" s="75">
        <f>F192</f>
        <v>90000</v>
      </c>
      <c r="G191" s="121"/>
      <c r="H191" s="190">
        <f>H192</f>
        <v>364500</v>
      </c>
      <c r="I191" s="121"/>
      <c r="J191" s="75">
        <f>J192</f>
        <v>364500</v>
      </c>
      <c r="K191" s="121"/>
      <c r="L191" s="75">
        <f>L192</f>
        <v>364500</v>
      </c>
      <c r="M191" s="162"/>
      <c r="N191" s="75">
        <f>N192</f>
        <v>364500</v>
      </c>
      <c r="O191" s="162"/>
      <c r="P191" s="231">
        <f>P192</f>
        <v>364500</v>
      </c>
    </row>
    <row r="192" spans="1:16" ht="80.25" customHeight="1">
      <c r="A192" s="12" t="s">
        <v>485</v>
      </c>
      <c r="B192" s="73" t="s">
        <v>93</v>
      </c>
      <c r="C192" s="73" t="s">
        <v>581</v>
      </c>
      <c r="D192" s="58" t="s">
        <v>696</v>
      </c>
      <c r="E192" s="73"/>
      <c r="F192" s="75">
        <f>F193+F199</f>
        <v>90000</v>
      </c>
      <c r="G192" s="121"/>
      <c r="H192" s="190">
        <f>H193+H196+H199</f>
        <v>364500</v>
      </c>
      <c r="I192" s="121"/>
      <c r="J192" s="75">
        <f>J193+J196+J199</f>
        <v>364500</v>
      </c>
      <c r="K192" s="121"/>
      <c r="L192" s="75">
        <f>L193+L196+L199</f>
        <v>364500</v>
      </c>
      <c r="M192" s="162"/>
      <c r="N192" s="75">
        <f>N193+N196+N199</f>
        <v>364500</v>
      </c>
      <c r="O192" s="162"/>
      <c r="P192" s="231">
        <f>P193+P196+P199</f>
        <v>364500</v>
      </c>
    </row>
    <row r="193" spans="1:16" ht="51" customHeight="1">
      <c r="A193" s="12" t="s">
        <v>206</v>
      </c>
      <c r="B193" s="73" t="s">
        <v>93</v>
      </c>
      <c r="C193" s="73" t="s">
        <v>207</v>
      </c>
      <c r="D193" s="58" t="s">
        <v>708</v>
      </c>
      <c r="E193" s="73"/>
      <c r="F193" s="75">
        <f>F194</f>
        <v>45000</v>
      </c>
      <c r="G193" s="121"/>
      <c r="H193" s="190">
        <f>H194+H195</f>
        <v>121500</v>
      </c>
      <c r="I193" s="121"/>
      <c r="J193" s="75">
        <f>J194+J195</f>
        <v>121500</v>
      </c>
      <c r="K193" s="121"/>
      <c r="L193" s="75">
        <f>L194+L195</f>
        <v>121500</v>
      </c>
      <c r="M193" s="162"/>
      <c r="N193" s="75">
        <f>N194+N195</f>
        <v>121500</v>
      </c>
      <c r="O193" s="162"/>
      <c r="P193" s="231">
        <f>P194+P195</f>
        <v>121500</v>
      </c>
    </row>
    <row r="194" spans="1:16" ht="78.75" customHeight="1">
      <c r="A194" s="177" t="s">
        <v>558</v>
      </c>
      <c r="B194" s="73" t="s">
        <v>93</v>
      </c>
      <c r="C194" s="73" t="s">
        <v>207</v>
      </c>
      <c r="D194" s="58" t="s">
        <v>708</v>
      </c>
      <c r="E194" s="73" t="s">
        <v>177</v>
      </c>
      <c r="F194" s="75">
        <v>45000</v>
      </c>
      <c r="G194" s="121">
        <v>-45000</v>
      </c>
      <c r="H194" s="190">
        <f>F194+G194</f>
        <v>0</v>
      </c>
      <c r="I194" s="121"/>
      <c r="J194" s="75">
        <f>H194+I194</f>
        <v>0</v>
      </c>
      <c r="K194" s="121"/>
      <c r="L194" s="75">
        <f>J194+K194</f>
        <v>0</v>
      </c>
      <c r="M194" s="162"/>
      <c r="N194" s="75">
        <f>L194+M194</f>
        <v>0</v>
      </c>
      <c r="O194" s="162"/>
      <c r="P194" s="231">
        <f>N194+O194</f>
        <v>0</v>
      </c>
    </row>
    <row r="195" spans="1:16" ht="24.75" customHeight="1">
      <c r="A195" s="43" t="s">
        <v>173</v>
      </c>
      <c r="B195" s="73" t="s">
        <v>93</v>
      </c>
      <c r="C195" s="73" t="s">
        <v>207</v>
      </c>
      <c r="D195" s="58" t="s">
        <v>708</v>
      </c>
      <c r="E195" s="73" t="s">
        <v>174</v>
      </c>
      <c r="F195" s="75"/>
      <c r="G195" s="121">
        <v>121500</v>
      </c>
      <c r="H195" s="190">
        <f>F195+G195</f>
        <v>121500</v>
      </c>
      <c r="I195" s="121"/>
      <c r="J195" s="75">
        <f>H195+I195</f>
        <v>121500</v>
      </c>
      <c r="K195" s="121"/>
      <c r="L195" s="75">
        <f>J195+K195</f>
        <v>121500</v>
      </c>
      <c r="M195" s="162"/>
      <c r="N195" s="75">
        <f>L195+M195</f>
        <v>121500</v>
      </c>
      <c r="O195" s="162"/>
      <c r="P195" s="231">
        <f>N195+O195</f>
        <v>121500</v>
      </c>
    </row>
    <row r="196" spans="1:16" ht="53.25" customHeight="1">
      <c r="A196" s="177" t="s">
        <v>296</v>
      </c>
      <c r="B196" s="73" t="s">
        <v>93</v>
      </c>
      <c r="C196" s="73"/>
      <c r="D196" s="58" t="s">
        <v>297</v>
      </c>
      <c r="E196" s="73"/>
      <c r="F196" s="75"/>
      <c r="G196" s="121"/>
      <c r="H196" s="190">
        <f>H197+H198</f>
        <v>243000</v>
      </c>
      <c r="I196" s="121"/>
      <c r="J196" s="75">
        <f>J197+J198</f>
        <v>243000</v>
      </c>
      <c r="K196" s="121"/>
      <c r="L196" s="75">
        <f>L197+L198</f>
        <v>243000</v>
      </c>
      <c r="M196" s="162"/>
      <c r="N196" s="75">
        <f>N197+N198</f>
        <v>243000</v>
      </c>
      <c r="O196" s="162"/>
      <c r="P196" s="231">
        <f>P197+P198</f>
        <v>243000</v>
      </c>
    </row>
    <row r="197" spans="1:16" ht="39" customHeight="1">
      <c r="A197" s="44" t="s">
        <v>538</v>
      </c>
      <c r="B197" s="73" t="s">
        <v>93</v>
      </c>
      <c r="C197" s="73"/>
      <c r="D197" s="58" t="s">
        <v>297</v>
      </c>
      <c r="E197" s="73" t="s">
        <v>539</v>
      </c>
      <c r="F197" s="75"/>
      <c r="G197" s="121">
        <v>40000</v>
      </c>
      <c r="H197" s="190">
        <f>F197+G197</f>
        <v>40000</v>
      </c>
      <c r="I197" s="121"/>
      <c r="J197" s="75">
        <f>H197+I197</f>
        <v>40000</v>
      </c>
      <c r="K197" s="121"/>
      <c r="L197" s="75">
        <f>J197+K197</f>
        <v>40000</v>
      </c>
      <c r="M197" s="162"/>
      <c r="N197" s="75">
        <f>L197+M197</f>
        <v>40000</v>
      </c>
      <c r="O197" s="162"/>
      <c r="P197" s="231">
        <f>N197+O197</f>
        <v>40000</v>
      </c>
    </row>
    <row r="198" spans="1:16" ht="23.25" customHeight="1">
      <c r="A198" s="43" t="s">
        <v>173</v>
      </c>
      <c r="B198" s="73" t="s">
        <v>93</v>
      </c>
      <c r="C198" s="73"/>
      <c r="D198" s="58" t="s">
        <v>297</v>
      </c>
      <c r="E198" s="73" t="s">
        <v>174</v>
      </c>
      <c r="F198" s="75"/>
      <c r="G198" s="121">
        <v>203000</v>
      </c>
      <c r="H198" s="190">
        <f>F198+G198</f>
        <v>203000</v>
      </c>
      <c r="I198" s="121"/>
      <c r="J198" s="75">
        <f>H198+I198</f>
        <v>203000</v>
      </c>
      <c r="K198" s="121"/>
      <c r="L198" s="75">
        <f>J198+K198</f>
        <v>203000</v>
      </c>
      <c r="M198" s="162"/>
      <c r="N198" s="75">
        <f>L198+M198</f>
        <v>203000</v>
      </c>
      <c r="O198" s="162"/>
      <c r="P198" s="231">
        <f>N198+O198</f>
        <v>203000</v>
      </c>
    </row>
    <row r="199" spans="1:16" ht="32.25" customHeight="1">
      <c r="A199" s="12" t="s">
        <v>184</v>
      </c>
      <c r="B199" s="73" t="s">
        <v>93</v>
      </c>
      <c r="C199" s="73" t="s">
        <v>52</v>
      </c>
      <c r="D199" s="58" t="s">
        <v>709</v>
      </c>
      <c r="E199" s="73"/>
      <c r="F199" s="75">
        <f>F200</f>
        <v>45000</v>
      </c>
      <c r="G199" s="121"/>
      <c r="H199" s="190">
        <f>H200</f>
        <v>0</v>
      </c>
      <c r="I199" s="121"/>
      <c r="J199" s="75">
        <f>J200</f>
        <v>0</v>
      </c>
      <c r="K199" s="121"/>
      <c r="L199" s="75">
        <f>L200</f>
        <v>0</v>
      </c>
      <c r="M199" s="162"/>
      <c r="N199" s="75">
        <f>N200</f>
        <v>0</v>
      </c>
      <c r="O199" s="162"/>
      <c r="P199" s="231">
        <f>P200</f>
        <v>0</v>
      </c>
    </row>
    <row r="200" spans="1:16" ht="51" customHeight="1">
      <c r="A200" s="13" t="s">
        <v>10</v>
      </c>
      <c r="B200" s="73" t="s">
        <v>93</v>
      </c>
      <c r="C200" s="73" t="s">
        <v>52</v>
      </c>
      <c r="D200" s="58" t="s">
        <v>709</v>
      </c>
      <c r="E200" s="73" t="s">
        <v>9</v>
      </c>
      <c r="F200" s="74">
        <v>45000</v>
      </c>
      <c r="G200" s="121">
        <v>-45000</v>
      </c>
      <c r="H200" s="190">
        <f>F200+G200</f>
        <v>0</v>
      </c>
      <c r="I200" s="121"/>
      <c r="J200" s="75">
        <f>H200+I200</f>
        <v>0</v>
      </c>
      <c r="K200" s="121"/>
      <c r="L200" s="75">
        <f>J200+K200</f>
        <v>0</v>
      </c>
      <c r="M200" s="162"/>
      <c r="N200" s="75">
        <f>L200+M200</f>
        <v>0</v>
      </c>
      <c r="O200" s="162"/>
      <c r="P200" s="231">
        <f>N200+O200</f>
        <v>0</v>
      </c>
    </row>
    <row r="201" spans="1:16" ht="21" customHeight="1">
      <c r="A201" s="126" t="s">
        <v>528</v>
      </c>
      <c r="B201" s="58" t="s">
        <v>93</v>
      </c>
      <c r="C201" s="58"/>
      <c r="D201" s="58" t="s">
        <v>640</v>
      </c>
      <c r="E201" s="73"/>
      <c r="F201" s="74">
        <f>F202</f>
        <v>1378700</v>
      </c>
      <c r="G201" s="121"/>
      <c r="H201" s="189">
        <f>H202</f>
        <v>1408100</v>
      </c>
      <c r="I201" s="121"/>
      <c r="J201" s="74">
        <f>J202</f>
        <v>1408100</v>
      </c>
      <c r="K201" s="121"/>
      <c r="L201" s="74">
        <f>L202</f>
        <v>1408100</v>
      </c>
      <c r="M201" s="162"/>
      <c r="N201" s="74">
        <f>N202</f>
        <v>1408100</v>
      </c>
      <c r="O201" s="162"/>
      <c r="P201" s="230">
        <f>P202</f>
        <v>1408100</v>
      </c>
    </row>
    <row r="202" spans="1:16" ht="65.25" customHeight="1">
      <c r="A202" s="131" t="s">
        <v>713</v>
      </c>
      <c r="B202" s="58" t="s">
        <v>93</v>
      </c>
      <c r="C202" s="58"/>
      <c r="D202" s="132">
        <v>7000053910</v>
      </c>
      <c r="E202" s="73"/>
      <c r="F202" s="74">
        <f>F203</f>
        <v>1378700</v>
      </c>
      <c r="G202" s="121"/>
      <c r="H202" s="189">
        <f>H203</f>
        <v>1408100</v>
      </c>
      <c r="I202" s="121"/>
      <c r="J202" s="74">
        <f>J203</f>
        <v>1408100</v>
      </c>
      <c r="K202" s="121"/>
      <c r="L202" s="74">
        <f>L203</f>
        <v>1408100</v>
      </c>
      <c r="M202" s="162"/>
      <c r="N202" s="74">
        <f>N203</f>
        <v>1408100</v>
      </c>
      <c r="O202" s="162"/>
      <c r="P202" s="230">
        <f>P203</f>
        <v>1408100</v>
      </c>
    </row>
    <row r="203" spans="1:16" ht="33" customHeight="1">
      <c r="A203" s="116" t="s">
        <v>538</v>
      </c>
      <c r="B203" s="58" t="s">
        <v>93</v>
      </c>
      <c r="C203" s="58"/>
      <c r="D203" s="58" t="s">
        <v>714</v>
      </c>
      <c r="E203" s="73" t="s">
        <v>539</v>
      </c>
      <c r="F203" s="74">
        <v>1378700</v>
      </c>
      <c r="G203" s="121">
        <v>29400</v>
      </c>
      <c r="H203" s="189">
        <f>F203+G203</f>
        <v>1408100</v>
      </c>
      <c r="I203" s="121"/>
      <c r="J203" s="74">
        <f>H203+I203</f>
        <v>1408100</v>
      </c>
      <c r="K203" s="121"/>
      <c r="L203" s="74">
        <f>J203+K203</f>
        <v>1408100</v>
      </c>
      <c r="M203" s="162"/>
      <c r="N203" s="74">
        <f>L203+M203</f>
        <v>1408100</v>
      </c>
      <c r="O203" s="162"/>
      <c r="P203" s="230">
        <f>N203+O203</f>
        <v>1408100</v>
      </c>
    </row>
    <row r="204" spans="1:16" ht="19.5" customHeight="1">
      <c r="A204" s="36" t="s">
        <v>94</v>
      </c>
      <c r="B204" s="56" t="s">
        <v>95</v>
      </c>
      <c r="C204" s="56"/>
      <c r="D204" s="56"/>
      <c r="E204" s="56"/>
      <c r="F204" s="113">
        <f>F205+F217+F244++F255</f>
        <v>41109510</v>
      </c>
      <c r="G204" s="121"/>
      <c r="H204" s="191">
        <f>H205+H217+H244++H255</f>
        <v>48493890</v>
      </c>
      <c r="I204" s="121"/>
      <c r="J204" s="113">
        <f>J205+J217+J244++J255</f>
        <v>56127490</v>
      </c>
      <c r="K204" s="121"/>
      <c r="L204" s="113">
        <f>L205+L217+L244++L255</f>
        <v>55919890</v>
      </c>
      <c r="M204" s="162"/>
      <c r="N204" s="113">
        <f>N205+N217+N244++N255</f>
        <v>54173015.86</v>
      </c>
      <c r="O204" s="162"/>
      <c r="P204" s="232">
        <f>P205+P217+P244++P255</f>
        <v>54163127.54</v>
      </c>
    </row>
    <row r="205" spans="1:16" ht="18.75" customHeight="1">
      <c r="A205" s="19" t="s">
        <v>96</v>
      </c>
      <c r="B205" s="62" t="s">
        <v>97</v>
      </c>
      <c r="C205" s="62"/>
      <c r="D205" s="62"/>
      <c r="E205" s="62"/>
      <c r="F205" s="106">
        <f>F206+F210</f>
        <v>3094740</v>
      </c>
      <c r="G205" s="121"/>
      <c r="H205" s="184">
        <f>H206+H210</f>
        <v>3094740</v>
      </c>
      <c r="I205" s="121"/>
      <c r="J205" s="106">
        <f>J206+J210</f>
        <v>3094740</v>
      </c>
      <c r="K205" s="121"/>
      <c r="L205" s="106">
        <f>L206+L210</f>
        <v>3094740</v>
      </c>
      <c r="M205" s="162"/>
      <c r="N205" s="106">
        <f>N206+N210</f>
        <v>1523045.68</v>
      </c>
      <c r="O205" s="162"/>
      <c r="P205" s="225">
        <f>P206+P210</f>
        <v>1523045.68</v>
      </c>
    </row>
    <row r="206" spans="1:16" ht="67.5" customHeight="1">
      <c r="A206" s="19" t="s">
        <v>487</v>
      </c>
      <c r="B206" s="58" t="s">
        <v>97</v>
      </c>
      <c r="C206" s="58" t="s">
        <v>519</v>
      </c>
      <c r="D206" s="58" t="s">
        <v>657</v>
      </c>
      <c r="E206" s="62"/>
      <c r="F206" s="106">
        <f>F207</f>
        <v>491130</v>
      </c>
      <c r="G206" s="121"/>
      <c r="H206" s="184">
        <f>H207</f>
        <v>491130</v>
      </c>
      <c r="I206" s="121"/>
      <c r="J206" s="106">
        <f>J207</f>
        <v>491130</v>
      </c>
      <c r="K206" s="121"/>
      <c r="L206" s="106">
        <f>L207</f>
        <v>491130</v>
      </c>
      <c r="M206" s="162"/>
      <c r="N206" s="106">
        <f>N207</f>
        <v>491130</v>
      </c>
      <c r="O206" s="162"/>
      <c r="P206" s="225">
        <f>P207</f>
        <v>491130</v>
      </c>
    </row>
    <row r="207" spans="1:16" ht="48" customHeight="1">
      <c r="A207" s="19" t="s">
        <v>716</v>
      </c>
      <c r="B207" s="58" t="s">
        <v>97</v>
      </c>
      <c r="C207" s="58" t="s">
        <v>717</v>
      </c>
      <c r="D207" s="58" t="s">
        <v>401</v>
      </c>
      <c r="E207" s="62"/>
      <c r="F207" s="106">
        <f>F208</f>
        <v>491130</v>
      </c>
      <c r="G207" s="121"/>
      <c r="H207" s="184">
        <f>H208</f>
        <v>491130</v>
      </c>
      <c r="I207" s="121"/>
      <c r="J207" s="106">
        <f>J208</f>
        <v>491130</v>
      </c>
      <c r="K207" s="121"/>
      <c r="L207" s="106">
        <f>L208</f>
        <v>491130</v>
      </c>
      <c r="M207" s="162"/>
      <c r="N207" s="106">
        <f>N208</f>
        <v>491130</v>
      </c>
      <c r="O207" s="162"/>
      <c r="P207" s="225">
        <f>P208</f>
        <v>491130</v>
      </c>
    </row>
    <row r="208" spans="1:16" ht="36" customHeight="1">
      <c r="A208" s="40" t="s">
        <v>718</v>
      </c>
      <c r="B208" s="58" t="s">
        <v>97</v>
      </c>
      <c r="C208" s="58" t="s">
        <v>719</v>
      </c>
      <c r="D208" s="58" t="s">
        <v>402</v>
      </c>
      <c r="E208" s="58"/>
      <c r="F208" s="106">
        <f>F209</f>
        <v>491130</v>
      </c>
      <c r="G208" s="121"/>
      <c r="H208" s="184">
        <f>H209</f>
        <v>491130</v>
      </c>
      <c r="I208" s="121"/>
      <c r="J208" s="106">
        <f>J209</f>
        <v>491130</v>
      </c>
      <c r="K208" s="121"/>
      <c r="L208" s="106">
        <f>L209</f>
        <v>491130</v>
      </c>
      <c r="M208" s="162"/>
      <c r="N208" s="106">
        <f>N209</f>
        <v>491130</v>
      </c>
      <c r="O208" s="162"/>
      <c r="P208" s="225">
        <f>P209</f>
        <v>491130</v>
      </c>
    </row>
    <row r="209" spans="1:16" s="117" customFormat="1" ht="36" customHeight="1">
      <c r="A209" s="19" t="s">
        <v>538</v>
      </c>
      <c r="B209" s="58" t="s">
        <v>97</v>
      </c>
      <c r="C209" s="58" t="s">
        <v>719</v>
      </c>
      <c r="D209" s="58" t="s">
        <v>402</v>
      </c>
      <c r="E209" s="58" t="s">
        <v>539</v>
      </c>
      <c r="F209" s="106">
        <v>491130</v>
      </c>
      <c r="G209" s="163"/>
      <c r="H209" s="184">
        <f>F209+G209</f>
        <v>491130</v>
      </c>
      <c r="I209" s="163"/>
      <c r="J209" s="106">
        <f>H209+I209</f>
        <v>491130</v>
      </c>
      <c r="K209" s="163"/>
      <c r="L209" s="106">
        <f>J209+K209</f>
        <v>491130</v>
      </c>
      <c r="M209" s="212"/>
      <c r="N209" s="106">
        <f>L209+M209</f>
        <v>491130</v>
      </c>
      <c r="O209" s="212"/>
      <c r="P209" s="225">
        <f>N209+O209</f>
        <v>491130</v>
      </c>
    </row>
    <row r="210" spans="1:16" ht="95.25" customHeight="1">
      <c r="A210" s="41" t="s">
        <v>267</v>
      </c>
      <c r="B210" s="63" t="s">
        <v>97</v>
      </c>
      <c r="C210" s="63" t="s">
        <v>79</v>
      </c>
      <c r="D210" s="59" t="s">
        <v>675</v>
      </c>
      <c r="E210" s="63"/>
      <c r="F210" s="106">
        <f>F211</f>
        <v>2603610</v>
      </c>
      <c r="G210" s="121"/>
      <c r="H210" s="184">
        <f>H211</f>
        <v>2603610</v>
      </c>
      <c r="I210" s="121"/>
      <c r="J210" s="106">
        <f>J211</f>
        <v>2603610</v>
      </c>
      <c r="K210" s="121"/>
      <c r="L210" s="106">
        <f>L211</f>
        <v>2603610</v>
      </c>
      <c r="M210" s="162"/>
      <c r="N210" s="106">
        <f>N211</f>
        <v>1031915.6799999999</v>
      </c>
      <c r="O210" s="162"/>
      <c r="P210" s="225">
        <f>P211</f>
        <v>1031915.6799999999</v>
      </c>
    </row>
    <row r="211" spans="1:16" ht="47.25" customHeight="1">
      <c r="A211" s="19" t="s">
        <v>271</v>
      </c>
      <c r="B211" s="62" t="s">
        <v>97</v>
      </c>
      <c r="C211" s="76" t="s">
        <v>80</v>
      </c>
      <c r="D211" s="76" t="s">
        <v>403</v>
      </c>
      <c r="E211" s="62"/>
      <c r="F211" s="106">
        <f>F212+F215</f>
        <v>2603610</v>
      </c>
      <c r="G211" s="121"/>
      <c r="H211" s="184">
        <f>H212+H215</f>
        <v>2603610</v>
      </c>
      <c r="I211" s="121"/>
      <c r="J211" s="106">
        <f>J212+J215</f>
        <v>2603610</v>
      </c>
      <c r="K211" s="121"/>
      <c r="L211" s="106">
        <f>L212+L215</f>
        <v>2603610</v>
      </c>
      <c r="M211" s="162"/>
      <c r="N211" s="106">
        <f>N212+N215</f>
        <v>1031915.6799999999</v>
      </c>
      <c r="O211" s="162"/>
      <c r="P211" s="225">
        <f>P212+P215</f>
        <v>1031915.6799999999</v>
      </c>
    </row>
    <row r="212" spans="1:16" ht="63">
      <c r="A212" s="40" t="s">
        <v>272</v>
      </c>
      <c r="B212" s="62" t="s">
        <v>97</v>
      </c>
      <c r="C212" s="62" t="s">
        <v>273</v>
      </c>
      <c r="D212" s="58" t="s">
        <v>404</v>
      </c>
      <c r="E212" s="62"/>
      <c r="F212" s="106">
        <f>F213</f>
        <v>1800000</v>
      </c>
      <c r="G212" s="121"/>
      <c r="H212" s="184">
        <f>H213</f>
        <v>1800000</v>
      </c>
      <c r="I212" s="121"/>
      <c r="J212" s="106">
        <f>J213</f>
        <v>1800000</v>
      </c>
      <c r="K212" s="121"/>
      <c r="L212" s="106">
        <f>L213+L214</f>
        <v>1800000</v>
      </c>
      <c r="M212" s="162"/>
      <c r="N212" s="106">
        <f>N213+N214</f>
        <v>228305.67999999993</v>
      </c>
      <c r="O212" s="162"/>
      <c r="P212" s="225">
        <f>P213+P214</f>
        <v>350036.6499999999</v>
      </c>
    </row>
    <row r="213" spans="1:16" s="117" customFormat="1" ht="34.5" customHeight="1">
      <c r="A213" s="19" t="s">
        <v>538</v>
      </c>
      <c r="B213" s="62" t="s">
        <v>97</v>
      </c>
      <c r="C213" s="76" t="s">
        <v>273</v>
      </c>
      <c r="D213" s="58" t="s">
        <v>404</v>
      </c>
      <c r="E213" s="58" t="s">
        <v>539</v>
      </c>
      <c r="F213" s="106">
        <v>1800000</v>
      </c>
      <c r="G213" s="163"/>
      <c r="H213" s="184">
        <f>F213+G213</f>
        <v>1800000</v>
      </c>
      <c r="I213" s="163"/>
      <c r="J213" s="106">
        <f>H213+I213</f>
        <v>1800000</v>
      </c>
      <c r="K213" s="163">
        <v>-1571694.32</v>
      </c>
      <c r="L213" s="106">
        <f>J213+K213</f>
        <v>228305.67999999993</v>
      </c>
      <c r="M213" s="212"/>
      <c r="N213" s="106">
        <f>L213+M213</f>
        <v>228305.67999999993</v>
      </c>
      <c r="O213" s="212">
        <v>121730.97</v>
      </c>
      <c r="P213" s="225">
        <f>N213+O213</f>
        <v>350036.6499999999</v>
      </c>
    </row>
    <row r="214" spans="1:16" s="117" customFormat="1" ht="20.25" customHeight="1">
      <c r="A214" s="17" t="s">
        <v>549</v>
      </c>
      <c r="B214" s="62" t="s">
        <v>97</v>
      </c>
      <c r="C214" s="76" t="s">
        <v>273</v>
      </c>
      <c r="D214" s="58" t="s">
        <v>404</v>
      </c>
      <c r="E214" s="58" t="s">
        <v>548</v>
      </c>
      <c r="F214" s="106"/>
      <c r="G214" s="163"/>
      <c r="H214" s="184"/>
      <c r="I214" s="163"/>
      <c r="J214" s="106"/>
      <c r="K214" s="163">
        <v>1571694.32</v>
      </c>
      <c r="L214" s="106">
        <f>J214+K214</f>
        <v>1571694.32</v>
      </c>
      <c r="M214" s="212">
        <v>-1571694.32</v>
      </c>
      <c r="N214" s="106">
        <f>L214+M214</f>
        <v>0</v>
      </c>
      <c r="O214" s="212"/>
      <c r="P214" s="225">
        <f>N214+O214</f>
        <v>0</v>
      </c>
    </row>
    <row r="215" spans="1:16" ht="34.5" customHeight="1">
      <c r="A215" s="40" t="s">
        <v>274</v>
      </c>
      <c r="B215" s="62" t="s">
        <v>97</v>
      </c>
      <c r="C215" s="77" t="s">
        <v>275</v>
      </c>
      <c r="D215" s="135" t="s">
        <v>405</v>
      </c>
      <c r="E215" s="62"/>
      <c r="F215" s="106">
        <f>F216</f>
        <v>803610</v>
      </c>
      <c r="G215" s="121"/>
      <c r="H215" s="184">
        <f>H216</f>
        <v>803610</v>
      </c>
      <c r="I215" s="121"/>
      <c r="J215" s="106">
        <f>J216</f>
        <v>803610</v>
      </c>
      <c r="K215" s="121"/>
      <c r="L215" s="106">
        <f>L216</f>
        <v>803610</v>
      </c>
      <c r="M215" s="162"/>
      <c r="N215" s="106">
        <f>N216</f>
        <v>803610</v>
      </c>
      <c r="O215" s="162"/>
      <c r="P215" s="225">
        <f>P216</f>
        <v>681879.03</v>
      </c>
    </row>
    <row r="216" spans="1:16" s="117" customFormat="1" ht="34.5" customHeight="1">
      <c r="A216" s="19" t="s">
        <v>538</v>
      </c>
      <c r="B216" s="62" t="s">
        <v>97</v>
      </c>
      <c r="C216" s="62" t="s">
        <v>275</v>
      </c>
      <c r="D216" s="60" t="s">
        <v>405</v>
      </c>
      <c r="E216" s="58" t="s">
        <v>539</v>
      </c>
      <c r="F216" s="106">
        <v>803610</v>
      </c>
      <c r="G216" s="163"/>
      <c r="H216" s="184">
        <f>F216+G216</f>
        <v>803610</v>
      </c>
      <c r="I216" s="163"/>
      <c r="J216" s="106">
        <f>H216+I216</f>
        <v>803610</v>
      </c>
      <c r="K216" s="163"/>
      <c r="L216" s="106">
        <f>J216+K216</f>
        <v>803610</v>
      </c>
      <c r="M216" s="212"/>
      <c r="N216" s="106">
        <f>L216+M216</f>
        <v>803610</v>
      </c>
      <c r="O216" s="212">
        <f>-109479.26-12251.71</f>
        <v>-121730.97</v>
      </c>
      <c r="P216" s="225">
        <f>N216+O216</f>
        <v>681879.03</v>
      </c>
    </row>
    <row r="217" spans="1:16" ht="18.75" customHeight="1">
      <c r="A217" s="41" t="s">
        <v>98</v>
      </c>
      <c r="B217" s="62" t="s">
        <v>99</v>
      </c>
      <c r="C217" s="62"/>
      <c r="D217" s="62"/>
      <c r="E217" s="62"/>
      <c r="F217" s="106">
        <f>F218+F234</f>
        <v>26091090</v>
      </c>
      <c r="G217" s="121"/>
      <c r="H217" s="184">
        <f>H218+H234</f>
        <v>33478670</v>
      </c>
      <c r="I217" s="121"/>
      <c r="J217" s="106">
        <f>J218+J234</f>
        <v>41204670</v>
      </c>
      <c r="K217" s="121"/>
      <c r="L217" s="106">
        <f>L218+L234</f>
        <v>40985070</v>
      </c>
      <c r="M217" s="162"/>
      <c r="N217" s="106">
        <f>N218+N234</f>
        <v>40773697</v>
      </c>
      <c r="O217" s="162"/>
      <c r="P217" s="225">
        <f>P218+P234</f>
        <v>40641696.68</v>
      </c>
    </row>
    <row r="218" spans="1:16" ht="98.25" customHeight="1">
      <c r="A218" s="13" t="s">
        <v>267</v>
      </c>
      <c r="B218" s="62" t="s">
        <v>99</v>
      </c>
      <c r="C218" s="62" t="s">
        <v>79</v>
      </c>
      <c r="D218" s="58" t="s">
        <v>675</v>
      </c>
      <c r="E218" s="62"/>
      <c r="F218" s="106">
        <f>F219+F224</f>
        <v>8260200</v>
      </c>
      <c r="G218" s="121"/>
      <c r="H218" s="184">
        <f>H219+H224</f>
        <v>8260200</v>
      </c>
      <c r="I218" s="121"/>
      <c r="J218" s="106">
        <f>J219+J224</f>
        <v>15986200</v>
      </c>
      <c r="K218" s="121"/>
      <c r="L218" s="106">
        <f>L219+L224</f>
        <v>15916600</v>
      </c>
      <c r="M218" s="162"/>
      <c r="N218" s="106">
        <f>N219+N224</f>
        <v>15705227</v>
      </c>
      <c r="O218" s="162"/>
      <c r="P218" s="225">
        <f>P219+P224</f>
        <v>15573226.68</v>
      </c>
    </row>
    <row r="219" spans="1:16" ht="60.75" customHeight="1">
      <c r="A219" s="19" t="s">
        <v>298</v>
      </c>
      <c r="B219" s="63" t="s">
        <v>99</v>
      </c>
      <c r="C219" s="63" t="s">
        <v>299</v>
      </c>
      <c r="D219" s="59" t="s">
        <v>406</v>
      </c>
      <c r="E219" s="63"/>
      <c r="F219" s="104">
        <f>F220</f>
        <v>4177800</v>
      </c>
      <c r="G219" s="121"/>
      <c r="H219" s="185">
        <f>H220+H222</f>
        <v>4177800</v>
      </c>
      <c r="I219" s="121"/>
      <c r="J219" s="104">
        <f>J220+J222</f>
        <v>4177800</v>
      </c>
      <c r="K219" s="121"/>
      <c r="L219" s="104">
        <f>L220+L222</f>
        <v>4496301.68</v>
      </c>
      <c r="M219" s="162"/>
      <c r="N219" s="104">
        <f>N220+N222</f>
        <v>6500819.680000001</v>
      </c>
      <c r="O219" s="162"/>
      <c r="P219" s="226">
        <f>P220+P222</f>
        <v>6700819.680000001</v>
      </c>
    </row>
    <row r="220" spans="1:16" ht="34.5" customHeight="1">
      <c r="A220" s="19" t="s">
        <v>300</v>
      </c>
      <c r="B220" s="63" t="s">
        <v>99</v>
      </c>
      <c r="C220" s="63" t="s">
        <v>301</v>
      </c>
      <c r="D220" s="59" t="s">
        <v>407</v>
      </c>
      <c r="E220" s="63"/>
      <c r="F220" s="104">
        <f>F221</f>
        <v>4177800</v>
      </c>
      <c r="G220" s="121"/>
      <c r="H220" s="185">
        <f>H221</f>
        <v>2175902.37</v>
      </c>
      <c r="I220" s="121"/>
      <c r="J220" s="104">
        <f>J221</f>
        <v>2175902.37</v>
      </c>
      <c r="K220" s="121"/>
      <c r="L220" s="104">
        <f>L221</f>
        <v>2494404.0500000003</v>
      </c>
      <c r="M220" s="162"/>
      <c r="N220" s="104">
        <f>N221</f>
        <v>4498922.050000001</v>
      </c>
      <c r="O220" s="162"/>
      <c r="P220" s="226">
        <f>P221</f>
        <v>4498922.050000001</v>
      </c>
    </row>
    <row r="221" spans="1:16" ht="63.75" customHeight="1">
      <c r="A221" s="17" t="s">
        <v>558</v>
      </c>
      <c r="B221" s="63" t="s">
        <v>99</v>
      </c>
      <c r="C221" s="63" t="s">
        <v>301</v>
      </c>
      <c r="D221" s="59" t="s">
        <v>407</v>
      </c>
      <c r="E221" s="63" t="s">
        <v>177</v>
      </c>
      <c r="F221" s="104">
        <v>4177800</v>
      </c>
      <c r="G221" s="121">
        <v>-2001897.63</v>
      </c>
      <c r="H221" s="185">
        <f>F221+G221</f>
        <v>2175902.37</v>
      </c>
      <c r="I221" s="121"/>
      <c r="J221" s="104">
        <f>H221+I221</f>
        <v>2175902.37</v>
      </c>
      <c r="K221" s="121">
        <v>318501.68</v>
      </c>
      <c r="L221" s="104">
        <f>J221+K221</f>
        <v>2494404.0500000003</v>
      </c>
      <c r="M221" s="162">
        <v>2004518</v>
      </c>
      <c r="N221" s="104">
        <f>L221+M221</f>
        <v>4498922.050000001</v>
      </c>
      <c r="O221" s="162"/>
      <c r="P221" s="226">
        <f>N221+O221</f>
        <v>4498922.050000001</v>
      </c>
    </row>
    <row r="222" spans="1:16" ht="54" customHeight="1">
      <c r="A222" s="17" t="s">
        <v>289</v>
      </c>
      <c r="B222" s="59" t="s">
        <v>99</v>
      </c>
      <c r="C222" s="63"/>
      <c r="D222" s="59" t="s">
        <v>290</v>
      </c>
      <c r="E222" s="63"/>
      <c r="F222" s="104"/>
      <c r="G222" s="121"/>
      <c r="H222" s="185">
        <f>H223</f>
        <v>2001897.63</v>
      </c>
      <c r="I222" s="121"/>
      <c r="J222" s="104">
        <f>J223</f>
        <v>2001897.63</v>
      </c>
      <c r="K222" s="121"/>
      <c r="L222" s="104">
        <f>L223</f>
        <v>2001897.63</v>
      </c>
      <c r="M222" s="162"/>
      <c r="N222" s="104">
        <f>N223</f>
        <v>2001897.63</v>
      </c>
      <c r="O222" s="162"/>
      <c r="P222" s="226">
        <f>P223</f>
        <v>2201897.63</v>
      </c>
    </row>
    <row r="223" spans="1:16" ht="43.5" customHeight="1">
      <c r="A223" s="19" t="s">
        <v>538</v>
      </c>
      <c r="B223" s="59" t="s">
        <v>99</v>
      </c>
      <c r="C223" s="63"/>
      <c r="D223" s="59" t="s">
        <v>290</v>
      </c>
      <c r="E223" s="59" t="s">
        <v>539</v>
      </c>
      <c r="F223" s="104"/>
      <c r="G223" s="121">
        <v>2001897.63</v>
      </c>
      <c r="H223" s="185">
        <f>F223+G223</f>
        <v>2001897.63</v>
      </c>
      <c r="I223" s="121"/>
      <c r="J223" s="104">
        <f>H223+I223</f>
        <v>2001897.63</v>
      </c>
      <c r="K223" s="121"/>
      <c r="L223" s="104">
        <f>J223+K223</f>
        <v>2001897.63</v>
      </c>
      <c r="M223" s="162"/>
      <c r="N223" s="104">
        <f>L223+M223</f>
        <v>2001897.63</v>
      </c>
      <c r="O223" s="162">
        <v>200000</v>
      </c>
      <c r="P223" s="226">
        <f>N223+O223</f>
        <v>2201897.63</v>
      </c>
    </row>
    <row r="224" spans="1:16" ht="51.75" customHeight="1">
      <c r="A224" s="41" t="s">
        <v>302</v>
      </c>
      <c r="B224" s="62" t="s">
        <v>99</v>
      </c>
      <c r="C224" s="79" t="s">
        <v>81</v>
      </c>
      <c r="D224" s="79" t="s">
        <v>408</v>
      </c>
      <c r="E224" s="62"/>
      <c r="F224" s="107">
        <f>F225+F230+F232</f>
        <v>4082400</v>
      </c>
      <c r="G224" s="121"/>
      <c r="H224" s="183">
        <f>H225+H230+H232</f>
        <v>4082400</v>
      </c>
      <c r="I224" s="121"/>
      <c r="J224" s="107">
        <f>J225+J228+J230+J232</f>
        <v>11808400</v>
      </c>
      <c r="K224" s="121"/>
      <c r="L224" s="107">
        <f>L225+L228+L230+L232</f>
        <v>11420298.32</v>
      </c>
      <c r="M224" s="162"/>
      <c r="N224" s="107">
        <f>N225+N228+N230+N232</f>
        <v>9204407.32</v>
      </c>
      <c r="O224" s="162"/>
      <c r="P224" s="161">
        <f>P225+P228+P230+P232</f>
        <v>8872407</v>
      </c>
    </row>
    <row r="225" spans="1:16" ht="49.5" customHeight="1">
      <c r="A225" s="40" t="s">
        <v>303</v>
      </c>
      <c r="B225" s="62" t="s">
        <v>99</v>
      </c>
      <c r="C225" s="62" t="s">
        <v>304</v>
      </c>
      <c r="D225" s="58" t="s">
        <v>409</v>
      </c>
      <c r="E225" s="62"/>
      <c r="F225" s="107">
        <f>F226</f>
        <v>1778800</v>
      </c>
      <c r="G225" s="121"/>
      <c r="H225" s="183">
        <f>H226</f>
        <v>1778800</v>
      </c>
      <c r="I225" s="121"/>
      <c r="J225" s="107">
        <f>J226</f>
        <v>1778800</v>
      </c>
      <c r="K225" s="121"/>
      <c r="L225" s="107">
        <f>L226+L227</f>
        <v>1460298.3199999998</v>
      </c>
      <c r="M225" s="162"/>
      <c r="N225" s="107">
        <f>N226+N227</f>
        <v>240000.31999999983</v>
      </c>
      <c r="O225" s="162"/>
      <c r="P225" s="161">
        <f>P226+P227</f>
        <v>239999.99999999983</v>
      </c>
    </row>
    <row r="226" spans="1:16" s="117" customFormat="1" ht="37.5" customHeight="1">
      <c r="A226" s="19" t="s">
        <v>538</v>
      </c>
      <c r="B226" s="58" t="s">
        <v>99</v>
      </c>
      <c r="C226" s="58" t="s">
        <v>304</v>
      </c>
      <c r="D226" s="58" t="s">
        <v>409</v>
      </c>
      <c r="E226" s="58" t="s">
        <v>539</v>
      </c>
      <c r="F226" s="107">
        <v>1778800</v>
      </c>
      <c r="G226" s="163"/>
      <c r="H226" s="183">
        <f>F226+G226</f>
        <v>1778800</v>
      </c>
      <c r="I226" s="163"/>
      <c r="J226" s="107">
        <f>H226+I226</f>
        <v>1778800</v>
      </c>
      <c r="K226" s="163">
        <v>-558501.68</v>
      </c>
      <c r="L226" s="107">
        <f>J226+K226</f>
        <v>1220298.3199999998</v>
      </c>
      <c r="M226" s="212">
        <v>-1220298</v>
      </c>
      <c r="N226" s="107">
        <f>L226+M226</f>
        <v>0.31999999983236194</v>
      </c>
      <c r="O226" s="212">
        <v>-0.32</v>
      </c>
      <c r="P226" s="161">
        <f>N226+O226</f>
        <v>-1.6763807009212428E-10</v>
      </c>
    </row>
    <row r="227" spans="1:16" s="117" customFormat="1" ht="19.5" customHeight="1">
      <c r="A227" s="17" t="s">
        <v>549</v>
      </c>
      <c r="B227" s="58" t="s">
        <v>99</v>
      </c>
      <c r="C227" s="58" t="s">
        <v>304</v>
      </c>
      <c r="D227" s="58" t="s">
        <v>409</v>
      </c>
      <c r="E227" s="58" t="s">
        <v>548</v>
      </c>
      <c r="F227" s="107"/>
      <c r="G227" s="163"/>
      <c r="H227" s="183"/>
      <c r="I227" s="163"/>
      <c r="J227" s="107"/>
      <c r="K227" s="163">
        <v>240000</v>
      </c>
      <c r="L227" s="107">
        <f>J227+K227</f>
        <v>240000</v>
      </c>
      <c r="M227" s="212"/>
      <c r="N227" s="107">
        <f>L227+M227</f>
        <v>240000</v>
      </c>
      <c r="O227" s="212"/>
      <c r="P227" s="161">
        <f>N227+O227</f>
        <v>240000</v>
      </c>
    </row>
    <row r="228" spans="1:16" s="117" customFormat="1" ht="62.25" customHeight="1">
      <c r="A228" s="19" t="s">
        <v>757</v>
      </c>
      <c r="B228" s="58" t="s">
        <v>99</v>
      </c>
      <c r="C228" s="58"/>
      <c r="D228" s="58" t="s">
        <v>756</v>
      </c>
      <c r="E228" s="58"/>
      <c r="F228" s="107"/>
      <c r="G228" s="163"/>
      <c r="H228" s="183"/>
      <c r="I228" s="163"/>
      <c r="J228" s="107">
        <f>J229</f>
        <v>7760000</v>
      </c>
      <c r="K228" s="163"/>
      <c r="L228" s="107">
        <f>L229</f>
        <v>7760000</v>
      </c>
      <c r="M228" s="212"/>
      <c r="N228" s="107">
        <f>N229</f>
        <v>7760000</v>
      </c>
      <c r="O228" s="212"/>
      <c r="P228" s="161">
        <f>P229</f>
        <v>7760000</v>
      </c>
    </row>
    <row r="229" spans="1:16" s="117" customFormat="1" ht="22.5" customHeight="1">
      <c r="A229" s="17" t="s">
        <v>549</v>
      </c>
      <c r="B229" s="58" t="s">
        <v>99</v>
      </c>
      <c r="C229" s="58"/>
      <c r="D229" s="58" t="s">
        <v>756</v>
      </c>
      <c r="E229" s="58" t="s">
        <v>548</v>
      </c>
      <c r="F229" s="107"/>
      <c r="G229" s="163"/>
      <c r="H229" s="183"/>
      <c r="I229" s="163">
        <v>7760000</v>
      </c>
      <c r="J229" s="107">
        <f>H229+I229</f>
        <v>7760000</v>
      </c>
      <c r="K229" s="163"/>
      <c r="L229" s="107">
        <f>J229+K229</f>
        <v>7760000</v>
      </c>
      <c r="M229" s="212"/>
      <c r="N229" s="107">
        <f>L229+M229</f>
        <v>7760000</v>
      </c>
      <c r="O229" s="212"/>
      <c r="P229" s="161">
        <f>N229+O229</f>
        <v>7760000</v>
      </c>
    </row>
    <row r="230" spans="1:16" ht="20.25" customHeight="1">
      <c r="A230" s="40" t="s">
        <v>305</v>
      </c>
      <c r="B230" s="62" t="s">
        <v>99</v>
      </c>
      <c r="C230" s="62" t="s">
        <v>306</v>
      </c>
      <c r="D230" s="58" t="s">
        <v>410</v>
      </c>
      <c r="E230" s="62"/>
      <c r="F230" s="107">
        <f>F231</f>
        <v>2103600</v>
      </c>
      <c r="G230" s="121"/>
      <c r="H230" s="183">
        <f>H231</f>
        <v>2103600</v>
      </c>
      <c r="I230" s="121"/>
      <c r="J230" s="107">
        <f>J231</f>
        <v>2069600</v>
      </c>
      <c r="K230" s="121"/>
      <c r="L230" s="107">
        <f>L231</f>
        <v>2000000</v>
      </c>
      <c r="M230" s="162"/>
      <c r="N230" s="107">
        <f>N231</f>
        <v>1004407</v>
      </c>
      <c r="O230" s="162"/>
      <c r="P230" s="161">
        <f>P231</f>
        <v>872407</v>
      </c>
    </row>
    <row r="231" spans="1:16" ht="32.25" customHeight="1">
      <c r="A231" s="17" t="s">
        <v>538</v>
      </c>
      <c r="B231" s="58" t="s">
        <v>99</v>
      </c>
      <c r="C231" s="58" t="s">
        <v>306</v>
      </c>
      <c r="D231" s="58" t="s">
        <v>410</v>
      </c>
      <c r="E231" s="58" t="s">
        <v>539</v>
      </c>
      <c r="F231" s="104">
        <v>2103600</v>
      </c>
      <c r="G231" s="121"/>
      <c r="H231" s="185">
        <f>F231+G231</f>
        <v>2103600</v>
      </c>
      <c r="I231" s="121">
        <v>-34000</v>
      </c>
      <c r="J231" s="104">
        <f>H231+I231</f>
        <v>2069600</v>
      </c>
      <c r="K231" s="121">
        <v>-69600</v>
      </c>
      <c r="L231" s="104">
        <f>J231+K231</f>
        <v>2000000</v>
      </c>
      <c r="M231" s="162">
        <v>-995593</v>
      </c>
      <c r="N231" s="104">
        <f>L231+M231</f>
        <v>1004407</v>
      </c>
      <c r="O231" s="162">
        <v>-132000</v>
      </c>
      <c r="P231" s="226">
        <f>N231+O231</f>
        <v>872407</v>
      </c>
    </row>
    <row r="232" spans="1:16" ht="20.25" customHeight="1">
      <c r="A232" s="19" t="s">
        <v>307</v>
      </c>
      <c r="B232" s="58" t="s">
        <v>99</v>
      </c>
      <c r="C232" s="58" t="s">
        <v>308</v>
      </c>
      <c r="D232" s="58" t="s">
        <v>411</v>
      </c>
      <c r="E232" s="58"/>
      <c r="F232" s="104">
        <f>F233</f>
        <v>200000</v>
      </c>
      <c r="G232" s="121"/>
      <c r="H232" s="185">
        <f>H233</f>
        <v>200000</v>
      </c>
      <c r="I232" s="121"/>
      <c r="J232" s="104">
        <f>J233</f>
        <v>200000</v>
      </c>
      <c r="K232" s="121"/>
      <c r="L232" s="104">
        <f>L233</f>
        <v>200000</v>
      </c>
      <c r="M232" s="162"/>
      <c r="N232" s="104">
        <f>N233</f>
        <v>200000</v>
      </c>
      <c r="O232" s="162"/>
      <c r="P232" s="226">
        <f>P233</f>
        <v>0</v>
      </c>
    </row>
    <row r="233" spans="1:16" ht="32.25" customHeight="1">
      <c r="A233" s="17" t="s">
        <v>538</v>
      </c>
      <c r="B233" s="58" t="s">
        <v>99</v>
      </c>
      <c r="C233" s="58" t="s">
        <v>308</v>
      </c>
      <c r="D233" s="58" t="s">
        <v>411</v>
      </c>
      <c r="E233" s="58" t="s">
        <v>539</v>
      </c>
      <c r="F233" s="104">
        <v>200000</v>
      </c>
      <c r="G233" s="121"/>
      <c r="H233" s="185">
        <f>F233+G233</f>
        <v>200000</v>
      </c>
      <c r="I233" s="121"/>
      <c r="J233" s="104">
        <f>H233+I233</f>
        <v>200000</v>
      </c>
      <c r="K233" s="121"/>
      <c r="L233" s="104">
        <f>J233+K233</f>
        <v>200000</v>
      </c>
      <c r="M233" s="162"/>
      <c r="N233" s="104">
        <f>L233+M233</f>
        <v>200000</v>
      </c>
      <c r="O233" s="162">
        <v>-200000</v>
      </c>
      <c r="P233" s="226">
        <f>N233+O233</f>
        <v>0</v>
      </c>
    </row>
    <row r="234" spans="1:16" ht="83.25" customHeight="1">
      <c r="A234" s="11" t="s">
        <v>738</v>
      </c>
      <c r="B234" s="62" t="s">
        <v>99</v>
      </c>
      <c r="C234" s="62" t="s">
        <v>309</v>
      </c>
      <c r="D234" s="58" t="s">
        <v>412</v>
      </c>
      <c r="E234" s="62"/>
      <c r="F234" s="107">
        <f>F235</f>
        <v>17830890</v>
      </c>
      <c r="G234" s="121"/>
      <c r="H234" s="183">
        <f>H235</f>
        <v>25218470</v>
      </c>
      <c r="I234" s="121"/>
      <c r="J234" s="107">
        <f>J235</f>
        <v>25218470</v>
      </c>
      <c r="K234" s="121"/>
      <c r="L234" s="107">
        <f>L235</f>
        <v>25068470</v>
      </c>
      <c r="M234" s="162"/>
      <c r="N234" s="107">
        <f>N235</f>
        <v>25068470</v>
      </c>
      <c r="O234" s="162"/>
      <c r="P234" s="161">
        <f>P235</f>
        <v>25068470</v>
      </c>
    </row>
    <row r="235" spans="1:16" ht="33" customHeight="1">
      <c r="A235" s="13" t="s">
        <v>167</v>
      </c>
      <c r="B235" s="58" t="s">
        <v>99</v>
      </c>
      <c r="C235" s="58" t="s">
        <v>310</v>
      </c>
      <c r="D235" s="58" t="s">
        <v>413</v>
      </c>
      <c r="E235" s="58"/>
      <c r="F235" s="106">
        <f>F236+F238</f>
        <v>17830890</v>
      </c>
      <c r="G235" s="121"/>
      <c r="H235" s="184">
        <f>H236+H238+H240</f>
        <v>25218470</v>
      </c>
      <c r="I235" s="121"/>
      <c r="J235" s="106">
        <f>J236+J238+J240+J242</f>
        <v>25218470</v>
      </c>
      <c r="K235" s="121"/>
      <c r="L235" s="106">
        <f>L236+L238+L240+L242</f>
        <v>25068470</v>
      </c>
      <c r="M235" s="162"/>
      <c r="N235" s="106">
        <f>N236+N238+N240+N242</f>
        <v>25068470</v>
      </c>
      <c r="O235" s="162"/>
      <c r="P235" s="225">
        <f>P236+P238+P240+P242</f>
        <v>25068470</v>
      </c>
    </row>
    <row r="236" spans="1:16" ht="51" customHeight="1">
      <c r="A236" s="46" t="s">
        <v>311</v>
      </c>
      <c r="B236" s="62" t="s">
        <v>99</v>
      </c>
      <c r="C236" s="62" t="s">
        <v>312</v>
      </c>
      <c r="D236" s="58" t="s">
        <v>414</v>
      </c>
      <c r="E236" s="62"/>
      <c r="F236" s="107">
        <f>F237</f>
        <v>10800000</v>
      </c>
      <c r="G236" s="121"/>
      <c r="H236" s="183">
        <f>H237</f>
        <v>5411930</v>
      </c>
      <c r="I236" s="121"/>
      <c r="J236" s="107">
        <f>J237</f>
        <v>5411930</v>
      </c>
      <c r="K236" s="121"/>
      <c r="L236" s="107">
        <f>L237</f>
        <v>8482195.93</v>
      </c>
      <c r="M236" s="162"/>
      <c r="N236" s="107">
        <f>N237</f>
        <v>8482195.93</v>
      </c>
      <c r="O236" s="162"/>
      <c r="P236" s="161">
        <f>P237</f>
        <v>10848939.93</v>
      </c>
    </row>
    <row r="237" spans="1:16" ht="19.5" customHeight="1">
      <c r="A237" s="17" t="s">
        <v>550</v>
      </c>
      <c r="B237" s="62" t="s">
        <v>99</v>
      </c>
      <c r="C237" s="62" t="s">
        <v>312</v>
      </c>
      <c r="D237" s="58" t="s">
        <v>414</v>
      </c>
      <c r="E237" s="58" t="s">
        <v>548</v>
      </c>
      <c r="F237" s="105">
        <v>10800000</v>
      </c>
      <c r="G237" s="121">
        <v>-5388070</v>
      </c>
      <c r="H237" s="181">
        <f>F237+G237</f>
        <v>5411930</v>
      </c>
      <c r="I237" s="121"/>
      <c r="J237" s="105">
        <f>H237+I237</f>
        <v>5411930</v>
      </c>
      <c r="K237" s="121">
        <v>3070265.93</v>
      </c>
      <c r="L237" s="105">
        <f>J237+K237</f>
        <v>8482195.93</v>
      </c>
      <c r="M237" s="162"/>
      <c r="N237" s="105">
        <f>L237+M237</f>
        <v>8482195.93</v>
      </c>
      <c r="O237" s="162">
        <v>2366744</v>
      </c>
      <c r="P237" s="223">
        <f>N237+O237</f>
        <v>10848939.93</v>
      </c>
    </row>
    <row r="238" spans="1:16" ht="31.5" customHeight="1">
      <c r="A238" s="11" t="s">
        <v>254</v>
      </c>
      <c r="B238" s="58" t="s">
        <v>99</v>
      </c>
      <c r="C238" s="58" t="s">
        <v>320</v>
      </c>
      <c r="D238" s="58" t="s">
        <v>415</v>
      </c>
      <c r="E238" s="58"/>
      <c r="F238" s="106">
        <f>F239</f>
        <v>7030890</v>
      </c>
      <c r="G238" s="121"/>
      <c r="H238" s="184">
        <f>H239</f>
        <v>12418960</v>
      </c>
      <c r="I238" s="121"/>
      <c r="J238" s="106">
        <f>J239</f>
        <v>12418960</v>
      </c>
      <c r="K238" s="121"/>
      <c r="L238" s="106">
        <f>L239</f>
        <v>9198694.07</v>
      </c>
      <c r="M238" s="162"/>
      <c r="N238" s="106">
        <f>N239</f>
        <v>9198694.07</v>
      </c>
      <c r="O238" s="162"/>
      <c r="P238" s="225">
        <f>P239</f>
        <v>6831950.07</v>
      </c>
    </row>
    <row r="239" spans="1:16" ht="18" customHeight="1">
      <c r="A239" s="17" t="s">
        <v>550</v>
      </c>
      <c r="B239" s="58" t="s">
        <v>99</v>
      </c>
      <c r="C239" s="58" t="s">
        <v>320</v>
      </c>
      <c r="D239" s="58" t="s">
        <v>415</v>
      </c>
      <c r="E239" s="58" t="s">
        <v>548</v>
      </c>
      <c r="F239" s="104">
        <v>7030890</v>
      </c>
      <c r="G239" s="121">
        <v>5388070</v>
      </c>
      <c r="H239" s="185">
        <f>F239+G239</f>
        <v>12418960</v>
      </c>
      <c r="I239" s="121"/>
      <c r="J239" s="104">
        <f>H239+I239</f>
        <v>12418960</v>
      </c>
      <c r="K239" s="121">
        <f>-3070265.93-150000</f>
        <v>-3220265.93</v>
      </c>
      <c r="L239" s="104">
        <f>J239+K239</f>
        <v>9198694.07</v>
      </c>
      <c r="M239" s="162"/>
      <c r="N239" s="104">
        <f>L239+M239</f>
        <v>9198694.07</v>
      </c>
      <c r="O239" s="162">
        <v>-2366744</v>
      </c>
      <c r="P239" s="226">
        <f>N239+O239</f>
        <v>6831950.07</v>
      </c>
    </row>
    <row r="240" spans="1:16" ht="33" customHeight="1">
      <c r="A240" s="116" t="s">
        <v>291</v>
      </c>
      <c r="B240" s="58" t="s">
        <v>99</v>
      </c>
      <c r="C240" s="58"/>
      <c r="D240" s="58" t="s">
        <v>292</v>
      </c>
      <c r="E240" s="58"/>
      <c r="F240" s="161"/>
      <c r="G240" s="168"/>
      <c r="H240" s="183">
        <f>H241</f>
        <v>7387580</v>
      </c>
      <c r="I240" s="121"/>
      <c r="J240" s="107">
        <f>J241</f>
        <v>5325580</v>
      </c>
      <c r="K240" s="121"/>
      <c r="L240" s="107">
        <f>L241</f>
        <v>5325580</v>
      </c>
      <c r="M240" s="162"/>
      <c r="N240" s="107">
        <f>N241</f>
        <v>5325580</v>
      </c>
      <c r="O240" s="162"/>
      <c r="P240" s="161">
        <f>P241</f>
        <v>7387580</v>
      </c>
    </row>
    <row r="241" spans="1:16" ht="18" customHeight="1">
      <c r="A241" s="116" t="s">
        <v>549</v>
      </c>
      <c r="B241" s="58" t="s">
        <v>99</v>
      </c>
      <c r="C241" s="58"/>
      <c r="D241" s="58" t="s">
        <v>292</v>
      </c>
      <c r="E241" s="58" t="s">
        <v>548</v>
      </c>
      <c r="F241" s="161"/>
      <c r="G241" s="168">
        <v>7387580</v>
      </c>
      <c r="H241" s="183">
        <f>F241+G241</f>
        <v>7387580</v>
      </c>
      <c r="I241" s="121">
        <v>-2062000</v>
      </c>
      <c r="J241" s="107">
        <f>H241+I241</f>
        <v>5325580</v>
      </c>
      <c r="K241" s="121"/>
      <c r="L241" s="107">
        <f>J241+K241</f>
        <v>5325580</v>
      </c>
      <c r="M241" s="162"/>
      <c r="N241" s="107">
        <f>L241+M241</f>
        <v>5325580</v>
      </c>
      <c r="O241" s="162">
        <v>2062000</v>
      </c>
      <c r="P241" s="161">
        <f>N241+O241</f>
        <v>7387580</v>
      </c>
    </row>
    <row r="242" spans="1:16" ht="30.75" customHeight="1">
      <c r="A242" s="116" t="s">
        <v>318</v>
      </c>
      <c r="B242" s="58" t="s">
        <v>99</v>
      </c>
      <c r="C242" s="58"/>
      <c r="D242" s="58" t="s">
        <v>317</v>
      </c>
      <c r="E242" s="58"/>
      <c r="F242" s="161"/>
      <c r="G242" s="168"/>
      <c r="H242" s="183"/>
      <c r="I242" s="121"/>
      <c r="J242" s="107">
        <f>J243</f>
        <v>2062000</v>
      </c>
      <c r="K242" s="121"/>
      <c r="L242" s="107">
        <f>L243</f>
        <v>2062000</v>
      </c>
      <c r="M242" s="162"/>
      <c r="N242" s="107">
        <f>N243</f>
        <v>2062000</v>
      </c>
      <c r="O242" s="162"/>
      <c r="P242" s="161">
        <f>P243</f>
        <v>0</v>
      </c>
    </row>
    <row r="243" spans="1:16" ht="18" customHeight="1">
      <c r="A243" s="116" t="s">
        <v>549</v>
      </c>
      <c r="B243" s="58" t="s">
        <v>99</v>
      </c>
      <c r="C243" s="58"/>
      <c r="D243" s="58" t="s">
        <v>317</v>
      </c>
      <c r="E243" s="58" t="s">
        <v>548</v>
      </c>
      <c r="F243" s="161"/>
      <c r="G243" s="168"/>
      <c r="H243" s="183"/>
      <c r="I243" s="121">
        <v>2062000</v>
      </c>
      <c r="J243" s="107">
        <f>H243+I243</f>
        <v>2062000</v>
      </c>
      <c r="K243" s="121"/>
      <c r="L243" s="107">
        <f>J243+K243</f>
        <v>2062000</v>
      </c>
      <c r="M243" s="162"/>
      <c r="N243" s="107">
        <f>L243+M243</f>
        <v>2062000</v>
      </c>
      <c r="O243" s="162">
        <v>-2062000</v>
      </c>
      <c r="P243" s="161">
        <f>N243+O243</f>
        <v>0</v>
      </c>
    </row>
    <row r="244" spans="1:16" ht="17.25" customHeight="1">
      <c r="A244" s="41" t="s">
        <v>101</v>
      </c>
      <c r="B244" s="62" t="s">
        <v>100</v>
      </c>
      <c r="C244" s="62"/>
      <c r="D244" s="62"/>
      <c r="E244" s="62"/>
      <c r="F244" s="106">
        <f>F245</f>
        <v>11542680</v>
      </c>
      <c r="G244" s="162"/>
      <c r="H244" s="184">
        <f>H245</f>
        <v>11539480</v>
      </c>
      <c r="I244" s="121"/>
      <c r="J244" s="106">
        <f>J245</f>
        <v>11447080</v>
      </c>
      <c r="K244" s="121"/>
      <c r="L244" s="106">
        <f>L245</f>
        <v>11459080</v>
      </c>
      <c r="M244" s="162"/>
      <c r="N244" s="106">
        <f>N245</f>
        <v>11516273.18</v>
      </c>
      <c r="O244" s="162"/>
      <c r="P244" s="225">
        <f>P245</f>
        <v>11506385.18</v>
      </c>
    </row>
    <row r="245" spans="1:16" ht="48" customHeight="1">
      <c r="A245" s="19" t="s">
        <v>321</v>
      </c>
      <c r="B245" s="62" t="s">
        <v>100</v>
      </c>
      <c r="C245" s="62" t="s">
        <v>322</v>
      </c>
      <c r="D245" s="58" t="s">
        <v>416</v>
      </c>
      <c r="E245" s="62"/>
      <c r="F245" s="106">
        <f>F246+F248+F250+F252</f>
        <v>11542680</v>
      </c>
      <c r="G245" s="121"/>
      <c r="H245" s="184">
        <f>H246+H248+H250+H252</f>
        <v>11539480</v>
      </c>
      <c r="I245" s="121"/>
      <c r="J245" s="106">
        <f>J246+J248+J250+J252</f>
        <v>11447080</v>
      </c>
      <c r="K245" s="121"/>
      <c r="L245" s="106">
        <f>L246+L248+L250+L252</f>
        <v>11459080</v>
      </c>
      <c r="M245" s="162"/>
      <c r="N245" s="106">
        <f>N246+N248+N250+N252</f>
        <v>11516273.18</v>
      </c>
      <c r="O245" s="162"/>
      <c r="P245" s="225">
        <f>P246+P248+P250+P252</f>
        <v>11506385.18</v>
      </c>
    </row>
    <row r="246" spans="1:16" ht="33" customHeight="1">
      <c r="A246" s="87" t="s">
        <v>323</v>
      </c>
      <c r="B246" s="62" t="s">
        <v>100</v>
      </c>
      <c r="C246" s="62" t="s">
        <v>324</v>
      </c>
      <c r="D246" s="58" t="s">
        <v>417</v>
      </c>
      <c r="E246" s="62"/>
      <c r="F246" s="106">
        <f>F247</f>
        <v>7912680</v>
      </c>
      <c r="G246" s="121"/>
      <c r="H246" s="184">
        <f>H247</f>
        <v>7912680</v>
      </c>
      <c r="I246" s="121"/>
      <c r="J246" s="106">
        <f>J247</f>
        <v>7813680</v>
      </c>
      <c r="K246" s="121"/>
      <c r="L246" s="106">
        <f>L247</f>
        <v>7813680</v>
      </c>
      <c r="M246" s="162"/>
      <c r="N246" s="106">
        <f>N247</f>
        <v>7796370</v>
      </c>
      <c r="O246" s="162"/>
      <c r="P246" s="225">
        <f>P247</f>
        <v>7792370</v>
      </c>
    </row>
    <row r="247" spans="1:16" ht="33" customHeight="1">
      <c r="A247" s="45" t="s">
        <v>538</v>
      </c>
      <c r="B247" s="62" t="s">
        <v>100</v>
      </c>
      <c r="C247" s="62" t="s">
        <v>324</v>
      </c>
      <c r="D247" s="58" t="s">
        <v>417</v>
      </c>
      <c r="E247" s="58" t="s">
        <v>539</v>
      </c>
      <c r="F247" s="104">
        <v>7912680</v>
      </c>
      <c r="G247" s="121"/>
      <c r="H247" s="185">
        <f>F247+G247</f>
        <v>7912680</v>
      </c>
      <c r="I247" s="121">
        <v>-99000</v>
      </c>
      <c r="J247" s="104">
        <f>H247+I247</f>
        <v>7813680</v>
      </c>
      <c r="K247" s="121"/>
      <c r="L247" s="104">
        <f>J247+K247</f>
        <v>7813680</v>
      </c>
      <c r="M247" s="162">
        <v>-17310</v>
      </c>
      <c r="N247" s="104">
        <f>L247+M247</f>
        <v>7796370</v>
      </c>
      <c r="O247" s="162">
        <v>-4000</v>
      </c>
      <c r="P247" s="226">
        <f>N247+O247</f>
        <v>7792370</v>
      </c>
    </row>
    <row r="248" spans="1:16" ht="21" customHeight="1">
      <c r="A248" s="19" t="s">
        <v>325</v>
      </c>
      <c r="B248" s="62" t="s">
        <v>100</v>
      </c>
      <c r="C248" s="62" t="s">
        <v>326</v>
      </c>
      <c r="D248" s="58" t="s">
        <v>418</v>
      </c>
      <c r="E248" s="62"/>
      <c r="F248" s="106">
        <f>F249</f>
        <v>400000</v>
      </c>
      <c r="G248" s="121"/>
      <c r="H248" s="184">
        <f>H249</f>
        <v>400000</v>
      </c>
      <c r="I248" s="121"/>
      <c r="J248" s="106">
        <f>J249</f>
        <v>392000</v>
      </c>
      <c r="K248" s="121"/>
      <c r="L248" s="106">
        <f>L249</f>
        <v>390836.04</v>
      </c>
      <c r="M248" s="162"/>
      <c r="N248" s="106">
        <f>N249</f>
        <v>390836.04</v>
      </c>
      <c r="O248" s="162"/>
      <c r="P248" s="225">
        <f>P249</f>
        <v>390836.04</v>
      </c>
    </row>
    <row r="249" spans="1:16" ht="32.25" customHeight="1">
      <c r="A249" s="45" t="s">
        <v>538</v>
      </c>
      <c r="B249" s="62" t="s">
        <v>100</v>
      </c>
      <c r="C249" s="62" t="s">
        <v>326</v>
      </c>
      <c r="D249" s="58" t="s">
        <v>418</v>
      </c>
      <c r="E249" s="58" t="s">
        <v>539</v>
      </c>
      <c r="F249" s="104">
        <v>400000</v>
      </c>
      <c r="G249" s="121"/>
      <c r="H249" s="185">
        <f>F249+G249</f>
        <v>400000</v>
      </c>
      <c r="I249" s="121">
        <v>-8000</v>
      </c>
      <c r="J249" s="104">
        <f>H249+I249</f>
        <v>392000</v>
      </c>
      <c r="K249" s="121">
        <v>-1163.96</v>
      </c>
      <c r="L249" s="104">
        <f>J249+K249</f>
        <v>390836.04</v>
      </c>
      <c r="M249" s="162"/>
      <c r="N249" s="104">
        <f>L249+M249</f>
        <v>390836.04</v>
      </c>
      <c r="O249" s="162"/>
      <c r="P249" s="226">
        <f>N249+O249</f>
        <v>390836.04</v>
      </c>
    </row>
    <row r="250" spans="1:16" ht="16.5" customHeight="1">
      <c r="A250" s="19" t="s">
        <v>327</v>
      </c>
      <c r="B250" s="63" t="s">
        <v>100</v>
      </c>
      <c r="C250" s="63" t="s">
        <v>328</v>
      </c>
      <c r="D250" s="59" t="s">
        <v>419</v>
      </c>
      <c r="E250" s="63"/>
      <c r="F250" s="104">
        <f>F251</f>
        <v>2730000</v>
      </c>
      <c r="G250" s="121"/>
      <c r="H250" s="185">
        <f>H251</f>
        <v>2726800</v>
      </c>
      <c r="I250" s="121"/>
      <c r="J250" s="104">
        <f>J251</f>
        <v>2741400</v>
      </c>
      <c r="K250" s="121"/>
      <c r="L250" s="104">
        <f>L251</f>
        <v>2883464.96</v>
      </c>
      <c r="M250" s="162"/>
      <c r="N250" s="104">
        <f>N251</f>
        <v>2957968.14</v>
      </c>
      <c r="O250" s="162"/>
      <c r="P250" s="226">
        <f>P251</f>
        <v>2952080.14</v>
      </c>
    </row>
    <row r="251" spans="1:16" ht="32.25" customHeight="1">
      <c r="A251" s="45" t="s">
        <v>538</v>
      </c>
      <c r="B251" s="63" t="s">
        <v>100</v>
      </c>
      <c r="C251" s="63" t="s">
        <v>328</v>
      </c>
      <c r="D251" s="59" t="s">
        <v>419</v>
      </c>
      <c r="E251" s="59" t="s">
        <v>539</v>
      </c>
      <c r="F251" s="104">
        <v>2730000</v>
      </c>
      <c r="G251" s="121">
        <v>-3200</v>
      </c>
      <c r="H251" s="185">
        <f>F251+G251</f>
        <v>2726800</v>
      </c>
      <c r="I251" s="121">
        <v>14600</v>
      </c>
      <c r="J251" s="104">
        <f>H251+I251</f>
        <v>2741400</v>
      </c>
      <c r="K251" s="121">
        <v>142064.96</v>
      </c>
      <c r="L251" s="104">
        <f>J251+K251</f>
        <v>2883464.96</v>
      </c>
      <c r="M251" s="162">
        <v>74503.18</v>
      </c>
      <c r="N251" s="104">
        <f>L251+M251</f>
        <v>2957968.14</v>
      </c>
      <c r="O251" s="162">
        <f>-10888+4000+1000</f>
        <v>-5888</v>
      </c>
      <c r="P251" s="226">
        <f>N251+O251</f>
        <v>2952080.14</v>
      </c>
    </row>
    <row r="252" spans="1:16" ht="17.25" customHeight="1">
      <c r="A252" s="17" t="s">
        <v>338</v>
      </c>
      <c r="B252" s="59" t="s">
        <v>100</v>
      </c>
      <c r="C252" s="59" t="s">
        <v>337</v>
      </c>
      <c r="D252" s="59" t="s">
        <v>420</v>
      </c>
      <c r="E252" s="63"/>
      <c r="F252" s="104">
        <f>F253</f>
        <v>500000</v>
      </c>
      <c r="G252" s="121"/>
      <c r="H252" s="185">
        <f>H253</f>
        <v>500000</v>
      </c>
      <c r="I252" s="121"/>
      <c r="J252" s="104">
        <f>J253</f>
        <v>500000</v>
      </c>
      <c r="K252" s="121"/>
      <c r="L252" s="104">
        <f>L253+L254</f>
        <v>371099</v>
      </c>
      <c r="M252" s="162"/>
      <c r="N252" s="104">
        <f>N253+N254</f>
        <v>371099</v>
      </c>
      <c r="O252" s="162"/>
      <c r="P252" s="226">
        <f>P253+P254</f>
        <v>371099</v>
      </c>
    </row>
    <row r="253" spans="1:16" ht="32.25" customHeight="1">
      <c r="A253" s="45" t="s">
        <v>538</v>
      </c>
      <c r="B253" s="59" t="s">
        <v>100</v>
      </c>
      <c r="C253" s="59" t="s">
        <v>337</v>
      </c>
      <c r="D253" s="59" t="s">
        <v>420</v>
      </c>
      <c r="E253" s="59" t="s">
        <v>539</v>
      </c>
      <c r="F253" s="104">
        <v>500000</v>
      </c>
      <c r="G253" s="121"/>
      <c r="H253" s="185">
        <f>F253+G253</f>
        <v>500000</v>
      </c>
      <c r="I253" s="121"/>
      <c r="J253" s="104">
        <f>H253+I253</f>
        <v>500000</v>
      </c>
      <c r="K253" s="121">
        <v>-428901</v>
      </c>
      <c r="L253" s="104">
        <f>J253+K253</f>
        <v>71099</v>
      </c>
      <c r="M253" s="162"/>
      <c r="N253" s="104">
        <f>L253+M253</f>
        <v>71099</v>
      </c>
      <c r="O253" s="162"/>
      <c r="P253" s="226">
        <f>N253+O253</f>
        <v>71099</v>
      </c>
    </row>
    <row r="254" spans="1:16" ht="77.25" customHeight="1">
      <c r="A254" s="141" t="s">
        <v>558</v>
      </c>
      <c r="B254" s="59" t="s">
        <v>100</v>
      </c>
      <c r="C254" s="59" t="s">
        <v>337</v>
      </c>
      <c r="D254" s="59" t="s">
        <v>420</v>
      </c>
      <c r="E254" s="59" t="s">
        <v>177</v>
      </c>
      <c r="F254" s="104"/>
      <c r="G254" s="121"/>
      <c r="H254" s="185"/>
      <c r="I254" s="121"/>
      <c r="J254" s="104"/>
      <c r="K254" s="121">
        <v>300000</v>
      </c>
      <c r="L254" s="104">
        <f>J254+K254</f>
        <v>300000</v>
      </c>
      <c r="M254" s="162"/>
      <c r="N254" s="104">
        <f>L254+M254</f>
        <v>300000</v>
      </c>
      <c r="O254" s="162"/>
      <c r="P254" s="226">
        <f>N254+O254</f>
        <v>300000</v>
      </c>
    </row>
    <row r="255" spans="1:16" ht="33" customHeight="1">
      <c r="A255" s="41" t="s">
        <v>102</v>
      </c>
      <c r="B255" s="62" t="s">
        <v>103</v>
      </c>
      <c r="C255" s="62"/>
      <c r="D255" s="62"/>
      <c r="E255" s="62"/>
      <c r="F255" s="106">
        <f>F256</f>
        <v>381000</v>
      </c>
      <c r="G255" s="121"/>
      <c r="H255" s="184">
        <f>H256</f>
        <v>381000</v>
      </c>
      <c r="I255" s="121"/>
      <c r="J255" s="106">
        <f>J256</f>
        <v>381000</v>
      </c>
      <c r="K255" s="121"/>
      <c r="L255" s="106">
        <f>L256</f>
        <v>381000</v>
      </c>
      <c r="M255" s="162"/>
      <c r="N255" s="106">
        <f>N256</f>
        <v>360000</v>
      </c>
      <c r="O255" s="162"/>
      <c r="P255" s="225">
        <f>P256</f>
        <v>492000</v>
      </c>
    </row>
    <row r="256" spans="1:16" ht="80.25" customHeight="1">
      <c r="A256" s="19" t="s">
        <v>26</v>
      </c>
      <c r="B256" s="62" t="s">
        <v>103</v>
      </c>
      <c r="C256" s="62" t="s">
        <v>330</v>
      </c>
      <c r="D256" s="58" t="s">
        <v>421</v>
      </c>
      <c r="E256" s="62"/>
      <c r="F256" s="106">
        <f>F257+F259</f>
        <v>381000</v>
      </c>
      <c r="G256" s="121"/>
      <c r="H256" s="184">
        <f>H257+H259</f>
        <v>381000</v>
      </c>
      <c r="I256" s="121"/>
      <c r="J256" s="106">
        <f>J257+J259</f>
        <v>381000</v>
      </c>
      <c r="K256" s="121"/>
      <c r="L256" s="106">
        <f>L257+L259</f>
        <v>381000</v>
      </c>
      <c r="M256" s="162"/>
      <c r="N256" s="106">
        <f>N257+N259</f>
        <v>360000</v>
      </c>
      <c r="O256" s="162"/>
      <c r="P256" s="225">
        <f>P257+P259</f>
        <v>492000</v>
      </c>
    </row>
    <row r="257" spans="1:16" ht="31.5" customHeight="1">
      <c r="A257" s="40" t="s">
        <v>331</v>
      </c>
      <c r="B257" s="62" t="s">
        <v>103</v>
      </c>
      <c r="C257" s="62" t="s">
        <v>332</v>
      </c>
      <c r="D257" s="58" t="s">
        <v>422</v>
      </c>
      <c r="E257" s="62"/>
      <c r="F257" s="106">
        <f>F258</f>
        <v>360000</v>
      </c>
      <c r="G257" s="121"/>
      <c r="H257" s="184">
        <f>H258</f>
        <v>360000</v>
      </c>
      <c r="I257" s="121"/>
      <c r="J257" s="106">
        <f>J258</f>
        <v>360000</v>
      </c>
      <c r="K257" s="121"/>
      <c r="L257" s="106">
        <f>L258</f>
        <v>360000</v>
      </c>
      <c r="M257" s="162"/>
      <c r="N257" s="106">
        <f>N258</f>
        <v>360000</v>
      </c>
      <c r="O257" s="162"/>
      <c r="P257" s="225">
        <f>P258</f>
        <v>492000</v>
      </c>
    </row>
    <row r="258" spans="1:16" ht="62.25" customHeight="1">
      <c r="A258" s="141" t="s">
        <v>558</v>
      </c>
      <c r="B258" s="62" t="s">
        <v>103</v>
      </c>
      <c r="C258" s="62" t="s">
        <v>332</v>
      </c>
      <c r="D258" s="58" t="s">
        <v>422</v>
      </c>
      <c r="E258" s="62" t="s">
        <v>177</v>
      </c>
      <c r="F258" s="104">
        <v>360000</v>
      </c>
      <c r="G258" s="121"/>
      <c r="H258" s="185">
        <f>F258+G258</f>
        <v>360000</v>
      </c>
      <c r="I258" s="121"/>
      <c r="J258" s="104">
        <f>H258+I258</f>
        <v>360000</v>
      </c>
      <c r="K258" s="121"/>
      <c r="L258" s="104">
        <f>J258+K258</f>
        <v>360000</v>
      </c>
      <c r="M258" s="162"/>
      <c r="N258" s="104">
        <f>L258+M258</f>
        <v>360000</v>
      </c>
      <c r="O258" s="162">
        <v>132000</v>
      </c>
      <c r="P258" s="226">
        <f>N258+O258</f>
        <v>492000</v>
      </c>
    </row>
    <row r="259" spans="1:16" ht="126.75" customHeight="1">
      <c r="A259" s="19" t="s">
        <v>28</v>
      </c>
      <c r="B259" s="58" t="s">
        <v>103</v>
      </c>
      <c r="C259" s="58" t="s">
        <v>27</v>
      </c>
      <c r="D259" s="58" t="s">
        <v>423</v>
      </c>
      <c r="E259" s="58"/>
      <c r="F259" s="104">
        <f>F260</f>
        <v>21000</v>
      </c>
      <c r="G259" s="121"/>
      <c r="H259" s="185">
        <f>H260</f>
        <v>21000</v>
      </c>
      <c r="I259" s="121"/>
      <c r="J259" s="104">
        <f>J260</f>
        <v>21000</v>
      </c>
      <c r="K259" s="121"/>
      <c r="L259" s="104">
        <f>L260</f>
        <v>21000</v>
      </c>
      <c r="M259" s="162"/>
      <c r="N259" s="104">
        <f>N260</f>
        <v>0</v>
      </c>
      <c r="O259" s="162"/>
      <c r="P259" s="226">
        <f>P260</f>
        <v>0</v>
      </c>
    </row>
    <row r="260" spans="1:16" ht="62.25" customHeight="1">
      <c r="A260" s="13" t="s">
        <v>558</v>
      </c>
      <c r="B260" s="58" t="s">
        <v>103</v>
      </c>
      <c r="C260" s="58" t="s">
        <v>27</v>
      </c>
      <c r="D260" s="58" t="s">
        <v>423</v>
      </c>
      <c r="E260" s="58" t="s">
        <v>177</v>
      </c>
      <c r="F260" s="104">
        <v>21000</v>
      </c>
      <c r="G260" s="121"/>
      <c r="H260" s="185">
        <f>F260+G260</f>
        <v>21000</v>
      </c>
      <c r="I260" s="121"/>
      <c r="J260" s="104">
        <f>H260+I260</f>
        <v>21000</v>
      </c>
      <c r="K260" s="121"/>
      <c r="L260" s="104">
        <f>J260+K260</f>
        <v>21000</v>
      </c>
      <c r="M260" s="162">
        <v>-21000</v>
      </c>
      <c r="N260" s="104">
        <f>L260+M260</f>
        <v>0</v>
      </c>
      <c r="O260" s="162"/>
      <c r="P260" s="226">
        <f>N260+O260</f>
        <v>0</v>
      </c>
    </row>
    <row r="261" spans="1:16" ht="16.5" customHeight="1">
      <c r="A261" s="28" t="s">
        <v>104</v>
      </c>
      <c r="B261" s="67" t="s">
        <v>105</v>
      </c>
      <c r="C261" s="67"/>
      <c r="D261" s="67"/>
      <c r="E261" s="67"/>
      <c r="F261" s="68">
        <f>F262</f>
        <v>321500</v>
      </c>
      <c r="G261" s="121"/>
      <c r="H261" s="186">
        <f>H262</f>
        <v>280875</v>
      </c>
      <c r="I261" s="121"/>
      <c r="J261" s="68">
        <f>J262</f>
        <v>280875</v>
      </c>
      <c r="K261" s="121"/>
      <c r="L261" s="68">
        <f>L262</f>
        <v>280875</v>
      </c>
      <c r="M261" s="162"/>
      <c r="N261" s="68">
        <f>N262</f>
        <v>280875</v>
      </c>
      <c r="O261" s="162"/>
      <c r="P261" s="227">
        <f>P262</f>
        <v>168525</v>
      </c>
    </row>
    <row r="262" spans="1:16" ht="33" customHeight="1">
      <c r="A262" s="44" t="s">
        <v>106</v>
      </c>
      <c r="B262" s="69" t="s">
        <v>107</v>
      </c>
      <c r="C262" s="69"/>
      <c r="D262" s="58"/>
      <c r="E262" s="69"/>
      <c r="F262" s="70">
        <f>F265</f>
        <v>321500</v>
      </c>
      <c r="G262" s="121"/>
      <c r="H262" s="187">
        <f>H265</f>
        <v>280875</v>
      </c>
      <c r="I262" s="121"/>
      <c r="J262" s="70">
        <f>J265</f>
        <v>280875</v>
      </c>
      <c r="K262" s="121"/>
      <c r="L262" s="70">
        <f>L265</f>
        <v>280875</v>
      </c>
      <c r="M262" s="162"/>
      <c r="N262" s="70">
        <f>N265</f>
        <v>280875</v>
      </c>
      <c r="O262" s="162"/>
      <c r="P262" s="228">
        <f>P265</f>
        <v>168525</v>
      </c>
    </row>
    <row r="263" spans="1:16" ht="63.75" customHeight="1">
      <c r="A263" s="102" t="s">
        <v>561</v>
      </c>
      <c r="B263" s="69" t="s">
        <v>107</v>
      </c>
      <c r="C263" s="69" t="s">
        <v>154</v>
      </c>
      <c r="D263" s="58" t="s">
        <v>693</v>
      </c>
      <c r="E263" s="69"/>
      <c r="F263" s="71">
        <f>F264</f>
        <v>321500</v>
      </c>
      <c r="G263" s="121"/>
      <c r="H263" s="188">
        <f>H264</f>
        <v>280875</v>
      </c>
      <c r="I263" s="121"/>
      <c r="J263" s="71">
        <f>J264</f>
        <v>280875</v>
      </c>
      <c r="K263" s="121"/>
      <c r="L263" s="71">
        <f>L264</f>
        <v>280875</v>
      </c>
      <c r="M263" s="162"/>
      <c r="N263" s="71">
        <f>N264</f>
        <v>280875</v>
      </c>
      <c r="O263" s="162"/>
      <c r="P263" s="229">
        <f>P264</f>
        <v>168525</v>
      </c>
    </row>
    <row r="264" spans="1:16" ht="47.25" customHeight="1">
      <c r="A264" s="43" t="s">
        <v>584</v>
      </c>
      <c r="B264" s="69" t="s">
        <v>107</v>
      </c>
      <c r="C264" s="69" t="s">
        <v>33</v>
      </c>
      <c r="D264" s="58" t="s">
        <v>700</v>
      </c>
      <c r="E264" s="69"/>
      <c r="F264" s="71">
        <f>F265</f>
        <v>321500</v>
      </c>
      <c r="G264" s="121"/>
      <c r="H264" s="188">
        <f>H265</f>
        <v>280875</v>
      </c>
      <c r="I264" s="121"/>
      <c r="J264" s="71">
        <f>J265</f>
        <v>280875</v>
      </c>
      <c r="K264" s="121"/>
      <c r="L264" s="71">
        <f>L265</f>
        <v>280875</v>
      </c>
      <c r="M264" s="162"/>
      <c r="N264" s="71">
        <f>N265</f>
        <v>280875</v>
      </c>
      <c r="O264" s="162"/>
      <c r="P264" s="229">
        <f>P265</f>
        <v>168525</v>
      </c>
    </row>
    <row r="265" spans="1:16" ht="31.5">
      <c r="A265" s="43" t="s">
        <v>67</v>
      </c>
      <c r="B265" s="69" t="s">
        <v>107</v>
      </c>
      <c r="C265" s="69" t="s">
        <v>68</v>
      </c>
      <c r="D265" s="58" t="s">
        <v>715</v>
      </c>
      <c r="E265" s="69"/>
      <c r="F265" s="71">
        <f>F266</f>
        <v>321500</v>
      </c>
      <c r="G265" s="121"/>
      <c r="H265" s="188">
        <f>H266</f>
        <v>280875</v>
      </c>
      <c r="I265" s="121"/>
      <c r="J265" s="71">
        <f>J266</f>
        <v>280875</v>
      </c>
      <c r="K265" s="121"/>
      <c r="L265" s="71">
        <f>L266</f>
        <v>280875</v>
      </c>
      <c r="M265" s="162"/>
      <c r="N265" s="71">
        <f>N266</f>
        <v>280875</v>
      </c>
      <c r="O265" s="162"/>
      <c r="P265" s="229">
        <f>P266</f>
        <v>168525</v>
      </c>
    </row>
    <row r="266" spans="1:16" ht="33" customHeight="1">
      <c r="A266" s="45" t="s">
        <v>538</v>
      </c>
      <c r="B266" s="69" t="s">
        <v>107</v>
      </c>
      <c r="C266" s="69" t="s">
        <v>68</v>
      </c>
      <c r="D266" s="58" t="s">
        <v>715</v>
      </c>
      <c r="E266" s="69" t="s">
        <v>539</v>
      </c>
      <c r="F266" s="70">
        <v>321500</v>
      </c>
      <c r="G266" s="121">
        <v>-40625</v>
      </c>
      <c r="H266" s="187">
        <f>F266+G266</f>
        <v>280875</v>
      </c>
      <c r="I266" s="121"/>
      <c r="J266" s="70">
        <f>H266+I266</f>
        <v>280875</v>
      </c>
      <c r="K266" s="121"/>
      <c r="L266" s="70">
        <f>J266+K266</f>
        <v>280875</v>
      </c>
      <c r="M266" s="162"/>
      <c r="N266" s="70">
        <f>L266+M266</f>
        <v>280875</v>
      </c>
      <c r="O266" s="162">
        <v>-112350</v>
      </c>
      <c r="P266" s="228">
        <f>N266+O266</f>
        <v>168525</v>
      </c>
    </row>
    <row r="267" spans="1:119" s="31" customFormat="1" ht="18" customHeight="1">
      <c r="A267" s="18" t="s">
        <v>108</v>
      </c>
      <c r="B267" s="56" t="s">
        <v>109</v>
      </c>
      <c r="C267" s="56"/>
      <c r="D267" s="56"/>
      <c r="E267" s="56"/>
      <c r="F267" s="110">
        <f>F268+F300+F358+F390</f>
        <v>607895930</v>
      </c>
      <c r="G267" s="164"/>
      <c r="H267" s="192">
        <f>H268+H300+H358+H390</f>
        <v>608236514.3399999</v>
      </c>
      <c r="I267" s="164"/>
      <c r="J267" s="110">
        <f>J268+J300+J358+J390</f>
        <v>611000645.14</v>
      </c>
      <c r="K267" s="164">
        <f>J267-H267</f>
        <v>2764130.8000000715</v>
      </c>
      <c r="L267" s="110">
        <f>L268+L300+L358+L390</f>
        <v>612929228.14</v>
      </c>
      <c r="M267" s="164"/>
      <c r="N267" s="110">
        <f>N268+N300+N358+N390</f>
        <v>609781383.09</v>
      </c>
      <c r="O267" s="164"/>
      <c r="P267" s="233">
        <f>P268+P300+P358+P390</f>
        <v>610289286.64</v>
      </c>
      <c r="Q267" s="206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</row>
    <row r="268" spans="1:16" ht="15.75" customHeight="1">
      <c r="A268" s="41" t="s">
        <v>123</v>
      </c>
      <c r="B268" s="62" t="s">
        <v>124</v>
      </c>
      <c r="C268" s="62"/>
      <c r="D268" s="62"/>
      <c r="E268" s="62"/>
      <c r="F268" s="71">
        <f>F269</f>
        <v>176342996.55</v>
      </c>
      <c r="G268" s="121"/>
      <c r="H268" s="188">
        <f>H269</f>
        <v>176642330.89</v>
      </c>
      <c r="I268" s="162"/>
      <c r="J268" s="71">
        <f>J269</f>
        <v>173473030.26999998</v>
      </c>
      <c r="K268" s="121"/>
      <c r="L268" s="71">
        <f>L269</f>
        <v>171959051.26999998</v>
      </c>
      <c r="M268" s="162"/>
      <c r="N268" s="71">
        <f>N269</f>
        <v>185012139.77</v>
      </c>
      <c r="O268" s="162"/>
      <c r="P268" s="229">
        <f>P269</f>
        <v>184200561.78</v>
      </c>
    </row>
    <row r="269" spans="1:16" ht="50.25" customHeight="1">
      <c r="A269" s="13" t="s">
        <v>370</v>
      </c>
      <c r="B269" s="62" t="s">
        <v>124</v>
      </c>
      <c r="C269" s="62" t="s">
        <v>166</v>
      </c>
      <c r="D269" s="58" t="s">
        <v>598</v>
      </c>
      <c r="E269" s="62"/>
      <c r="F269" s="71">
        <f>F270+F292</f>
        <v>176342996.55</v>
      </c>
      <c r="G269" s="121"/>
      <c r="H269" s="188">
        <f>H270+H292</f>
        <v>176642330.89</v>
      </c>
      <c r="I269" s="121"/>
      <c r="J269" s="71">
        <f>J270+J292</f>
        <v>173473030.26999998</v>
      </c>
      <c r="K269" s="121"/>
      <c r="L269" s="71">
        <f>L270+L292</f>
        <v>171959051.26999998</v>
      </c>
      <c r="M269" s="162"/>
      <c r="N269" s="71">
        <f>N270+N292</f>
        <v>185012139.77</v>
      </c>
      <c r="O269" s="162"/>
      <c r="P269" s="229">
        <f>P270+P292</f>
        <v>184200561.78</v>
      </c>
    </row>
    <row r="270" spans="1:16" ht="45.75" customHeight="1">
      <c r="A270" s="41" t="s">
        <v>333</v>
      </c>
      <c r="B270" s="62" t="s">
        <v>124</v>
      </c>
      <c r="C270" s="62" t="s">
        <v>334</v>
      </c>
      <c r="D270" s="58" t="s">
        <v>597</v>
      </c>
      <c r="E270" s="62"/>
      <c r="F270" s="71">
        <f>F271+F276+F279+F281+F286+F289</f>
        <v>145694295.55</v>
      </c>
      <c r="G270" s="121"/>
      <c r="H270" s="188">
        <f>H271+H276+H279+H281+H286+H289+H284</f>
        <v>145993629.89</v>
      </c>
      <c r="I270" s="121"/>
      <c r="J270" s="71">
        <f>J271+J276+J279+J281+J286+J289+J284</f>
        <v>145957260.26999998</v>
      </c>
      <c r="K270" s="121"/>
      <c r="L270" s="71">
        <f>L271+L276+L279+L281+L286+L289+L284</f>
        <v>144443281.26999998</v>
      </c>
      <c r="M270" s="162"/>
      <c r="N270" s="71">
        <f>N271+N276+N279+N281+N286+N289+N284</f>
        <v>157496369.77</v>
      </c>
      <c r="O270" s="162"/>
      <c r="P270" s="229">
        <f>P271+P276+P279+P281+P286+P289+P284</f>
        <v>156684791.78</v>
      </c>
    </row>
    <row r="271" spans="1:16" ht="69.75" customHeight="1">
      <c r="A271" s="47" t="s">
        <v>335</v>
      </c>
      <c r="B271" s="80" t="s">
        <v>124</v>
      </c>
      <c r="C271" s="80" t="s">
        <v>336</v>
      </c>
      <c r="D271" s="58" t="s">
        <v>599</v>
      </c>
      <c r="E271" s="80"/>
      <c r="F271" s="82">
        <f>F272+F273+F274</f>
        <v>36612924.8</v>
      </c>
      <c r="G271" s="121"/>
      <c r="H271" s="193">
        <f>H272+H273+H274</f>
        <v>36540653.010000005</v>
      </c>
      <c r="I271" s="121"/>
      <c r="J271" s="82">
        <f>J272+J273+J274</f>
        <v>36507256.05</v>
      </c>
      <c r="K271" s="121"/>
      <c r="L271" s="82">
        <f>L272+L273+L274</f>
        <v>37963277.05</v>
      </c>
      <c r="M271" s="162"/>
      <c r="N271" s="82">
        <f>N272+N273+N274</f>
        <v>37748565.550000004</v>
      </c>
      <c r="O271" s="162"/>
      <c r="P271" s="234">
        <f>P272+P273+P274+P275</f>
        <v>38859262.56</v>
      </c>
    </row>
    <row r="272" spans="1:16" ht="33" customHeight="1">
      <c r="A272" s="143" t="s">
        <v>543</v>
      </c>
      <c r="B272" s="111" t="s">
        <v>124</v>
      </c>
      <c r="C272" s="111" t="s">
        <v>336</v>
      </c>
      <c r="D272" s="73" t="s">
        <v>599</v>
      </c>
      <c r="E272" s="73" t="s">
        <v>542</v>
      </c>
      <c r="F272" s="82">
        <v>17321508</v>
      </c>
      <c r="G272" s="162">
        <v>-72271.79</v>
      </c>
      <c r="H272" s="193">
        <f>F272+G272</f>
        <v>17249236.21</v>
      </c>
      <c r="I272" s="121">
        <v>-104234</v>
      </c>
      <c r="J272" s="82">
        <f>H272+I272</f>
        <v>17145002.21</v>
      </c>
      <c r="K272" s="121"/>
      <c r="L272" s="82">
        <f>J272+K272</f>
        <v>17145002.21</v>
      </c>
      <c r="M272" s="162">
        <v>-1380</v>
      </c>
      <c r="N272" s="82">
        <f>L272+M272</f>
        <v>17143622.21</v>
      </c>
      <c r="O272" s="162">
        <v>1123970</v>
      </c>
      <c r="P272" s="234">
        <f>N272+O272</f>
        <v>18267592.21</v>
      </c>
    </row>
    <row r="273" spans="1:16" ht="36" customHeight="1">
      <c r="A273" s="143" t="s">
        <v>538</v>
      </c>
      <c r="B273" s="111" t="s">
        <v>124</v>
      </c>
      <c r="C273" s="111" t="s">
        <v>336</v>
      </c>
      <c r="D273" s="73" t="s">
        <v>599</v>
      </c>
      <c r="E273" s="73" t="s">
        <v>539</v>
      </c>
      <c r="F273" s="81">
        <v>19120416.8</v>
      </c>
      <c r="G273" s="162">
        <v>-290717</v>
      </c>
      <c r="H273" s="194">
        <f>F273+G273</f>
        <v>18829699.8</v>
      </c>
      <c r="I273" s="121">
        <v>-10079.96</v>
      </c>
      <c r="J273" s="81">
        <f>H273+I273</f>
        <v>18819619.84</v>
      </c>
      <c r="K273" s="210">
        <v>421771</v>
      </c>
      <c r="L273" s="81">
        <f>J273+K273</f>
        <v>19241390.84</v>
      </c>
      <c r="M273" s="219">
        <v>-219712.57</v>
      </c>
      <c r="N273" s="81">
        <f>L273+M273</f>
        <v>19021678.27</v>
      </c>
      <c r="O273" s="218">
        <v>-24272.99</v>
      </c>
      <c r="P273" s="235">
        <f>N273+O273</f>
        <v>18997405.28</v>
      </c>
    </row>
    <row r="274" spans="1:16" s="30" customFormat="1" ht="17.25" customHeight="1">
      <c r="A274" s="172" t="s">
        <v>541</v>
      </c>
      <c r="B274" s="73" t="s">
        <v>124</v>
      </c>
      <c r="C274" s="73" t="s">
        <v>336</v>
      </c>
      <c r="D274" s="73" t="s">
        <v>599</v>
      </c>
      <c r="E274" s="73" t="s">
        <v>540</v>
      </c>
      <c r="F274" s="81">
        <v>171000</v>
      </c>
      <c r="G274" s="171">
        <v>290717</v>
      </c>
      <c r="H274" s="194">
        <f>F274+G274</f>
        <v>461717</v>
      </c>
      <c r="I274" s="167">
        <v>80917</v>
      </c>
      <c r="J274" s="81">
        <f>H274+I274</f>
        <v>542634</v>
      </c>
      <c r="K274" s="210">
        <v>1034250</v>
      </c>
      <c r="L274" s="81">
        <f>J274+K274</f>
        <v>1576884</v>
      </c>
      <c r="M274" s="165">
        <v>6381.07</v>
      </c>
      <c r="N274" s="81">
        <f>L274+M274</f>
        <v>1583265.07</v>
      </c>
      <c r="O274" s="165"/>
      <c r="P274" s="235">
        <f>N274+O274</f>
        <v>1583265.07</v>
      </c>
    </row>
    <row r="275" spans="1:16" s="30" customFormat="1" ht="31.5" customHeight="1">
      <c r="A275" s="172" t="s">
        <v>173</v>
      </c>
      <c r="B275" s="73" t="s">
        <v>124</v>
      </c>
      <c r="C275" s="73"/>
      <c r="D275" s="73" t="s">
        <v>599</v>
      </c>
      <c r="E275" s="73" t="s">
        <v>174</v>
      </c>
      <c r="F275" s="81"/>
      <c r="G275" s="171"/>
      <c r="H275" s="194"/>
      <c r="I275" s="167"/>
      <c r="J275" s="81"/>
      <c r="K275" s="210"/>
      <c r="L275" s="81"/>
      <c r="M275" s="165"/>
      <c r="N275" s="81"/>
      <c r="O275" s="171">
        <v>11000</v>
      </c>
      <c r="P275" s="235">
        <f>N275+O275</f>
        <v>11000</v>
      </c>
    </row>
    <row r="276" spans="1:16" ht="66" customHeight="1">
      <c r="A276" s="12" t="s">
        <v>339</v>
      </c>
      <c r="B276" s="73" t="s">
        <v>124</v>
      </c>
      <c r="C276" s="73" t="s">
        <v>340</v>
      </c>
      <c r="D276" s="73" t="s">
        <v>600</v>
      </c>
      <c r="E276" s="73"/>
      <c r="F276" s="75">
        <f>F277+F278</f>
        <v>31189270.75</v>
      </c>
      <c r="G276" s="121"/>
      <c r="H276" s="190">
        <f>H277+H278</f>
        <v>31189270.75</v>
      </c>
      <c r="I276" s="121"/>
      <c r="J276" s="75">
        <f>J277+J278</f>
        <v>31303522.75</v>
      </c>
      <c r="K276" s="121"/>
      <c r="L276" s="75">
        <f>L277+L278</f>
        <v>30933522.75</v>
      </c>
      <c r="M276" s="162"/>
      <c r="N276" s="75">
        <f>N277+N278</f>
        <v>30933522.75</v>
      </c>
      <c r="O276" s="162"/>
      <c r="P276" s="231">
        <f>P277+P278+Q275</f>
        <v>31310128.88</v>
      </c>
    </row>
    <row r="277" spans="1:16" ht="23.25" customHeight="1">
      <c r="A277" s="143" t="s">
        <v>545</v>
      </c>
      <c r="B277" s="73" t="s">
        <v>124</v>
      </c>
      <c r="C277" s="73" t="s">
        <v>340</v>
      </c>
      <c r="D277" s="73" t="s">
        <v>600</v>
      </c>
      <c r="E277" s="73" t="s">
        <v>544</v>
      </c>
      <c r="F277" s="152">
        <v>30649778.75</v>
      </c>
      <c r="G277" s="162"/>
      <c r="H277" s="195">
        <f>F277+G277</f>
        <v>30649778.75</v>
      </c>
      <c r="I277" s="121">
        <v>114252</v>
      </c>
      <c r="J277" s="152">
        <f>H277+I277</f>
        <v>30764030.75</v>
      </c>
      <c r="K277" s="121">
        <v>-370000</v>
      </c>
      <c r="L277" s="152">
        <f>J277+K277</f>
        <v>30394030.75</v>
      </c>
      <c r="M277" s="162"/>
      <c r="N277" s="152">
        <f>L277+M277</f>
        <v>30394030.75</v>
      </c>
      <c r="O277" s="162">
        <v>376606.13</v>
      </c>
      <c r="P277" s="236">
        <f>N277+O277</f>
        <v>30770636.88</v>
      </c>
    </row>
    <row r="278" spans="1:16" ht="18" customHeight="1">
      <c r="A278" s="172" t="s">
        <v>547</v>
      </c>
      <c r="B278" s="153" t="s">
        <v>124</v>
      </c>
      <c r="C278" s="153" t="s">
        <v>340</v>
      </c>
      <c r="D278" s="153" t="s">
        <v>600</v>
      </c>
      <c r="E278" s="153" t="s">
        <v>546</v>
      </c>
      <c r="F278" s="154">
        <v>539492</v>
      </c>
      <c r="G278" s="162"/>
      <c r="H278" s="195">
        <f>F278+G278</f>
        <v>539492</v>
      </c>
      <c r="I278" s="121"/>
      <c r="J278" s="152">
        <f>H278+I278</f>
        <v>539492</v>
      </c>
      <c r="K278" s="121"/>
      <c r="L278" s="152">
        <f>J278+K278</f>
        <v>539492</v>
      </c>
      <c r="M278" s="162"/>
      <c r="N278" s="245">
        <f>L278+M278</f>
        <v>539492</v>
      </c>
      <c r="O278" s="162"/>
      <c r="P278" s="236">
        <f>N278+O278</f>
        <v>539492</v>
      </c>
    </row>
    <row r="279" spans="1:16" ht="48" customHeight="1">
      <c r="A279" s="12" t="s">
        <v>341</v>
      </c>
      <c r="B279" s="73" t="s">
        <v>124</v>
      </c>
      <c r="C279" s="73" t="s">
        <v>342</v>
      </c>
      <c r="D279" s="73" t="s">
        <v>601</v>
      </c>
      <c r="E279" s="73"/>
      <c r="F279" s="75">
        <f>F280</f>
        <v>14350000</v>
      </c>
      <c r="G279" s="121"/>
      <c r="H279" s="190">
        <f>H280</f>
        <v>14350000</v>
      </c>
      <c r="I279" s="121"/>
      <c r="J279" s="75">
        <f>J280</f>
        <v>14232775.34</v>
      </c>
      <c r="K279" s="121"/>
      <c r="L279" s="75">
        <f>L280</f>
        <v>11632775.34</v>
      </c>
      <c r="M279" s="162"/>
      <c r="N279" s="75">
        <f>N280</f>
        <v>11632775.34</v>
      </c>
      <c r="O279" s="162"/>
      <c r="P279" s="231">
        <f>P280</f>
        <v>9840000.34</v>
      </c>
    </row>
    <row r="280" spans="1:16" ht="33.75" customHeight="1">
      <c r="A280" s="144" t="s">
        <v>538</v>
      </c>
      <c r="B280" s="73" t="s">
        <v>124</v>
      </c>
      <c r="C280" s="73" t="s">
        <v>342</v>
      </c>
      <c r="D280" s="73" t="s">
        <v>601</v>
      </c>
      <c r="E280" s="73" t="s">
        <v>539</v>
      </c>
      <c r="F280" s="75">
        <v>14350000</v>
      </c>
      <c r="G280" s="162"/>
      <c r="H280" s="190">
        <f>F280+G280</f>
        <v>14350000</v>
      </c>
      <c r="I280" s="121">
        <v>-117224.66</v>
      </c>
      <c r="J280" s="75">
        <f>H280+I280</f>
        <v>14232775.34</v>
      </c>
      <c r="K280" s="121">
        <v>-2600000</v>
      </c>
      <c r="L280" s="75">
        <f>J280+K280</f>
        <v>11632775.34</v>
      </c>
      <c r="M280" s="162"/>
      <c r="N280" s="75">
        <f>L280+M280</f>
        <v>11632775.34</v>
      </c>
      <c r="O280" s="162">
        <v>-1792775</v>
      </c>
      <c r="P280" s="231">
        <f>N280+O280</f>
        <v>9840000.34</v>
      </c>
    </row>
    <row r="281" spans="1:16" ht="51.75" customHeight="1">
      <c r="A281" s="12" t="s">
        <v>343</v>
      </c>
      <c r="B281" s="73" t="s">
        <v>124</v>
      </c>
      <c r="C281" s="73" t="s">
        <v>344</v>
      </c>
      <c r="D281" s="73" t="s">
        <v>602</v>
      </c>
      <c r="E281" s="73"/>
      <c r="F281" s="75">
        <f>F282</f>
        <v>387100</v>
      </c>
      <c r="G281" s="121"/>
      <c r="H281" s="190">
        <f>H282</f>
        <v>387100</v>
      </c>
      <c r="I281" s="121"/>
      <c r="J281" s="75">
        <f>J282</f>
        <v>387100</v>
      </c>
      <c r="K281" s="121"/>
      <c r="L281" s="75">
        <f>L282</f>
        <v>387100</v>
      </c>
      <c r="M281" s="162"/>
      <c r="N281" s="75">
        <f>N282</f>
        <v>387100</v>
      </c>
      <c r="O281" s="162"/>
      <c r="P281" s="231">
        <f>P282</f>
        <v>252600</v>
      </c>
    </row>
    <row r="282" spans="1:16" ht="33.75" customHeight="1">
      <c r="A282" s="144" t="s">
        <v>538</v>
      </c>
      <c r="B282" s="73" t="s">
        <v>124</v>
      </c>
      <c r="C282" s="73" t="s">
        <v>344</v>
      </c>
      <c r="D282" s="73" t="s">
        <v>602</v>
      </c>
      <c r="E282" s="73" t="s">
        <v>539</v>
      </c>
      <c r="F282" s="75">
        <v>387100</v>
      </c>
      <c r="G282" s="162"/>
      <c r="H282" s="190">
        <f>F282+G282</f>
        <v>387100</v>
      </c>
      <c r="I282" s="121"/>
      <c r="J282" s="75">
        <f>H282+I282</f>
        <v>387100</v>
      </c>
      <c r="K282" s="121"/>
      <c r="L282" s="75">
        <f>J282+K282</f>
        <v>387100</v>
      </c>
      <c r="M282" s="162"/>
      <c r="N282" s="75">
        <f>L282+M282</f>
        <v>387100</v>
      </c>
      <c r="O282" s="162">
        <v>-134500</v>
      </c>
      <c r="P282" s="231">
        <f>N282+O282</f>
        <v>252600</v>
      </c>
    </row>
    <row r="283" spans="1:16" s="30" customFormat="1" ht="52.5" customHeight="1" hidden="1">
      <c r="A283" s="155" t="s">
        <v>224</v>
      </c>
      <c r="B283" s="73" t="s">
        <v>124</v>
      </c>
      <c r="C283" s="73" t="s">
        <v>32</v>
      </c>
      <c r="D283" s="73"/>
      <c r="E283" s="73" t="s">
        <v>8</v>
      </c>
      <c r="F283" s="81" t="e">
        <f>#REF!+#REF!</f>
        <v>#REF!</v>
      </c>
      <c r="G283" s="166"/>
      <c r="H283" s="194" t="e">
        <f>#REF!+#REF!</f>
        <v>#REF!</v>
      </c>
      <c r="I283" s="166"/>
      <c r="J283" s="81" t="e">
        <f>#REF!+#REF!</f>
        <v>#REF!</v>
      </c>
      <c r="K283" s="166"/>
      <c r="L283" s="81" t="e">
        <f>#REF!+#REF!</f>
        <v>#REF!</v>
      </c>
      <c r="M283" s="165"/>
      <c r="N283" s="81" t="e">
        <f>#REF!+#REF!</f>
        <v>#REF!</v>
      </c>
      <c r="O283" s="165"/>
      <c r="P283" s="235" t="e">
        <f>#REF!+#REF!</f>
        <v>#REF!</v>
      </c>
    </row>
    <row r="284" spans="1:16" s="30" customFormat="1" ht="52.5" customHeight="1">
      <c r="A284" s="155" t="s">
        <v>283</v>
      </c>
      <c r="B284" s="73" t="s">
        <v>124</v>
      </c>
      <c r="C284" s="73"/>
      <c r="D284" s="73" t="s">
        <v>280</v>
      </c>
      <c r="E284" s="73"/>
      <c r="F284" s="81"/>
      <c r="G284" s="166"/>
      <c r="H284" s="194">
        <f>H285</f>
        <v>371606.13</v>
      </c>
      <c r="I284" s="166"/>
      <c r="J284" s="81">
        <f>J285</f>
        <v>371606.13</v>
      </c>
      <c r="K284" s="166"/>
      <c r="L284" s="81">
        <f>L285</f>
        <v>371606.13</v>
      </c>
      <c r="M284" s="165"/>
      <c r="N284" s="81">
        <f>N285</f>
        <v>371606.13</v>
      </c>
      <c r="O284" s="165"/>
      <c r="P284" s="235">
        <f>P285</f>
        <v>0</v>
      </c>
    </row>
    <row r="285" spans="1:16" s="30" customFormat="1" ht="52.5" customHeight="1">
      <c r="A285" s="155" t="s">
        <v>282</v>
      </c>
      <c r="B285" s="73" t="s">
        <v>124</v>
      </c>
      <c r="C285" s="73"/>
      <c r="D285" s="73" t="s">
        <v>280</v>
      </c>
      <c r="E285" s="73" t="s">
        <v>281</v>
      </c>
      <c r="F285" s="81"/>
      <c r="G285" s="171">
        <v>371606.13</v>
      </c>
      <c r="H285" s="194">
        <f>F285+G285</f>
        <v>371606.13</v>
      </c>
      <c r="I285" s="166"/>
      <c r="J285" s="81">
        <f>H285+I285</f>
        <v>371606.13</v>
      </c>
      <c r="K285" s="166"/>
      <c r="L285" s="81">
        <f>J285+K285</f>
        <v>371606.13</v>
      </c>
      <c r="M285" s="165"/>
      <c r="N285" s="81">
        <f>L285+M285</f>
        <v>371606.13</v>
      </c>
      <c r="O285" s="165">
        <v>-371606.13</v>
      </c>
      <c r="P285" s="235">
        <f>N285+O285</f>
        <v>0</v>
      </c>
    </row>
    <row r="286" spans="1:16" s="30" customFormat="1" ht="158.25" customHeight="1">
      <c r="A286" s="49" t="s">
        <v>12</v>
      </c>
      <c r="B286" s="111" t="s">
        <v>124</v>
      </c>
      <c r="C286" s="111" t="s">
        <v>5</v>
      </c>
      <c r="D286" s="73" t="s">
        <v>603</v>
      </c>
      <c r="E286" s="111"/>
      <c r="F286" s="74">
        <f>F287+F288</f>
        <v>62130240</v>
      </c>
      <c r="G286" s="166"/>
      <c r="H286" s="189">
        <f>H287+H288</f>
        <v>62130240</v>
      </c>
      <c r="I286" s="166"/>
      <c r="J286" s="74">
        <f>J287+J288</f>
        <v>62077000</v>
      </c>
      <c r="K286" s="166"/>
      <c r="L286" s="74">
        <f>L287+L288</f>
        <v>62077000</v>
      </c>
      <c r="M286" s="165"/>
      <c r="N286" s="74">
        <f>N287+N288</f>
        <v>75344800</v>
      </c>
      <c r="O286" s="165"/>
      <c r="P286" s="230">
        <f>P287+P288</f>
        <v>75344800</v>
      </c>
    </row>
    <row r="287" spans="1:16" s="30" customFormat="1" ht="30" customHeight="1">
      <c r="A287" s="143" t="s">
        <v>543</v>
      </c>
      <c r="B287" s="73" t="s">
        <v>124</v>
      </c>
      <c r="C287" s="73" t="s">
        <v>5</v>
      </c>
      <c r="D287" s="73" t="s">
        <v>603</v>
      </c>
      <c r="E287" s="73" t="s">
        <v>542</v>
      </c>
      <c r="F287" s="74">
        <v>25805572</v>
      </c>
      <c r="G287" s="165"/>
      <c r="H287" s="189">
        <f>F287+G287</f>
        <v>25805572</v>
      </c>
      <c r="I287" s="166">
        <v>-53240</v>
      </c>
      <c r="J287" s="74">
        <f>H287+I287</f>
        <v>25752332</v>
      </c>
      <c r="K287" s="166"/>
      <c r="L287" s="74">
        <f>J287+K287</f>
        <v>25752332</v>
      </c>
      <c r="M287" s="165">
        <v>5118796</v>
      </c>
      <c r="N287" s="74">
        <f>L287+M287</f>
        <v>30871128</v>
      </c>
      <c r="O287" s="165"/>
      <c r="P287" s="230">
        <f>N287+O287</f>
        <v>30871128</v>
      </c>
    </row>
    <row r="288" spans="1:16" s="30" customFormat="1" ht="18" customHeight="1">
      <c r="A288" s="144" t="s">
        <v>545</v>
      </c>
      <c r="B288" s="111" t="s">
        <v>124</v>
      </c>
      <c r="C288" s="111" t="s">
        <v>5</v>
      </c>
      <c r="D288" s="73" t="s">
        <v>603</v>
      </c>
      <c r="E288" s="73" t="s">
        <v>544</v>
      </c>
      <c r="F288" s="81">
        <v>36324668</v>
      </c>
      <c r="G288" s="165"/>
      <c r="H288" s="189">
        <f>F288+G288</f>
        <v>36324668</v>
      </c>
      <c r="I288" s="166"/>
      <c r="J288" s="74">
        <f>H288+I288</f>
        <v>36324668</v>
      </c>
      <c r="K288" s="166"/>
      <c r="L288" s="74">
        <f>J288+K288</f>
        <v>36324668</v>
      </c>
      <c r="M288" s="165">
        <v>8149004</v>
      </c>
      <c r="N288" s="74">
        <f>L288+M288</f>
        <v>44473672</v>
      </c>
      <c r="O288" s="165"/>
      <c r="P288" s="230">
        <f>N288+O288</f>
        <v>44473672</v>
      </c>
    </row>
    <row r="289" spans="1:16" s="30" customFormat="1" ht="110.25">
      <c r="A289" s="12" t="s">
        <v>11</v>
      </c>
      <c r="B289" s="73" t="s">
        <v>124</v>
      </c>
      <c r="C289" s="73" t="s">
        <v>6</v>
      </c>
      <c r="D289" s="73" t="s">
        <v>604</v>
      </c>
      <c r="E289" s="73"/>
      <c r="F289" s="81">
        <f>F290+F291</f>
        <v>1024760</v>
      </c>
      <c r="G289" s="166"/>
      <c r="H289" s="194">
        <f>H290+H291</f>
        <v>1024760</v>
      </c>
      <c r="I289" s="166"/>
      <c r="J289" s="81">
        <f>J290+J291</f>
        <v>1078000</v>
      </c>
      <c r="K289" s="166"/>
      <c r="L289" s="81">
        <f>L290+L291</f>
        <v>1078000</v>
      </c>
      <c r="M289" s="165"/>
      <c r="N289" s="81">
        <f>N290+N291</f>
        <v>1078000</v>
      </c>
      <c r="O289" s="165"/>
      <c r="P289" s="235">
        <f>P290+P291</f>
        <v>1078000</v>
      </c>
    </row>
    <row r="290" spans="1:16" s="30" customFormat="1" ht="36" customHeight="1">
      <c r="A290" s="148" t="s">
        <v>538</v>
      </c>
      <c r="B290" s="153" t="s">
        <v>124</v>
      </c>
      <c r="C290" s="153" t="s">
        <v>6</v>
      </c>
      <c r="D290" s="153" t="s">
        <v>604</v>
      </c>
      <c r="E290" s="153" t="s">
        <v>539</v>
      </c>
      <c r="F290" s="156">
        <v>330339</v>
      </c>
      <c r="G290" s="165"/>
      <c r="H290" s="196">
        <f>F290+G290</f>
        <v>330339</v>
      </c>
      <c r="I290" s="166">
        <v>167661</v>
      </c>
      <c r="J290" s="156">
        <f>H290+I290</f>
        <v>498000</v>
      </c>
      <c r="K290" s="166"/>
      <c r="L290" s="156">
        <f>J290+K290</f>
        <v>498000</v>
      </c>
      <c r="M290" s="165"/>
      <c r="N290" s="156">
        <f>L290+M290</f>
        <v>498000</v>
      </c>
      <c r="O290" s="165"/>
      <c r="P290" s="237">
        <f>N290+O290</f>
        <v>498000</v>
      </c>
    </row>
    <row r="291" spans="1:16" s="30" customFormat="1" ht="15.75">
      <c r="A291" s="144" t="s">
        <v>545</v>
      </c>
      <c r="B291" s="111" t="s">
        <v>124</v>
      </c>
      <c r="C291" s="111" t="s">
        <v>6</v>
      </c>
      <c r="D291" s="73" t="s">
        <v>604</v>
      </c>
      <c r="E291" s="73" t="s">
        <v>544</v>
      </c>
      <c r="F291" s="81">
        <v>694421</v>
      </c>
      <c r="G291" s="165"/>
      <c r="H291" s="194">
        <f>F291+G291</f>
        <v>694421</v>
      </c>
      <c r="I291" s="166">
        <v>-114421</v>
      </c>
      <c r="J291" s="81">
        <f>H291+I291</f>
        <v>580000</v>
      </c>
      <c r="K291" s="166"/>
      <c r="L291" s="81">
        <f>J291+K291</f>
        <v>580000</v>
      </c>
      <c r="M291" s="165"/>
      <c r="N291" s="81">
        <f>L291+M291</f>
        <v>580000</v>
      </c>
      <c r="O291" s="165"/>
      <c r="P291" s="235">
        <f>N291+O291</f>
        <v>580000</v>
      </c>
    </row>
    <row r="292" spans="1:16" s="30" customFormat="1" ht="63">
      <c r="A292" s="12" t="s">
        <v>17</v>
      </c>
      <c r="B292" s="73" t="s">
        <v>124</v>
      </c>
      <c r="C292" s="157" t="s">
        <v>346</v>
      </c>
      <c r="D292" s="157" t="s">
        <v>605</v>
      </c>
      <c r="E292" s="73"/>
      <c r="F292" s="81">
        <f>F293+F296</f>
        <v>30648701</v>
      </c>
      <c r="G292" s="166"/>
      <c r="H292" s="194">
        <f>H293+H296</f>
        <v>30648701</v>
      </c>
      <c r="I292" s="166"/>
      <c r="J292" s="81">
        <f>J293+J296</f>
        <v>27515770</v>
      </c>
      <c r="K292" s="166"/>
      <c r="L292" s="81">
        <f>L293+L296</f>
        <v>27515770</v>
      </c>
      <c r="M292" s="165"/>
      <c r="N292" s="81">
        <f>N293+N296</f>
        <v>27515770</v>
      </c>
      <c r="O292" s="165"/>
      <c r="P292" s="235">
        <f>P293+P296</f>
        <v>27515770</v>
      </c>
    </row>
    <row r="293" spans="1:16" ht="189" customHeight="1">
      <c r="A293" s="49" t="s">
        <v>13</v>
      </c>
      <c r="B293" s="111" t="s">
        <v>124</v>
      </c>
      <c r="C293" s="111" t="s">
        <v>14</v>
      </c>
      <c r="D293" s="73" t="s">
        <v>606</v>
      </c>
      <c r="E293" s="111"/>
      <c r="F293" s="81">
        <f>F294+F295</f>
        <v>30314150</v>
      </c>
      <c r="G293" s="121"/>
      <c r="H293" s="194">
        <f>H294+H295</f>
        <v>30314150</v>
      </c>
      <c r="I293" s="121"/>
      <c r="J293" s="81">
        <f>J294+J295</f>
        <v>27079270</v>
      </c>
      <c r="K293" s="121"/>
      <c r="L293" s="81">
        <f>L294+L295</f>
        <v>27079270</v>
      </c>
      <c r="M293" s="162"/>
      <c r="N293" s="81">
        <f>N294+N295</f>
        <v>27079270</v>
      </c>
      <c r="O293" s="162"/>
      <c r="P293" s="235">
        <f>P294+P295</f>
        <v>27079270</v>
      </c>
    </row>
    <row r="294" spans="1:16" ht="45" customHeight="1">
      <c r="A294" s="148" t="s">
        <v>543</v>
      </c>
      <c r="B294" s="111" t="s">
        <v>124</v>
      </c>
      <c r="C294" s="111" t="s">
        <v>14</v>
      </c>
      <c r="D294" s="73" t="s">
        <v>606</v>
      </c>
      <c r="E294" s="73" t="s">
        <v>542</v>
      </c>
      <c r="F294" s="81">
        <v>28822108</v>
      </c>
      <c r="G294" s="162"/>
      <c r="H294" s="194">
        <f>F294+G294</f>
        <v>28822108</v>
      </c>
      <c r="I294" s="121">
        <v>-3299908</v>
      </c>
      <c r="J294" s="81">
        <f>H294+I294</f>
        <v>25522200</v>
      </c>
      <c r="K294" s="121"/>
      <c r="L294" s="81">
        <f>J294+K294</f>
        <v>25522200</v>
      </c>
      <c r="M294" s="162"/>
      <c r="N294" s="81">
        <f>L294+M294</f>
        <v>25522200</v>
      </c>
      <c r="O294" s="162"/>
      <c r="P294" s="235">
        <f>N294+O294</f>
        <v>25522200</v>
      </c>
    </row>
    <row r="295" spans="1:16" ht="26.25" customHeight="1">
      <c r="A295" s="144" t="s">
        <v>547</v>
      </c>
      <c r="B295" s="111" t="s">
        <v>124</v>
      </c>
      <c r="C295" s="111" t="s">
        <v>14</v>
      </c>
      <c r="D295" s="73" t="s">
        <v>606</v>
      </c>
      <c r="E295" s="73" t="s">
        <v>546</v>
      </c>
      <c r="F295" s="81">
        <v>1492042</v>
      </c>
      <c r="G295" s="162"/>
      <c r="H295" s="194">
        <f>F295+G295</f>
        <v>1492042</v>
      </c>
      <c r="I295" s="121">
        <v>65028</v>
      </c>
      <c r="J295" s="81">
        <f>H295+I295</f>
        <v>1557070</v>
      </c>
      <c r="K295" s="121"/>
      <c r="L295" s="81">
        <f>J295+K295</f>
        <v>1557070</v>
      </c>
      <c r="M295" s="162"/>
      <c r="N295" s="81">
        <f>L295+M295</f>
        <v>1557070</v>
      </c>
      <c r="O295" s="162"/>
      <c r="P295" s="235">
        <f>N295+O295</f>
        <v>1557070</v>
      </c>
    </row>
    <row r="296" spans="1:16" ht="159.75" customHeight="1">
      <c r="A296" s="49" t="s">
        <v>21</v>
      </c>
      <c r="B296" s="111" t="s">
        <v>124</v>
      </c>
      <c r="C296" s="111" t="s">
        <v>16</v>
      </c>
      <c r="D296" s="73" t="s">
        <v>607</v>
      </c>
      <c r="E296" s="111"/>
      <c r="F296" s="81">
        <f>F297+F298</f>
        <v>334551</v>
      </c>
      <c r="G296" s="121"/>
      <c r="H296" s="194">
        <f>H297+H298</f>
        <v>334551</v>
      </c>
      <c r="I296" s="121"/>
      <c r="J296" s="81">
        <f>J297+J298</f>
        <v>436500</v>
      </c>
      <c r="K296" s="121"/>
      <c r="L296" s="81">
        <f>L297+L298</f>
        <v>436500</v>
      </c>
      <c r="M296" s="162"/>
      <c r="N296" s="81">
        <f>N297+N298</f>
        <v>436500</v>
      </c>
      <c r="O296" s="162"/>
      <c r="P296" s="235">
        <f>P297+P298</f>
        <v>436500</v>
      </c>
    </row>
    <row r="297" spans="1:16" ht="37.5" customHeight="1">
      <c r="A297" s="143" t="s">
        <v>538</v>
      </c>
      <c r="B297" s="73" t="s">
        <v>124</v>
      </c>
      <c r="C297" s="73" t="s">
        <v>16</v>
      </c>
      <c r="D297" s="73" t="s">
        <v>607</v>
      </c>
      <c r="E297" s="73" t="s">
        <v>539</v>
      </c>
      <c r="F297" s="81">
        <v>315861</v>
      </c>
      <c r="G297" s="162"/>
      <c r="H297" s="194">
        <f>F297+G297</f>
        <v>315861</v>
      </c>
      <c r="I297" s="121">
        <v>98939</v>
      </c>
      <c r="J297" s="81">
        <f>H297+I297</f>
        <v>414800</v>
      </c>
      <c r="K297" s="121"/>
      <c r="L297" s="81">
        <f>J297+K297</f>
        <v>414800</v>
      </c>
      <c r="M297" s="162"/>
      <c r="N297" s="81">
        <f>L297+M297</f>
        <v>414800</v>
      </c>
      <c r="O297" s="162"/>
      <c r="P297" s="235">
        <f>N297+O297</f>
        <v>414800</v>
      </c>
    </row>
    <row r="298" spans="1:16" ht="24.75" customHeight="1">
      <c r="A298" s="144" t="s">
        <v>547</v>
      </c>
      <c r="B298" s="111" t="s">
        <v>124</v>
      </c>
      <c r="C298" s="111" t="s">
        <v>16</v>
      </c>
      <c r="D298" s="73" t="s">
        <v>607</v>
      </c>
      <c r="E298" s="73" t="s">
        <v>546</v>
      </c>
      <c r="F298" s="81">
        <v>18690</v>
      </c>
      <c r="G298" s="162"/>
      <c r="H298" s="194">
        <f>F298+G298</f>
        <v>18690</v>
      </c>
      <c r="I298" s="121">
        <v>3010</v>
      </c>
      <c r="J298" s="81">
        <f>H298+I298</f>
        <v>21700</v>
      </c>
      <c r="K298" s="121"/>
      <c r="L298" s="81">
        <f>J298+K298</f>
        <v>21700</v>
      </c>
      <c r="M298" s="162"/>
      <c r="N298" s="81">
        <f>L298+M298</f>
        <v>21700</v>
      </c>
      <c r="O298" s="162"/>
      <c r="P298" s="235">
        <f>N298+O298</f>
        <v>21700</v>
      </c>
    </row>
    <row r="299" spans="1:16" ht="5.25" customHeight="1" hidden="1">
      <c r="A299" s="12"/>
      <c r="B299" s="73"/>
      <c r="C299" s="73"/>
      <c r="D299" s="73"/>
      <c r="E299" s="73"/>
      <c r="F299" s="81"/>
      <c r="G299" s="121"/>
      <c r="H299" s="194"/>
      <c r="I299" s="121"/>
      <c r="J299" s="81"/>
      <c r="K299" s="121"/>
      <c r="L299" s="81"/>
      <c r="M299" s="162"/>
      <c r="N299" s="81"/>
      <c r="O299" s="162"/>
      <c r="P299" s="235"/>
    </row>
    <row r="300" spans="1:16" s="30" customFormat="1" ht="17.25" customHeight="1">
      <c r="A300" s="49" t="s">
        <v>110</v>
      </c>
      <c r="B300" s="111" t="s">
        <v>111</v>
      </c>
      <c r="C300" s="73"/>
      <c r="D300" s="73"/>
      <c r="E300" s="111"/>
      <c r="F300" s="82">
        <f>F301+F351</f>
        <v>407201837.45</v>
      </c>
      <c r="G300" s="166"/>
      <c r="H300" s="193">
        <f>H301+H351</f>
        <v>407234837.45</v>
      </c>
      <c r="I300" s="171"/>
      <c r="J300" s="82">
        <f>J301+J351</f>
        <v>411166857.46999997</v>
      </c>
      <c r="K300" s="166"/>
      <c r="L300" s="82">
        <f>L301+L351</f>
        <v>414919841.16999996</v>
      </c>
      <c r="M300" s="165"/>
      <c r="N300" s="82">
        <f>N301+N351</f>
        <v>395719833.48999995</v>
      </c>
      <c r="O300" s="165"/>
      <c r="P300" s="234">
        <f>P301+P351</f>
        <v>397280741.97999996</v>
      </c>
    </row>
    <row r="301" spans="1:16" s="30" customFormat="1" ht="66.75" customHeight="1">
      <c r="A301" s="12" t="s">
        <v>737</v>
      </c>
      <c r="B301" s="111" t="s">
        <v>111</v>
      </c>
      <c r="C301" s="111" t="s">
        <v>166</v>
      </c>
      <c r="D301" s="73" t="s">
        <v>598</v>
      </c>
      <c r="E301" s="111"/>
      <c r="F301" s="82">
        <f>F302+F330+F336</f>
        <v>402161837.45</v>
      </c>
      <c r="G301" s="166"/>
      <c r="H301" s="193">
        <f>H302+H330+H336</f>
        <v>402194837.45</v>
      </c>
      <c r="I301" s="166"/>
      <c r="J301" s="82">
        <f>J302+J330+J336</f>
        <v>405061757.46999997</v>
      </c>
      <c r="K301" s="166"/>
      <c r="L301" s="82">
        <f>L302+L330+L336</f>
        <v>408814741.16999996</v>
      </c>
      <c r="M301" s="165"/>
      <c r="N301" s="82">
        <f>N302+N330+N336</f>
        <v>387544370.48999995</v>
      </c>
      <c r="O301" s="165"/>
      <c r="P301" s="234">
        <f>P302+P330+P336</f>
        <v>389105278.97999996</v>
      </c>
    </row>
    <row r="302" spans="1:16" s="30" customFormat="1" ht="47.25">
      <c r="A302" s="49" t="s">
        <v>345</v>
      </c>
      <c r="B302" s="111" t="s">
        <v>111</v>
      </c>
      <c r="C302" s="111" t="s">
        <v>346</v>
      </c>
      <c r="D302" s="73" t="s">
        <v>605</v>
      </c>
      <c r="E302" s="111"/>
      <c r="F302" s="82">
        <f>F303+F306+F318+F321+F326+F328+F313</f>
        <v>382154885.76</v>
      </c>
      <c r="G302" s="166"/>
      <c r="H302" s="193">
        <f>H303+H306+H318+H321+H326+H328+H313+H316</f>
        <v>382187885.76</v>
      </c>
      <c r="I302" s="166"/>
      <c r="J302" s="82">
        <f>J303+J306+J318+J321+J326+J328+J313+J316</f>
        <v>384607268.38</v>
      </c>
      <c r="K302" s="166"/>
      <c r="L302" s="82">
        <f>L303+L306+L318+L321+L326+L328+L313+L316</f>
        <v>386263517.76</v>
      </c>
      <c r="M302" s="165"/>
      <c r="N302" s="82">
        <f>N303+N306+N318+N321+N326+N328+N313+N316</f>
        <v>365563147.08</v>
      </c>
      <c r="O302" s="165"/>
      <c r="P302" s="234">
        <f>P303+P306+P318+P321+P326+P328+P313+P316</f>
        <v>368244183.53</v>
      </c>
    </row>
    <row r="303" spans="1:16" s="30" customFormat="1" ht="193.5" customHeight="1">
      <c r="A303" s="12" t="s">
        <v>13</v>
      </c>
      <c r="B303" s="73" t="s">
        <v>111</v>
      </c>
      <c r="C303" s="73" t="s">
        <v>14</v>
      </c>
      <c r="D303" s="73" t="s">
        <v>606</v>
      </c>
      <c r="E303" s="73"/>
      <c r="F303" s="74">
        <f>F304+F305</f>
        <v>258063262</v>
      </c>
      <c r="G303" s="166"/>
      <c r="H303" s="189">
        <f>H304+H305</f>
        <v>258063262</v>
      </c>
      <c r="I303" s="166"/>
      <c r="J303" s="74">
        <f>J304+J305</f>
        <v>260561730</v>
      </c>
      <c r="K303" s="166"/>
      <c r="L303" s="74">
        <f>L304+L305</f>
        <v>260561730</v>
      </c>
      <c r="M303" s="165"/>
      <c r="N303" s="74">
        <f>N304+N305</f>
        <v>240547330</v>
      </c>
      <c r="O303" s="165"/>
      <c r="P303" s="230">
        <f>P304+P305</f>
        <v>240547330</v>
      </c>
    </row>
    <row r="304" spans="1:16" s="30" customFormat="1" ht="31.5" customHeight="1">
      <c r="A304" s="143" t="s">
        <v>543</v>
      </c>
      <c r="B304" s="153" t="s">
        <v>111</v>
      </c>
      <c r="C304" s="153" t="s">
        <v>14</v>
      </c>
      <c r="D304" s="153" t="s">
        <v>606</v>
      </c>
      <c r="E304" s="153" t="s">
        <v>542</v>
      </c>
      <c r="F304" s="154">
        <v>146980683</v>
      </c>
      <c r="G304" s="165"/>
      <c r="H304" s="197">
        <f>F304+G304</f>
        <v>146980683</v>
      </c>
      <c r="I304" s="166">
        <v>25341723</v>
      </c>
      <c r="J304" s="154">
        <f>H304+I304</f>
        <v>172322406</v>
      </c>
      <c r="K304" s="166"/>
      <c r="L304" s="154">
        <f>J304+K304</f>
        <v>172322406</v>
      </c>
      <c r="M304" s="165">
        <v>-25967449.85</v>
      </c>
      <c r="N304" s="154">
        <f>L304+M304</f>
        <v>146354956.15</v>
      </c>
      <c r="O304" s="171">
        <v>-434700</v>
      </c>
      <c r="P304" s="238">
        <f>N304+O304</f>
        <v>145920256.15</v>
      </c>
    </row>
    <row r="305" spans="1:16" s="30" customFormat="1" ht="15.75">
      <c r="A305" s="144" t="s">
        <v>547</v>
      </c>
      <c r="B305" s="111" t="s">
        <v>111</v>
      </c>
      <c r="C305" s="111" t="s">
        <v>14</v>
      </c>
      <c r="D305" s="73" t="s">
        <v>606</v>
      </c>
      <c r="E305" s="73" t="s">
        <v>546</v>
      </c>
      <c r="F305" s="81">
        <v>111082579</v>
      </c>
      <c r="G305" s="165"/>
      <c r="H305" s="197">
        <f>F305+G305</f>
        <v>111082579</v>
      </c>
      <c r="I305" s="166">
        <v>-22843255</v>
      </c>
      <c r="J305" s="154">
        <f>H305+I305</f>
        <v>88239324</v>
      </c>
      <c r="K305" s="166"/>
      <c r="L305" s="154">
        <f>J305+K305</f>
        <v>88239324</v>
      </c>
      <c r="M305" s="165">
        <v>5953049.85</v>
      </c>
      <c r="N305" s="154">
        <f>L305+M305</f>
        <v>94192373.85</v>
      </c>
      <c r="O305" s="171">
        <v>434700</v>
      </c>
      <c r="P305" s="238">
        <f>N305+O305</f>
        <v>94627073.85</v>
      </c>
    </row>
    <row r="306" spans="1:16" ht="156" customHeight="1">
      <c r="A306" s="155" t="s">
        <v>21</v>
      </c>
      <c r="B306" s="73" t="s">
        <v>111</v>
      </c>
      <c r="C306" s="73" t="s">
        <v>16</v>
      </c>
      <c r="D306" s="73" t="s">
        <v>607</v>
      </c>
      <c r="E306" s="73"/>
      <c r="F306" s="81">
        <f>F307+F308</f>
        <v>4622037</v>
      </c>
      <c r="G306" s="121"/>
      <c r="H306" s="194">
        <f>H307+H308</f>
        <v>4622037</v>
      </c>
      <c r="I306" s="121"/>
      <c r="J306" s="81">
        <f>J307+J308</f>
        <v>5256500</v>
      </c>
      <c r="K306" s="121"/>
      <c r="L306" s="81">
        <f>L307+L308</f>
        <v>5256500</v>
      </c>
      <c r="M306" s="162"/>
      <c r="N306" s="81">
        <f>N307+N308</f>
        <v>5256500</v>
      </c>
      <c r="O306" s="171"/>
      <c r="P306" s="235">
        <f>P307+P308</f>
        <v>5256500</v>
      </c>
    </row>
    <row r="307" spans="1:16" ht="33.75" customHeight="1">
      <c r="A307" s="143" t="s">
        <v>538</v>
      </c>
      <c r="B307" s="111" t="s">
        <v>111</v>
      </c>
      <c r="C307" s="111" t="s">
        <v>16</v>
      </c>
      <c r="D307" s="73" t="s">
        <v>607</v>
      </c>
      <c r="E307" s="73" t="s">
        <v>539</v>
      </c>
      <c r="F307" s="81">
        <v>2272704</v>
      </c>
      <c r="G307" s="162"/>
      <c r="H307" s="194">
        <f>F307+G307</f>
        <v>2272704</v>
      </c>
      <c r="I307" s="121">
        <v>634463</v>
      </c>
      <c r="J307" s="81">
        <f>H307+I307</f>
        <v>2907167</v>
      </c>
      <c r="K307" s="121"/>
      <c r="L307" s="81">
        <f>J307+K307</f>
        <v>2907167</v>
      </c>
      <c r="M307" s="162"/>
      <c r="N307" s="81">
        <f>L307+M307</f>
        <v>2907167</v>
      </c>
      <c r="O307" s="171">
        <v>-14542.88</v>
      </c>
      <c r="P307" s="235">
        <f>N307+O307</f>
        <v>2892624.12</v>
      </c>
    </row>
    <row r="308" spans="1:16" ht="22.5" customHeight="1">
      <c r="A308" s="144" t="s">
        <v>547</v>
      </c>
      <c r="B308" s="111" t="s">
        <v>111</v>
      </c>
      <c r="C308" s="111" t="s">
        <v>16</v>
      </c>
      <c r="D308" s="73" t="s">
        <v>607</v>
      </c>
      <c r="E308" s="73" t="s">
        <v>546</v>
      </c>
      <c r="F308" s="74">
        <v>2349333</v>
      </c>
      <c r="G308" s="162"/>
      <c r="H308" s="194">
        <f>F308+G308</f>
        <v>2349333</v>
      </c>
      <c r="I308" s="121"/>
      <c r="J308" s="81">
        <f>H308+I308</f>
        <v>2349333</v>
      </c>
      <c r="K308" s="121"/>
      <c r="L308" s="81">
        <f>J308+K308</f>
        <v>2349333</v>
      </c>
      <c r="M308" s="162"/>
      <c r="N308" s="81">
        <f>L308+M308</f>
        <v>2349333</v>
      </c>
      <c r="O308" s="171">
        <v>14542.88</v>
      </c>
      <c r="P308" s="235">
        <f>N308+O308</f>
        <v>2363875.88</v>
      </c>
    </row>
    <row r="309" spans="1:16" s="30" customFormat="1" ht="20.25" customHeight="1" hidden="1">
      <c r="A309" s="155" t="s">
        <v>15</v>
      </c>
      <c r="B309" s="73" t="s">
        <v>111</v>
      </c>
      <c r="C309" s="73" t="s">
        <v>348</v>
      </c>
      <c r="D309" s="73"/>
      <c r="E309" s="73"/>
      <c r="F309" s="75">
        <f>F310+F311</f>
        <v>13116000</v>
      </c>
      <c r="G309" s="166"/>
      <c r="H309" s="190">
        <f>H310+H311</f>
        <v>13116000</v>
      </c>
      <c r="I309" s="166"/>
      <c r="J309" s="75">
        <f>J310+J311</f>
        <v>13116000</v>
      </c>
      <c r="K309" s="166"/>
      <c r="L309" s="75">
        <f>L310+L311</f>
        <v>13116000</v>
      </c>
      <c r="M309" s="165"/>
      <c r="N309" s="75">
        <f>N310+N311</f>
        <v>13116000</v>
      </c>
      <c r="O309" s="171"/>
      <c r="P309" s="231">
        <f>P310+P311</f>
        <v>13116000</v>
      </c>
    </row>
    <row r="310" spans="1:16" s="30" customFormat="1" ht="20.25" customHeight="1" hidden="1">
      <c r="A310" s="12" t="s">
        <v>181</v>
      </c>
      <c r="B310" s="73" t="s">
        <v>111</v>
      </c>
      <c r="C310" s="73" t="s">
        <v>348</v>
      </c>
      <c r="D310" s="73"/>
      <c r="E310" s="73" t="s">
        <v>171</v>
      </c>
      <c r="F310" s="81">
        <v>7563616</v>
      </c>
      <c r="G310" s="166"/>
      <c r="H310" s="194">
        <v>7563616</v>
      </c>
      <c r="I310" s="166"/>
      <c r="J310" s="81">
        <v>7563616</v>
      </c>
      <c r="K310" s="166"/>
      <c r="L310" s="81">
        <v>7563616</v>
      </c>
      <c r="M310" s="165"/>
      <c r="N310" s="81">
        <v>7563616</v>
      </c>
      <c r="O310" s="171"/>
      <c r="P310" s="235">
        <v>7563616</v>
      </c>
    </row>
    <row r="311" spans="1:16" s="30" customFormat="1" ht="31.5" customHeight="1" hidden="1">
      <c r="A311" s="49" t="s">
        <v>351</v>
      </c>
      <c r="B311" s="111" t="s">
        <v>111</v>
      </c>
      <c r="C311" s="111" t="s">
        <v>348</v>
      </c>
      <c r="D311" s="111"/>
      <c r="E311" s="111" t="s">
        <v>352</v>
      </c>
      <c r="F311" s="81">
        <v>5552384</v>
      </c>
      <c r="G311" s="166"/>
      <c r="H311" s="194">
        <v>5552384</v>
      </c>
      <c r="I311" s="166"/>
      <c r="J311" s="81">
        <v>5552384</v>
      </c>
      <c r="K311" s="166"/>
      <c r="L311" s="81">
        <v>5552384</v>
      </c>
      <c r="M311" s="165"/>
      <c r="N311" s="81">
        <v>5552384</v>
      </c>
      <c r="O311" s="171"/>
      <c r="P311" s="235">
        <v>5552384</v>
      </c>
    </row>
    <row r="312" spans="1:16" s="30" customFormat="1" ht="79.5" customHeight="1" hidden="1">
      <c r="A312" s="158" t="s">
        <v>349</v>
      </c>
      <c r="B312" s="111" t="s">
        <v>111</v>
      </c>
      <c r="C312" s="111" t="s">
        <v>350</v>
      </c>
      <c r="D312" s="111"/>
      <c r="E312" s="111"/>
      <c r="F312" s="82" t="e">
        <f>#REF!+#REF!</f>
        <v>#REF!</v>
      </c>
      <c r="G312" s="166"/>
      <c r="H312" s="193" t="e">
        <f>#REF!+#REF!</f>
        <v>#REF!</v>
      </c>
      <c r="I312" s="166"/>
      <c r="J312" s="82" t="e">
        <f>#REF!+#REF!</f>
        <v>#REF!</v>
      </c>
      <c r="K312" s="166"/>
      <c r="L312" s="82" t="e">
        <f>#REF!+#REF!</f>
        <v>#REF!</v>
      </c>
      <c r="M312" s="165"/>
      <c r="N312" s="82" t="e">
        <f>#REF!+#REF!</f>
        <v>#REF!</v>
      </c>
      <c r="O312" s="171"/>
      <c r="P312" s="234" t="e">
        <f>#REF!+#REF!</f>
        <v>#REF!</v>
      </c>
    </row>
    <row r="313" spans="1:16" s="30" customFormat="1" ht="63.75" customHeight="1">
      <c r="A313" s="155" t="s">
        <v>250</v>
      </c>
      <c r="B313" s="73" t="s">
        <v>111</v>
      </c>
      <c r="C313" s="73" t="s">
        <v>348</v>
      </c>
      <c r="D313" s="73" t="s">
        <v>609</v>
      </c>
      <c r="E313" s="111"/>
      <c r="F313" s="82">
        <f>F314+F315</f>
        <v>13702000</v>
      </c>
      <c r="G313" s="166"/>
      <c r="H313" s="193">
        <f>H314+H315</f>
        <v>13702000</v>
      </c>
      <c r="I313" s="166"/>
      <c r="J313" s="82">
        <f>J314+J315</f>
        <v>13702000</v>
      </c>
      <c r="K313" s="166"/>
      <c r="L313" s="82">
        <f>L314+L315</f>
        <v>13702000</v>
      </c>
      <c r="M313" s="165"/>
      <c r="N313" s="82">
        <f>N314+N315</f>
        <v>13702000</v>
      </c>
      <c r="O313" s="171"/>
      <c r="P313" s="234">
        <f>P314+P315</f>
        <v>13702000</v>
      </c>
    </row>
    <row r="314" spans="1:16" s="30" customFormat="1" ht="37.5" customHeight="1">
      <c r="A314" s="143" t="s">
        <v>538</v>
      </c>
      <c r="B314" s="73" t="s">
        <v>111</v>
      </c>
      <c r="C314" s="73" t="s">
        <v>348</v>
      </c>
      <c r="D314" s="73" t="s">
        <v>609</v>
      </c>
      <c r="E314" s="73" t="s">
        <v>539</v>
      </c>
      <c r="F314" s="82">
        <v>6958440</v>
      </c>
      <c r="G314" s="171">
        <v>250000</v>
      </c>
      <c r="H314" s="193">
        <f>F314+G314</f>
        <v>7208440</v>
      </c>
      <c r="I314" s="166">
        <v>150000</v>
      </c>
      <c r="J314" s="82">
        <f>H314+I314</f>
        <v>7358440</v>
      </c>
      <c r="K314" s="166"/>
      <c r="L314" s="82">
        <f>J314+K314</f>
        <v>7358440</v>
      </c>
      <c r="M314" s="165"/>
      <c r="N314" s="82">
        <f>L314+M314</f>
        <v>7358440</v>
      </c>
      <c r="O314" s="171">
        <v>-185020.88</v>
      </c>
      <c r="P314" s="234">
        <f>N314+O314</f>
        <v>7173419.12</v>
      </c>
    </row>
    <row r="315" spans="1:16" s="30" customFormat="1" ht="16.5" customHeight="1">
      <c r="A315" s="144" t="s">
        <v>547</v>
      </c>
      <c r="B315" s="73" t="s">
        <v>111</v>
      </c>
      <c r="C315" s="73" t="s">
        <v>348</v>
      </c>
      <c r="D315" s="73" t="s">
        <v>609</v>
      </c>
      <c r="E315" s="73" t="s">
        <v>546</v>
      </c>
      <c r="F315" s="82">
        <v>6743560</v>
      </c>
      <c r="G315" s="171">
        <v>-250000</v>
      </c>
      <c r="H315" s="193">
        <f>F315+G315</f>
        <v>6493560</v>
      </c>
      <c r="I315" s="166">
        <v>-150000</v>
      </c>
      <c r="J315" s="82">
        <f>H315+I315</f>
        <v>6343560</v>
      </c>
      <c r="K315" s="166"/>
      <c r="L315" s="82">
        <f>J315+K315</f>
        <v>6343560</v>
      </c>
      <c r="M315" s="165"/>
      <c r="N315" s="82">
        <f>L315+M315</f>
        <v>6343560</v>
      </c>
      <c r="O315" s="171">
        <v>185020.88</v>
      </c>
      <c r="P315" s="234">
        <f>N315+O315</f>
        <v>6528580.88</v>
      </c>
    </row>
    <row r="316" spans="1:16" s="30" customFormat="1" ht="72.75" customHeight="1">
      <c r="A316" s="173" t="s">
        <v>285</v>
      </c>
      <c r="B316" s="73" t="s">
        <v>111</v>
      </c>
      <c r="C316" s="73"/>
      <c r="D316" s="73" t="s">
        <v>284</v>
      </c>
      <c r="E316" s="73"/>
      <c r="F316" s="82"/>
      <c r="G316" s="171"/>
      <c r="H316" s="193">
        <f>H317</f>
        <v>33000</v>
      </c>
      <c r="I316" s="166"/>
      <c r="J316" s="82">
        <f>J317</f>
        <v>33000</v>
      </c>
      <c r="K316" s="166"/>
      <c r="L316" s="82">
        <f>L317</f>
        <v>33000</v>
      </c>
      <c r="M316" s="165"/>
      <c r="N316" s="82">
        <f>N317</f>
        <v>33000</v>
      </c>
      <c r="O316" s="171"/>
      <c r="P316" s="234">
        <f>P317</f>
        <v>24000</v>
      </c>
    </row>
    <row r="317" spans="1:16" s="30" customFormat="1" ht="35.25" customHeight="1">
      <c r="A317" s="142" t="s">
        <v>351</v>
      </c>
      <c r="B317" s="73" t="s">
        <v>111</v>
      </c>
      <c r="C317" s="73"/>
      <c r="D317" s="73" t="s">
        <v>284</v>
      </c>
      <c r="E317" s="73" t="s">
        <v>546</v>
      </c>
      <c r="F317" s="82"/>
      <c r="G317" s="171">
        <v>33000</v>
      </c>
      <c r="H317" s="193">
        <f>F317+G317</f>
        <v>33000</v>
      </c>
      <c r="I317" s="166"/>
      <c r="J317" s="82">
        <f>H317+I317</f>
        <v>33000</v>
      </c>
      <c r="K317" s="166"/>
      <c r="L317" s="82">
        <f>J317+K317</f>
        <v>33000</v>
      </c>
      <c r="M317" s="165"/>
      <c r="N317" s="82">
        <f>L317+M317</f>
        <v>33000</v>
      </c>
      <c r="O317" s="171">
        <v>-9000</v>
      </c>
      <c r="P317" s="234">
        <f>N317+O317</f>
        <v>24000</v>
      </c>
    </row>
    <row r="318" spans="1:16" s="30" customFormat="1" ht="49.5" customHeight="1">
      <c r="A318" s="158" t="s">
        <v>245</v>
      </c>
      <c r="B318" s="73" t="s">
        <v>111</v>
      </c>
      <c r="C318" s="73" t="s">
        <v>350</v>
      </c>
      <c r="D318" s="73" t="s">
        <v>610</v>
      </c>
      <c r="E318" s="111"/>
      <c r="F318" s="82">
        <f>F319+F320</f>
        <v>600000</v>
      </c>
      <c r="G318" s="166"/>
      <c r="H318" s="193">
        <f>H319+H320</f>
        <v>600000</v>
      </c>
      <c r="I318" s="166"/>
      <c r="J318" s="82">
        <f>J319+J320</f>
        <v>600000</v>
      </c>
      <c r="K318" s="166"/>
      <c r="L318" s="82">
        <f>L319+L320</f>
        <v>600000</v>
      </c>
      <c r="M318" s="165"/>
      <c r="N318" s="82">
        <f>N319+N320</f>
        <v>600000</v>
      </c>
      <c r="O318" s="171"/>
      <c r="P318" s="234">
        <f>P319+P320</f>
        <v>600000</v>
      </c>
    </row>
    <row r="319" spans="1:16" s="30" customFormat="1" ht="33.75" customHeight="1">
      <c r="A319" s="143" t="s">
        <v>538</v>
      </c>
      <c r="B319" s="111" t="s">
        <v>111</v>
      </c>
      <c r="C319" s="111" t="s">
        <v>350</v>
      </c>
      <c r="D319" s="73" t="s">
        <v>610</v>
      </c>
      <c r="E319" s="73" t="s">
        <v>539</v>
      </c>
      <c r="F319" s="82">
        <v>308130</v>
      </c>
      <c r="G319" s="165"/>
      <c r="H319" s="193">
        <f>F319+G319</f>
        <v>308130</v>
      </c>
      <c r="I319" s="166">
        <v>9000</v>
      </c>
      <c r="J319" s="82">
        <f>H319+I319</f>
        <v>317130</v>
      </c>
      <c r="K319" s="166"/>
      <c r="L319" s="82">
        <f>J319+K319</f>
        <v>317130</v>
      </c>
      <c r="M319" s="165"/>
      <c r="N319" s="82">
        <f>L319+M319</f>
        <v>317130</v>
      </c>
      <c r="O319" s="171"/>
      <c r="P319" s="234">
        <f>N319+O319</f>
        <v>317130</v>
      </c>
    </row>
    <row r="320" spans="1:16" ht="20.25" customHeight="1">
      <c r="A320" s="144" t="s">
        <v>547</v>
      </c>
      <c r="B320" s="73" t="s">
        <v>111</v>
      </c>
      <c r="C320" s="73" t="s">
        <v>350</v>
      </c>
      <c r="D320" s="73" t="s">
        <v>610</v>
      </c>
      <c r="E320" s="73" t="s">
        <v>546</v>
      </c>
      <c r="F320" s="74">
        <v>291870</v>
      </c>
      <c r="G320" s="162"/>
      <c r="H320" s="193">
        <f>F320+G320</f>
        <v>291870</v>
      </c>
      <c r="I320" s="121">
        <v>-9000</v>
      </c>
      <c r="J320" s="82">
        <f>H320+I320</f>
        <v>282870</v>
      </c>
      <c r="K320" s="121"/>
      <c r="L320" s="82">
        <f>J320+K320</f>
        <v>282870</v>
      </c>
      <c r="M320" s="162"/>
      <c r="N320" s="82">
        <f>L320+M320</f>
        <v>282870</v>
      </c>
      <c r="O320" s="171"/>
      <c r="P320" s="234">
        <f>N320+O320</f>
        <v>282870</v>
      </c>
    </row>
    <row r="321" spans="1:16" s="30" customFormat="1" ht="63" customHeight="1">
      <c r="A321" s="12" t="s">
        <v>356</v>
      </c>
      <c r="B321" s="73" t="s">
        <v>111</v>
      </c>
      <c r="C321" s="73" t="s">
        <v>357</v>
      </c>
      <c r="D321" s="73" t="s">
        <v>611</v>
      </c>
      <c r="E321" s="73"/>
      <c r="F321" s="75">
        <f>F322+F323+F324</f>
        <v>60306043.760000005</v>
      </c>
      <c r="G321" s="166"/>
      <c r="H321" s="190">
        <f>H322+H323+H324</f>
        <v>62581822.78</v>
      </c>
      <c r="I321" s="166"/>
      <c r="J321" s="75">
        <f>J322+J323+J324</f>
        <v>63716101.6</v>
      </c>
      <c r="K321" s="166"/>
      <c r="L321" s="75">
        <f>L322+L323+L324</f>
        <v>65052350.980000004</v>
      </c>
      <c r="M321" s="165"/>
      <c r="N321" s="75">
        <f>N322+N323+N324</f>
        <v>64615802.58</v>
      </c>
      <c r="O321" s="171"/>
      <c r="P321" s="231">
        <f>P322+P323+P324+P325</f>
        <v>67237751.58</v>
      </c>
    </row>
    <row r="322" spans="1:16" s="30" customFormat="1" ht="41.25" customHeight="1">
      <c r="A322" s="144" t="s">
        <v>543</v>
      </c>
      <c r="B322" s="73" t="s">
        <v>111</v>
      </c>
      <c r="C322" s="73" t="s">
        <v>357</v>
      </c>
      <c r="D322" s="73" t="s">
        <v>611</v>
      </c>
      <c r="E322" s="73" t="s">
        <v>542</v>
      </c>
      <c r="F322" s="75">
        <v>28675262</v>
      </c>
      <c r="G322" s="171">
        <v>1011099.98</v>
      </c>
      <c r="H322" s="190">
        <f>F322+G322</f>
        <v>29686361.98</v>
      </c>
      <c r="I322" s="166">
        <v>1101165.19</v>
      </c>
      <c r="J322" s="75">
        <f>H322+I322</f>
        <v>30787527.17</v>
      </c>
      <c r="K322" s="166"/>
      <c r="L322" s="75">
        <f>J322+K322</f>
        <v>30787527.17</v>
      </c>
      <c r="M322" s="165">
        <v>239842.89</v>
      </c>
      <c r="N322" s="75">
        <f>L322+M322</f>
        <v>31027370.060000002</v>
      </c>
      <c r="O322" s="171">
        <v>2135805</v>
      </c>
      <c r="P322" s="231">
        <f>N322+O322</f>
        <v>33163175.060000002</v>
      </c>
    </row>
    <row r="323" spans="1:16" s="30" customFormat="1" ht="30.75" customHeight="1">
      <c r="A323" s="143" t="s">
        <v>538</v>
      </c>
      <c r="B323" s="73" t="s">
        <v>111</v>
      </c>
      <c r="C323" s="73" t="s">
        <v>357</v>
      </c>
      <c r="D323" s="73" t="s">
        <v>611</v>
      </c>
      <c r="E323" s="73" t="s">
        <v>539</v>
      </c>
      <c r="F323" s="74">
        <v>30740581.76</v>
      </c>
      <c r="G323" s="171">
        <v>1257701.04</v>
      </c>
      <c r="H323" s="190">
        <f>F323+G323</f>
        <v>31998282.8</v>
      </c>
      <c r="I323" s="166">
        <v>-112788.37</v>
      </c>
      <c r="J323" s="75">
        <f>H323+I323</f>
        <v>31885494.43</v>
      </c>
      <c r="K323" s="166">
        <v>651924.38</v>
      </c>
      <c r="L323" s="75">
        <f>J323+K323</f>
        <v>32537418.81</v>
      </c>
      <c r="M323" s="220">
        <v>-676391.29</v>
      </c>
      <c r="N323" s="75">
        <f>L323+M323</f>
        <v>31861027.52</v>
      </c>
      <c r="O323" s="171">
        <v>459300</v>
      </c>
      <c r="P323" s="231">
        <f>N323+O323</f>
        <v>32320327.52</v>
      </c>
    </row>
    <row r="324" spans="1:16" ht="18.75" customHeight="1">
      <c r="A324" s="172" t="s">
        <v>541</v>
      </c>
      <c r="B324" s="73" t="s">
        <v>111</v>
      </c>
      <c r="C324" s="73" t="s">
        <v>357</v>
      </c>
      <c r="D324" s="73" t="s">
        <v>611</v>
      </c>
      <c r="E324" s="73" t="s">
        <v>540</v>
      </c>
      <c r="F324" s="74">
        <v>890200</v>
      </c>
      <c r="G324" s="162">
        <v>6978</v>
      </c>
      <c r="H324" s="190">
        <f>F324+G324</f>
        <v>897178</v>
      </c>
      <c r="I324" s="121">
        <v>145902</v>
      </c>
      <c r="J324" s="75">
        <f>H324+I324</f>
        <v>1043080</v>
      </c>
      <c r="K324" s="210">
        <v>684325</v>
      </c>
      <c r="L324" s="75">
        <f>J324+K324</f>
        <v>1727405</v>
      </c>
      <c r="M324" s="162"/>
      <c r="N324" s="75">
        <f>L324+M324</f>
        <v>1727405</v>
      </c>
      <c r="O324" s="171">
        <v>1844</v>
      </c>
      <c r="P324" s="231">
        <f>N324+O324</f>
        <v>1729249</v>
      </c>
    </row>
    <row r="325" spans="1:16" ht="18.75" customHeight="1">
      <c r="A325" s="172" t="s">
        <v>173</v>
      </c>
      <c r="B325" s="73"/>
      <c r="C325" s="73"/>
      <c r="D325" s="73"/>
      <c r="E325" s="73" t="s">
        <v>174</v>
      </c>
      <c r="F325" s="74"/>
      <c r="G325" s="162"/>
      <c r="H325" s="190"/>
      <c r="I325" s="121"/>
      <c r="J325" s="75"/>
      <c r="K325" s="210"/>
      <c r="L325" s="75"/>
      <c r="M325" s="162"/>
      <c r="N325" s="75"/>
      <c r="O325" s="171">
        <v>25000</v>
      </c>
      <c r="P325" s="231">
        <f>N325+O325</f>
        <v>25000</v>
      </c>
    </row>
    <row r="326" spans="1:16" ht="33.75" customHeight="1">
      <c r="A326" s="43" t="s">
        <v>358</v>
      </c>
      <c r="B326" s="69" t="s">
        <v>111</v>
      </c>
      <c r="C326" s="69" t="s">
        <v>359</v>
      </c>
      <c r="D326" s="73" t="s">
        <v>612</v>
      </c>
      <c r="E326" s="69"/>
      <c r="F326" s="71">
        <f>F327</f>
        <v>42857543</v>
      </c>
      <c r="G326" s="121"/>
      <c r="H326" s="188">
        <f>H327</f>
        <v>40581763.98</v>
      </c>
      <c r="I326" s="121"/>
      <c r="J326" s="71">
        <f>J327</f>
        <v>38580036.779999994</v>
      </c>
      <c r="K326" s="121"/>
      <c r="L326" s="71">
        <f>L327</f>
        <v>38900036.779999994</v>
      </c>
      <c r="M326" s="162"/>
      <c r="N326" s="71">
        <f>N327</f>
        <v>38650614.49999999</v>
      </c>
      <c r="O326" s="162"/>
      <c r="P326" s="229">
        <f>P327</f>
        <v>39068201.949999996</v>
      </c>
    </row>
    <row r="327" spans="1:16" ht="27.75" customHeight="1">
      <c r="A327" s="144" t="s">
        <v>547</v>
      </c>
      <c r="B327" s="69" t="s">
        <v>111</v>
      </c>
      <c r="C327" s="69" t="s">
        <v>359</v>
      </c>
      <c r="D327" s="73" t="s">
        <v>612</v>
      </c>
      <c r="E327" s="73" t="s">
        <v>546</v>
      </c>
      <c r="F327" s="71">
        <v>42857543</v>
      </c>
      <c r="G327" s="162">
        <v>-2275779.02</v>
      </c>
      <c r="H327" s="188">
        <f>F327+G327</f>
        <v>40581763.98</v>
      </c>
      <c r="I327" s="121">
        <v>-2001727.2</v>
      </c>
      <c r="J327" s="71">
        <f>H327+I327</f>
        <v>38580036.779999994</v>
      </c>
      <c r="K327" s="121">
        <v>320000</v>
      </c>
      <c r="L327" s="71">
        <f>J327+K327</f>
        <v>38900036.779999994</v>
      </c>
      <c r="M327" s="162">
        <v>-249422.28</v>
      </c>
      <c r="N327" s="71">
        <f>L327+M327</f>
        <v>38650614.49999999</v>
      </c>
      <c r="O327" s="218">
        <v>417587.45</v>
      </c>
      <c r="P327" s="229">
        <f>N327+O327</f>
        <v>39068201.949999996</v>
      </c>
    </row>
    <row r="328" spans="1:16" ht="49.5" customHeight="1">
      <c r="A328" s="43" t="s">
        <v>361</v>
      </c>
      <c r="B328" s="69" t="s">
        <v>111</v>
      </c>
      <c r="C328" s="69" t="s">
        <v>362</v>
      </c>
      <c r="D328" s="73" t="s">
        <v>613</v>
      </c>
      <c r="E328" s="69"/>
      <c r="F328" s="71">
        <f>F329</f>
        <v>2004000</v>
      </c>
      <c r="G328" s="121"/>
      <c r="H328" s="188">
        <f>H329</f>
        <v>2004000</v>
      </c>
      <c r="I328" s="121"/>
      <c r="J328" s="71">
        <f>J329</f>
        <v>2157900</v>
      </c>
      <c r="K328" s="121"/>
      <c r="L328" s="71">
        <f>L329</f>
        <v>2157900</v>
      </c>
      <c r="M328" s="162"/>
      <c r="N328" s="71">
        <f>N329</f>
        <v>2157900</v>
      </c>
      <c r="O328" s="162"/>
      <c r="P328" s="229">
        <f>P329</f>
        <v>1808400</v>
      </c>
    </row>
    <row r="329" spans="1:16" ht="36" customHeight="1">
      <c r="A329" s="143" t="s">
        <v>538</v>
      </c>
      <c r="B329" s="69" t="s">
        <v>111</v>
      </c>
      <c r="C329" s="69" t="s">
        <v>362</v>
      </c>
      <c r="D329" s="73" t="s">
        <v>613</v>
      </c>
      <c r="E329" s="73" t="s">
        <v>539</v>
      </c>
      <c r="F329" s="71">
        <v>2004000</v>
      </c>
      <c r="G329" s="162"/>
      <c r="H329" s="188">
        <f>F329+G329</f>
        <v>2004000</v>
      </c>
      <c r="I329" s="121">
        <v>153900</v>
      </c>
      <c r="J329" s="71">
        <f>H329+I329</f>
        <v>2157900</v>
      </c>
      <c r="K329" s="121"/>
      <c r="L329" s="71">
        <f>J329+K329</f>
        <v>2157900</v>
      </c>
      <c r="M329" s="162"/>
      <c r="N329" s="71">
        <f>L329+M329</f>
        <v>2157900</v>
      </c>
      <c r="O329" s="162">
        <v>-349500</v>
      </c>
      <c r="P329" s="229">
        <f>N329+O329</f>
        <v>1808400</v>
      </c>
    </row>
    <row r="330" spans="1:16" ht="63" customHeight="1">
      <c r="A330" s="43" t="s">
        <v>363</v>
      </c>
      <c r="B330" s="69" t="s">
        <v>111</v>
      </c>
      <c r="C330" s="69" t="s">
        <v>364</v>
      </c>
      <c r="D330" s="73" t="s">
        <v>614</v>
      </c>
      <c r="E330" s="69"/>
      <c r="F330" s="71">
        <f>F331</f>
        <v>16656951.69</v>
      </c>
      <c r="G330" s="121"/>
      <c r="H330" s="188">
        <f>H331</f>
        <v>16656951.69</v>
      </c>
      <c r="I330" s="121"/>
      <c r="J330" s="71">
        <f>J331</f>
        <v>16601671.09</v>
      </c>
      <c r="K330" s="121"/>
      <c r="L330" s="71">
        <f>L331</f>
        <v>16587171.09</v>
      </c>
      <c r="M330" s="162"/>
      <c r="N330" s="71">
        <f>N331</f>
        <v>16397171.09</v>
      </c>
      <c r="O330" s="162"/>
      <c r="P330" s="229">
        <f>P331</f>
        <v>15419171.09</v>
      </c>
    </row>
    <row r="331" spans="1:16" ht="48" customHeight="1">
      <c r="A331" s="43" t="s">
        <v>365</v>
      </c>
      <c r="B331" s="69" t="s">
        <v>111</v>
      </c>
      <c r="C331" s="69" t="s">
        <v>366</v>
      </c>
      <c r="D331" s="73" t="s">
        <v>615</v>
      </c>
      <c r="E331" s="69"/>
      <c r="F331" s="71">
        <f>F332+F333</f>
        <v>16656951.69</v>
      </c>
      <c r="G331" s="121"/>
      <c r="H331" s="188">
        <f>H332+H333+H334</f>
        <v>16656951.69</v>
      </c>
      <c r="I331" s="121"/>
      <c r="J331" s="71">
        <f>J332+J333+J334+J335</f>
        <v>16601671.09</v>
      </c>
      <c r="K331" s="121"/>
      <c r="L331" s="71">
        <f>L332+L333+L334+L335</f>
        <v>16587171.09</v>
      </c>
      <c r="M331" s="162"/>
      <c r="N331" s="71">
        <f>N332+N333+N334+N335</f>
        <v>16397171.09</v>
      </c>
      <c r="O331" s="162"/>
      <c r="P331" s="229">
        <f>P332+P333+P334+P335</f>
        <v>15419171.09</v>
      </c>
    </row>
    <row r="332" spans="1:16" ht="39.75" customHeight="1">
      <c r="A332" s="144" t="s">
        <v>543</v>
      </c>
      <c r="B332" s="69" t="s">
        <v>111</v>
      </c>
      <c r="C332" s="69" t="s">
        <v>366</v>
      </c>
      <c r="D332" s="73" t="s">
        <v>615</v>
      </c>
      <c r="E332" s="73" t="s">
        <v>542</v>
      </c>
      <c r="F332" s="71">
        <v>15512444</v>
      </c>
      <c r="G332" s="162">
        <v>-1700</v>
      </c>
      <c r="H332" s="188">
        <f>F332+G332</f>
        <v>15510744</v>
      </c>
      <c r="I332" s="121">
        <v>-139290</v>
      </c>
      <c r="J332" s="71">
        <f>H332+I332</f>
        <v>15371454</v>
      </c>
      <c r="K332" s="121"/>
      <c r="L332" s="71">
        <f>J332+K332</f>
        <v>15371454</v>
      </c>
      <c r="M332" s="162"/>
      <c r="N332" s="71">
        <f>L332+M332</f>
        <v>15371454</v>
      </c>
      <c r="O332" s="162">
        <v>-983000</v>
      </c>
      <c r="P332" s="229">
        <f>N332+O332</f>
        <v>14388454</v>
      </c>
    </row>
    <row r="333" spans="1:16" ht="36" customHeight="1">
      <c r="A333" s="143" t="s">
        <v>538</v>
      </c>
      <c r="B333" s="69" t="s">
        <v>111</v>
      </c>
      <c r="C333" s="69" t="s">
        <v>366</v>
      </c>
      <c r="D333" s="73" t="s">
        <v>615</v>
      </c>
      <c r="E333" s="73" t="s">
        <v>539</v>
      </c>
      <c r="F333" s="70">
        <v>1144507.69</v>
      </c>
      <c r="G333" s="162"/>
      <c r="H333" s="188">
        <f>F333+G333</f>
        <v>1144507.69</v>
      </c>
      <c r="I333" s="121">
        <v>34009.4</v>
      </c>
      <c r="J333" s="71">
        <f>H333+I333</f>
        <v>1178517.0899999999</v>
      </c>
      <c r="K333" s="121">
        <v>-14500</v>
      </c>
      <c r="L333" s="71">
        <f>J333+K333</f>
        <v>1164017.0899999999</v>
      </c>
      <c r="M333" s="162">
        <v>-190000</v>
      </c>
      <c r="N333" s="71">
        <f>L333+M333</f>
        <v>974017.0899999999</v>
      </c>
      <c r="O333" s="162"/>
      <c r="P333" s="229">
        <f>N333+O333</f>
        <v>974017.0899999999</v>
      </c>
    </row>
    <row r="334" spans="1:16" ht="21.75" customHeight="1">
      <c r="A334" s="172" t="s">
        <v>541</v>
      </c>
      <c r="B334" s="73" t="s">
        <v>111</v>
      </c>
      <c r="C334" s="69"/>
      <c r="D334" s="73" t="s">
        <v>615</v>
      </c>
      <c r="E334" s="73" t="s">
        <v>540</v>
      </c>
      <c r="F334" s="70"/>
      <c r="G334" s="162">
        <v>1700</v>
      </c>
      <c r="H334" s="188">
        <f>F334+G334</f>
        <v>1700</v>
      </c>
      <c r="I334" s="121"/>
      <c r="J334" s="71">
        <f>H334+I334</f>
        <v>1700</v>
      </c>
      <c r="K334" s="121"/>
      <c r="L334" s="71">
        <f>J334+K334</f>
        <v>1700</v>
      </c>
      <c r="M334" s="162"/>
      <c r="N334" s="71">
        <f>L334+M334</f>
        <v>1700</v>
      </c>
      <c r="O334" s="162"/>
      <c r="P334" s="229">
        <f>N334+O334</f>
        <v>1700</v>
      </c>
    </row>
    <row r="335" spans="1:16" ht="21.75" customHeight="1">
      <c r="A335" s="172" t="s">
        <v>173</v>
      </c>
      <c r="B335" s="73" t="s">
        <v>111</v>
      </c>
      <c r="C335" s="69"/>
      <c r="D335" s="73" t="s">
        <v>615</v>
      </c>
      <c r="E335" s="73" t="s">
        <v>174</v>
      </c>
      <c r="F335" s="70"/>
      <c r="G335" s="162"/>
      <c r="H335" s="188"/>
      <c r="I335" s="121">
        <v>50000</v>
      </c>
      <c r="J335" s="71">
        <f>H335+I335</f>
        <v>50000</v>
      </c>
      <c r="K335" s="121"/>
      <c r="L335" s="71">
        <f>J335+K335</f>
        <v>50000</v>
      </c>
      <c r="M335" s="162"/>
      <c r="N335" s="71">
        <f>L335+M335</f>
        <v>50000</v>
      </c>
      <c r="O335" s="162">
        <v>5000</v>
      </c>
      <c r="P335" s="229">
        <f>N335+O335</f>
        <v>55000</v>
      </c>
    </row>
    <row r="336" spans="1:16" ht="78.75" customHeight="1">
      <c r="A336" s="43" t="s">
        <v>732</v>
      </c>
      <c r="B336" s="69" t="s">
        <v>111</v>
      </c>
      <c r="C336" s="69" t="s">
        <v>367</v>
      </c>
      <c r="D336" s="73" t="s">
        <v>608</v>
      </c>
      <c r="E336" s="69"/>
      <c r="F336" s="71">
        <f>F337+F340+F342</f>
        <v>3350000</v>
      </c>
      <c r="G336" s="121"/>
      <c r="H336" s="188">
        <f>H337+H340+H342</f>
        <v>3350000</v>
      </c>
      <c r="I336" s="121"/>
      <c r="J336" s="71">
        <f>J337+J340+J342+J348</f>
        <v>3852818</v>
      </c>
      <c r="K336" s="121"/>
      <c r="L336" s="71">
        <f>L337+L340+L342+L348+L344+L346</f>
        <v>5964052.32</v>
      </c>
      <c r="M336" s="162"/>
      <c r="N336" s="71">
        <f>N337+N340+N342+N348+N344+N346</f>
        <v>5584052.32</v>
      </c>
      <c r="O336" s="162"/>
      <c r="P336" s="229">
        <f>P337+P340+P342+P348+P344+P346</f>
        <v>5441924.359999999</v>
      </c>
    </row>
    <row r="337" spans="1:16" ht="95.25" customHeight="1">
      <c r="A337" s="155" t="s">
        <v>368</v>
      </c>
      <c r="B337" s="73" t="s">
        <v>111</v>
      </c>
      <c r="C337" s="73" t="s">
        <v>369</v>
      </c>
      <c r="D337" s="73" t="s">
        <v>616</v>
      </c>
      <c r="E337" s="73"/>
      <c r="F337" s="75">
        <f>F338</f>
        <v>3000000</v>
      </c>
      <c r="G337" s="121"/>
      <c r="H337" s="190">
        <f>H338</f>
        <v>3000000</v>
      </c>
      <c r="I337" s="121"/>
      <c r="J337" s="75">
        <f>J338</f>
        <v>3000000</v>
      </c>
      <c r="K337" s="121"/>
      <c r="L337" s="75">
        <f>L338</f>
        <v>3000000</v>
      </c>
      <c r="M337" s="162"/>
      <c r="N337" s="75">
        <f>N338</f>
        <v>2620000</v>
      </c>
      <c r="O337" s="162"/>
      <c r="P337" s="231">
        <f>P338+P339</f>
        <v>2226483.04</v>
      </c>
    </row>
    <row r="338" spans="1:16" ht="38.25" customHeight="1">
      <c r="A338" s="143" t="s">
        <v>538</v>
      </c>
      <c r="B338" s="73" t="s">
        <v>111</v>
      </c>
      <c r="C338" s="73" t="s">
        <v>369</v>
      </c>
      <c r="D338" s="73" t="s">
        <v>616</v>
      </c>
      <c r="E338" s="73" t="s">
        <v>539</v>
      </c>
      <c r="F338" s="75">
        <v>3000000</v>
      </c>
      <c r="G338" s="162"/>
      <c r="H338" s="190">
        <f>F338+G338</f>
        <v>3000000</v>
      </c>
      <c r="I338" s="121"/>
      <c r="J338" s="75">
        <f>H338+I338</f>
        <v>3000000</v>
      </c>
      <c r="K338" s="121"/>
      <c r="L338" s="75">
        <f>J338+K338</f>
        <v>3000000</v>
      </c>
      <c r="M338" s="162">
        <v>-380000</v>
      </c>
      <c r="N338" s="75">
        <f>L338+M338</f>
        <v>2620000</v>
      </c>
      <c r="O338" s="162">
        <v>-1513516.96</v>
      </c>
      <c r="P338" s="231">
        <f>N338+O338</f>
        <v>1106483.04</v>
      </c>
    </row>
    <row r="339" spans="1:16" ht="38.25" customHeight="1">
      <c r="A339" s="144" t="s">
        <v>547</v>
      </c>
      <c r="B339" s="73" t="s">
        <v>111</v>
      </c>
      <c r="C339" s="73"/>
      <c r="D339" s="73" t="s">
        <v>616</v>
      </c>
      <c r="E339" s="73" t="s">
        <v>546</v>
      </c>
      <c r="F339" s="75"/>
      <c r="G339" s="162"/>
      <c r="H339" s="190"/>
      <c r="I339" s="121"/>
      <c r="J339" s="75"/>
      <c r="K339" s="121"/>
      <c r="L339" s="75"/>
      <c r="M339" s="162"/>
      <c r="N339" s="75"/>
      <c r="O339" s="162">
        <v>1120000</v>
      </c>
      <c r="P339" s="231">
        <f>N339+O339</f>
        <v>1120000</v>
      </c>
    </row>
    <row r="340" spans="1:16" ht="108.75" customHeight="1">
      <c r="A340" s="12" t="s">
        <v>249</v>
      </c>
      <c r="B340" s="73" t="s">
        <v>111</v>
      </c>
      <c r="C340" s="73" t="s">
        <v>244</v>
      </c>
      <c r="D340" s="73" t="s">
        <v>617</v>
      </c>
      <c r="E340" s="73"/>
      <c r="F340" s="74">
        <f>F341</f>
        <v>200000</v>
      </c>
      <c r="G340" s="121"/>
      <c r="H340" s="189">
        <f>H341</f>
        <v>200000</v>
      </c>
      <c r="I340" s="121"/>
      <c r="J340" s="74">
        <f>J341</f>
        <v>0</v>
      </c>
      <c r="K340" s="121"/>
      <c r="L340" s="74">
        <f>L341</f>
        <v>0</v>
      </c>
      <c r="M340" s="162"/>
      <c r="N340" s="74">
        <f>N341</f>
        <v>0</v>
      </c>
      <c r="O340" s="162"/>
      <c r="P340" s="230">
        <f>P341</f>
        <v>0</v>
      </c>
    </row>
    <row r="341" spans="1:16" ht="33" customHeight="1">
      <c r="A341" s="143" t="s">
        <v>538</v>
      </c>
      <c r="B341" s="73" t="s">
        <v>111</v>
      </c>
      <c r="C341" s="73" t="s">
        <v>244</v>
      </c>
      <c r="D341" s="73" t="s">
        <v>617</v>
      </c>
      <c r="E341" s="73" t="s">
        <v>539</v>
      </c>
      <c r="F341" s="74">
        <v>200000</v>
      </c>
      <c r="G341" s="162"/>
      <c r="H341" s="189">
        <f>F341+G341</f>
        <v>200000</v>
      </c>
      <c r="I341" s="121">
        <v>-200000</v>
      </c>
      <c r="J341" s="74">
        <f>H341+I341</f>
        <v>0</v>
      </c>
      <c r="K341" s="121"/>
      <c r="L341" s="74">
        <f>J341+K341</f>
        <v>0</v>
      </c>
      <c r="M341" s="162"/>
      <c r="N341" s="74">
        <f>L341+M341</f>
        <v>0</v>
      </c>
      <c r="O341" s="162"/>
      <c r="P341" s="230">
        <f>N341+O341</f>
        <v>0</v>
      </c>
    </row>
    <row r="342" spans="1:16" ht="68.25" customHeight="1">
      <c r="A342" s="12" t="s">
        <v>736</v>
      </c>
      <c r="B342" s="73" t="s">
        <v>111</v>
      </c>
      <c r="C342" s="73" t="s">
        <v>735</v>
      </c>
      <c r="D342" s="73" t="s">
        <v>618</v>
      </c>
      <c r="E342" s="73"/>
      <c r="F342" s="74">
        <f>F343</f>
        <v>150000</v>
      </c>
      <c r="G342" s="121"/>
      <c r="H342" s="189">
        <f>H343</f>
        <v>150000</v>
      </c>
      <c r="I342" s="121"/>
      <c r="J342" s="74">
        <f>J343</f>
        <v>150000</v>
      </c>
      <c r="K342" s="121"/>
      <c r="L342" s="74">
        <f>L343</f>
        <v>329797.32</v>
      </c>
      <c r="M342" s="162"/>
      <c r="N342" s="74">
        <f>N343</f>
        <v>329797.32</v>
      </c>
      <c r="O342" s="162"/>
      <c r="P342" s="230">
        <f>P343</f>
        <v>329797.32</v>
      </c>
    </row>
    <row r="343" spans="1:16" ht="36" customHeight="1">
      <c r="A343" s="143" t="s">
        <v>538</v>
      </c>
      <c r="B343" s="73" t="s">
        <v>111</v>
      </c>
      <c r="C343" s="73" t="s">
        <v>735</v>
      </c>
      <c r="D343" s="73" t="s">
        <v>618</v>
      </c>
      <c r="E343" s="73" t="s">
        <v>539</v>
      </c>
      <c r="F343" s="74">
        <v>150000</v>
      </c>
      <c r="G343" s="162"/>
      <c r="H343" s="189">
        <f>F343+G343</f>
        <v>150000</v>
      </c>
      <c r="I343" s="121"/>
      <c r="J343" s="74">
        <f>H343+I343</f>
        <v>150000</v>
      </c>
      <c r="K343" s="121">
        <v>179797.32</v>
      </c>
      <c r="L343" s="74">
        <f>J343+K343</f>
        <v>329797.32</v>
      </c>
      <c r="M343" s="162"/>
      <c r="N343" s="74">
        <f>L343+M343</f>
        <v>329797.32</v>
      </c>
      <c r="O343" s="162"/>
      <c r="P343" s="230">
        <f>N343+O343</f>
        <v>329797.32</v>
      </c>
    </row>
    <row r="344" spans="1:16" ht="72" customHeight="1">
      <c r="A344" s="143" t="s">
        <v>60</v>
      </c>
      <c r="B344" s="73" t="s">
        <v>111</v>
      </c>
      <c r="C344" s="73"/>
      <c r="D344" s="73" t="s">
        <v>59</v>
      </c>
      <c r="E344" s="73"/>
      <c r="F344" s="74"/>
      <c r="G344" s="162"/>
      <c r="H344" s="189"/>
      <c r="I344" s="121"/>
      <c r="J344" s="74"/>
      <c r="K344" s="121"/>
      <c r="L344" s="74">
        <f>L345</f>
        <v>1098104</v>
      </c>
      <c r="M344" s="162"/>
      <c r="N344" s="74">
        <f>N345</f>
        <v>1098104</v>
      </c>
      <c r="O344" s="162"/>
      <c r="P344" s="230">
        <f>P345</f>
        <v>1098104</v>
      </c>
    </row>
    <row r="345" spans="1:16" ht="36" customHeight="1">
      <c r="A345" s="143" t="s">
        <v>538</v>
      </c>
      <c r="B345" s="73" t="s">
        <v>111</v>
      </c>
      <c r="C345" s="73"/>
      <c r="D345" s="73" t="s">
        <v>59</v>
      </c>
      <c r="E345" s="73" t="s">
        <v>539</v>
      </c>
      <c r="F345" s="74"/>
      <c r="G345" s="162"/>
      <c r="H345" s="189"/>
      <c r="I345" s="121"/>
      <c r="J345" s="74"/>
      <c r="K345" s="121">
        <v>1098104</v>
      </c>
      <c r="L345" s="74">
        <f>J345+K345</f>
        <v>1098104</v>
      </c>
      <c r="M345" s="162"/>
      <c r="N345" s="74">
        <f>L345+M345</f>
        <v>1098104</v>
      </c>
      <c r="O345" s="162"/>
      <c r="P345" s="230">
        <f>N345+O345</f>
        <v>1098104</v>
      </c>
    </row>
    <row r="346" spans="1:16" ht="87" customHeight="1">
      <c r="A346" s="143" t="s">
        <v>61</v>
      </c>
      <c r="B346" s="73" t="s">
        <v>111</v>
      </c>
      <c r="C346" s="73"/>
      <c r="D346" s="73" t="s">
        <v>62</v>
      </c>
      <c r="E346" s="73"/>
      <c r="F346" s="74"/>
      <c r="G346" s="162"/>
      <c r="H346" s="189"/>
      <c r="I346" s="121"/>
      <c r="J346" s="74"/>
      <c r="K346" s="121"/>
      <c r="L346" s="74">
        <f>L347</f>
        <v>833333</v>
      </c>
      <c r="M346" s="162"/>
      <c r="N346" s="74">
        <f>N347</f>
        <v>833333</v>
      </c>
      <c r="O346" s="242"/>
      <c r="P346" s="230">
        <f>P347</f>
        <v>833333</v>
      </c>
    </row>
    <row r="347" spans="1:16" ht="36" customHeight="1">
      <c r="A347" s="143" t="s">
        <v>538</v>
      </c>
      <c r="B347" s="73" t="s">
        <v>111</v>
      </c>
      <c r="C347" s="73"/>
      <c r="D347" s="73" t="s">
        <v>62</v>
      </c>
      <c r="E347" s="73" t="s">
        <v>539</v>
      </c>
      <c r="F347" s="74"/>
      <c r="G347" s="162"/>
      <c r="H347" s="189"/>
      <c r="I347" s="121"/>
      <c r="J347" s="74"/>
      <c r="K347" s="121">
        <v>833333</v>
      </c>
      <c r="L347" s="74">
        <f>J347+K347</f>
        <v>833333</v>
      </c>
      <c r="M347" s="162"/>
      <c r="N347" s="74">
        <f>L347+M347</f>
        <v>833333</v>
      </c>
      <c r="O347" s="162"/>
      <c r="P347" s="230">
        <f>N347+O347</f>
        <v>833333</v>
      </c>
    </row>
    <row r="348" spans="1:16" ht="98.25" customHeight="1">
      <c r="A348" s="143" t="s">
        <v>314</v>
      </c>
      <c r="B348" s="73" t="s">
        <v>111</v>
      </c>
      <c r="C348" s="73"/>
      <c r="D348" s="73" t="s">
        <v>313</v>
      </c>
      <c r="E348" s="73"/>
      <c r="F348" s="74"/>
      <c r="G348" s="164"/>
      <c r="H348" s="189"/>
      <c r="I348" s="174"/>
      <c r="J348" s="74">
        <f>J349</f>
        <v>702818</v>
      </c>
      <c r="K348" s="121"/>
      <c r="L348" s="74">
        <f>L349</f>
        <v>702818</v>
      </c>
      <c r="M348" s="162"/>
      <c r="N348" s="74">
        <f>N349</f>
        <v>702818</v>
      </c>
      <c r="O348" s="162"/>
      <c r="P348" s="230">
        <f>P349+P350</f>
        <v>954207</v>
      </c>
    </row>
    <row r="349" spans="1:16" ht="40.5" customHeight="1">
      <c r="A349" s="143" t="s">
        <v>538</v>
      </c>
      <c r="B349" s="73" t="s">
        <v>111</v>
      </c>
      <c r="C349" s="73"/>
      <c r="D349" s="73" t="s">
        <v>313</v>
      </c>
      <c r="E349" s="73" t="s">
        <v>539</v>
      </c>
      <c r="F349" s="74"/>
      <c r="G349" s="164"/>
      <c r="H349" s="189"/>
      <c r="I349" s="174">
        <v>702818</v>
      </c>
      <c r="J349" s="74">
        <f>H349+I349</f>
        <v>702818</v>
      </c>
      <c r="K349" s="121"/>
      <c r="L349" s="74">
        <f>J349+K349</f>
        <v>702818</v>
      </c>
      <c r="M349" s="162"/>
      <c r="N349" s="74">
        <f>L349+M349</f>
        <v>702818</v>
      </c>
      <c r="O349" s="162">
        <v>-228610.99</v>
      </c>
      <c r="P349" s="230">
        <f>N349+O349</f>
        <v>474207.01</v>
      </c>
    </row>
    <row r="350" spans="1:16" ht="40.5" customHeight="1">
      <c r="A350" s="144" t="s">
        <v>547</v>
      </c>
      <c r="B350" s="73" t="s">
        <v>111</v>
      </c>
      <c r="C350" s="73"/>
      <c r="D350" s="73" t="s">
        <v>313</v>
      </c>
      <c r="E350" s="73" t="s">
        <v>546</v>
      </c>
      <c r="F350" s="74"/>
      <c r="G350" s="164"/>
      <c r="H350" s="189"/>
      <c r="I350" s="174"/>
      <c r="J350" s="74"/>
      <c r="K350" s="121"/>
      <c r="L350" s="74"/>
      <c r="M350" s="162"/>
      <c r="N350" s="74"/>
      <c r="O350" s="212">
        <v>479999.99</v>
      </c>
      <c r="P350" s="230">
        <f>N350+O350</f>
        <v>479999.99</v>
      </c>
    </row>
    <row r="351" spans="1:16" ht="31.5" customHeight="1">
      <c r="A351" s="12" t="s">
        <v>531</v>
      </c>
      <c r="B351" s="73" t="s">
        <v>111</v>
      </c>
      <c r="C351" s="73"/>
      <c r="D351" s="73"/>
      <c r="E351" s="73"/>
      <c r="F351" s="74">
        <f>F352</f>
        <v>5040000</v>
      </c>
      <c r="G351" s="121"/>
      <c r="H351" s="189">
        <f>H352</f>
        <v>5040000</v>
      </c>
      <c r="I351" s="121"/>
      <c r="J351" s="74">
        <f>J352</f>
        <v>6105100</v>
      </c>
      <c r="K351" s="121"/>
      <c r="L351" s="74">
        <f>L352</f>
        <v>6105100</v>
      </c>
      <c r="M351" s="162"/>
      <c r="N351" s="74">
        <f>N352</f>
        <v>8175463</v>
      </c>
      <c r="O351" s="162"/>
      <c r="P351" s="230">
        <f>P352</f>
        <v>8175463</v>
      </c>
    </row>
    <row r="352" spans="1:16" ht="36.75" customHeight="1">
      <c r="A352" s="12" t="s">
        <v>205</v>
      </c>
      <c r="B352" s="73" t="s">
        <v>111</v>
      </c>
      <c r="C352" s="73" t="s">
        <v>210</v>
      </c>
      <c r="D352" s="73" t="s">
        <v>627</v>
      </c>
      <c r="E352" s="73"/>
      <c r="F352" s="74">
        <f>F353</f>
        <v>5040000</v>
      </c>
      <c r="G352" s="121"/>
      <c r="H352" s="189">
        <f>H353</f>
        <v>5040000</v>
      </c>
      <c r="I352" s="121"/>
      <c r="J352" s="74">
        <f>J353</f>
        <v>6105100</v>
      </c>
      <c r="K352" s="121"/>
      <c r="L352" s="74">
        <f>L353</f>
        <v>6105100</v>
      </c>
      <c r="M352" s="162"/>
      <c r="N352" s="74">
        <f>N353</f>
        <v>8175463</v>
      </c>
      <c r="O352" s="162"/>
      <c r="P352" s="230">
        <f>P353</f>
        <v>8175463</v>
      </c>
    </row>
    <row r="353" spans="1:16" ht="49.5" customHeight="1">
      <c r="A353" s="12" t="s">
        <v>530</v>
      </c>
      <c r="B353" s="73" t="s">
        <v>111</v>
      </c>
      <c r="C353" s="73" t="s">
        <v>532</v>
      </c>
      <c r="D353" s="73" t="s">
        <v>628</v>
      </c>
      <c r="E353" s="73"/>
      <c r="F353" s="74">
        <f>F354</f>
        <v>5040000</v>
      </c>
      <c r="G353" s="121"/>
      <c r="H353" s="189">
        <f>H354</f>
        <v>5040000</v>
      </c>
      <c r="I353" s="121"/>
      <c r="J353" s="74">
        <f>J354+J356</f>
        <v>6105100</v>
      </c>
      <c r="K353" s="121"/>
      <c r="L353" s="74">
        <f>L354+L356</f>
        <v>6105100</v>
      </c>
      <c r="M353" s="162"/>
      <c r="N353" s="74">
        <f>N354+N356</f>
        <v>8175463</v>
      </c>
      <c r="O353" s="162"/>
      <c r="P353" s="230">
        <f>P354+P356</f>
        <v>8175463</v>
      </c>
    </row>
    <row r="354" spans="1:16" ht="67.5" customHeight="1">
      <c r="A354" s="43" t="s">
        <v>246</v>
      </c>
      <c r="B354" s="73" t="s">
        <v>111</v>
      </c>
      <c r="C354" s="73" t="s">
        <v>533</v>
      </c>
      <c r="D354" s="73" t="s">
        <v>629</v>
      </c>
      <c r="E354" s="73"/>
      <c r="F354" s="74">
        <f>F355</f>
        <v>5040000</v>
      </c>
      <c r="G354" s="121"/>
      <c r="H354" s="189">
        <f>H355</f>
        <v>5040000</v>
      </c>
      <c r="I354" s="121"/>
      <c r="J354" s="74">
        <f>J355</f>
        <v>5040000</v>
      </c>
      <c r="K354" s="121"/>
      <c r="L354" s="74">
        <f>L355</f>
        <v>5040000</v>
      </c>
      <c r="M354" s="162"/>
      <c r="N354" s="74">
        <f>N355</f>
        <v>7020663</v>
      </c>
      <c r="O354" s="162"/>
      <c r="P354" s="230">
        <f>P355</f>
        <v>7020663</v>
      </c>
    </row>
    <row r="355" spans="1:16" ht="18" customHeight="1">
      <c r="A355" s="172" t="s">
        <v>545</v>
      </c>
      <c r="B355" s="73" t="s">
        <v>111</v>
      </c>
      <c r="C355" s="73" t="s">
        <v>533</v>
      </c>
      <c r="D355" s="73" t="s">
        <v>629</v>
      </c>
      <c r="E355" s="73" t="s">
        <v>544</v>
      </c>
      <c r="F355" s="74">
        <v>5040000</v>
      </c>
      <c r="G355" s="162"/>
      <c r="H355" s="189">
        <f>F355+G355</f>
        <v>5040000</v>
      </c>
      <c r="I355" s="121"/>
      <c r="J355" s="74">
        <f>H355+I355</f>
        <v>5040000</v>
      </c>
      <c r="K355" s="121"/>
      <c r="L355" s="74">
        <f>J355+K355</f>
        <v>5040000</v>
      </c>
      <c r="M355" s="162">
        <v>1980663</v>
      </c>
      <c r="N355" s="74">
        <f>L355+M355</f>
        <v>7020663</v>
      </c>
      <c r="O355" s="162"/>
      <c r="P355" s="230">
        <f>N355+O355</f>
        <v>7020663</v>
      </c>
    </row>
    <row r="356" spans="1:16" ht="80.25" customHeight="1">
      <c r="A356" s="172" t="s">
        <v>751</v>
      </c>
      <c r="B356" s="73" t="s">
        <v>111</v>
      </c>
      <c r="C356" s="73"/>
      <c r="D356" s="73" t="s">
        <v>752</v>
      </c>
      <c r="E356" s="73"/>
      <c r="F356" s="74"/>
      <c r="G356" s="162"/>
      <c r="H356" s="189"/>
      <c r="I356" s="121"/>
      <c r="J356" s="74">
        <f>J357</f>
        <v>1065100</v>
      </c>
      <c r="K356" s="121"/>
      <c r="L356" s="74">
        <f>L357</f>
        <v>1065100</v>
      </c>
      <c r="M356" s="162"/>
      <c r="N356" s="74">
        <f>N357</f>
        <v>1154800</v>
      </c>
      <c r="O356" s="162"/>
      <c r="P356" s="230">
        <f>P357</f>
        <v>1154800</v>
      </c>
    </row>
    <row r="357" spans="1:16" ht="18" customHeight="1">
      <c r="A357" s="172" t="s">
        <v>545</v>
      </c>
      <c r="B357" s="73" t="s">
        <v>111</v>
      </c>
      <c r="C357" s="73"/>
      <c r="D357" s="73" t="s">
        <v>752</v>
      </c>
      <c r="E357" s="73" t="s">
        <v>544</v>
      </c>
      <c r="F357" s="74"/>
      <c r="G357" s="162"/>
      <c r="H357" s="189"/>
      <c r="I357" s="121">
        <v>1065100</v>
      </c>
      <c r="J357" s="74">
        <f>H357+I357</f>
        <v>1065100</v>
      </c>
      <c r="K357" s="121"/>
      <c r="L357" s="74">
        <f>J357+K357</f>
        <v>1065100</v>
      </c>
      <c r="M357" s="162">
        <v>89700</v>
      </c>
      <c r="N357" s="74">
        <f>L357+M357</f>
        <v>1154800</v>
      </c>
      <c r="O357" s="162"/>
      <c r="P357" s="230">
        <f>N357+O357</f>
        <v>1154800</v>
      </c>
    </row>
    <row r="358" spans="1:16" ht="15.75" customHeight="1">
      <c r="A358" s="49" t="s">
        <v>112</v>
      </c>
      <c r="B358" s="111" t="s">
        <v>113</v>
      </c>
      <c r="C358" s="111"/>
      <c r="D358" s="111"/>
      <c r="E358" s="111"/>
      <c r="F358" s="82">
        <f>F359+F377</f>
        <v>13664678</v>
      </c>
      <c r="G358" s="121"/>
      <c r="H358" s="193">
        <f>H359+H377</f>
        <v>13664678</v>
      </c>
      <c r="I358" s="121"/>
      <c r="J358" s="82">
        <f>J359+J377</f>
        <v>15666089.4</v>
      </c>
      <c r="K358" s="121"/>
      <c r="L358" s="82">
        <f>L359+L377</f>
        <v>15661978.700000001</v>
      </c>
      <c r="M358" s="162"/>
      <c r="N358" s="82">
        <f>N359+N377</f>
        <v>18661978.7</v>
      </c>
      <c r="O358" s="162"/>
      <c r="P358" s="234">
        <f>P359+P377</f>
        <v>18661940.75</v>
      </c>
    </row>
    <row r="359" spans="1:16" ht="33.75" customHeight="1">
      <c r="A359" s="49" t="s">
        <v>589</v>
      </c>
      <c r="B359" s="111" t="s">
        <v>113</v>
      </c>
      <c r="C359" s="111" t="s">
        <v>166</v>
      </c>
      <c r="D359" s="73" t="s">
        <v>598</v>
      </c>
      <c r="E359" s="111"/>
      <c r="F359" s="82">
        <f>F360</f>
        <v>12495308</v>
      </c>
      <c r="G359" s="121"/>
      <c r="H359" s="193">
        <f>H360</f>
        <v>12495308</v>
      </c>
      <c r="I359" s="121"/>
      <c r="J359" s="82">
        <f>J360+J372</f>
        <v>14496719.4</v>
      </c>
      <c r="K359" s="121"/>
      <c r="L359" s="82">
        <f>L360+L372</f>
        <v>14496719.4</v>
      </c>
      <c r="M359" s="162"/>
      <c r="N359" s="82">
        <f>N360+N372</f>
        <v>17496719.4</v>
      </c>
      <c r="O359" s="162"/>
      <c r="P359" s="234">
        <f>P360+P372</f>
        <v>17496719.4</v>
      </c>
    </row>
    <row r="360" spans="1:16" ht="65.25" customHeight="1">
      <c r="A360" s="49" t="s">
        <v>371</v>
      </c>
      <c r="B360" s="111" t="s">
        <v>113</v>
      </c>
      <c r="C360" s="111" t="s">
        <v>372</v>
      </c>
      <c r="D360" s="73" t="s">
        <v>619</v>
      </c>
      <c r="E360" s="111"/>
      <c r="F360" s="82">
        <f>F361+F365+F369</f>
        <v>12495308</v>
      </c>
      <c r="G360" s="121"/>
      <c r="H360" s="193">
        <f>H361+H365+H369</f>
        <v>12495308</v>
      </c>
      <c r="I360" s="121"/>
      <c r="J360" s="82">
        <f>J361+J365+J369</f>
        <v>12862532.66</v>
      </c>
      <c r="K360" s="121"/>
      <c r="L360" s="82">
        <f>L361+L365+L369</f>
        <v>12862532.66</v>
      </c>
      <c r="M360" s="162"/>
      <c r="N360" s="82">
        <f>N361+N365+N369</f>
        <v>12862532.66</v>
      </c>
      <c r="O360" s="162"/>
      <c r="P360" s="234">
        <f>P361+P365+P369</f>
        <v>12862532.66</v>
      </c>
    </row>
    <row r="361" spans="1:16" ht="48" customHeight="1">
      <c r="A361" s="49" t="s">
        <v>441</v>
      </c>
      <c r="B361" s="120" t="s">
        <v>113</v>
      </c>
      <c r="C361" s="120" t="s">
        <v>442</v>
      </c>
      <c r="D361" s="112" t="s">
        <v>620</v>
      </c>
      <c r="E361" s="120"/>
      <c r="F361" s="82">
        <f>F364</f>
        <v>1759408</v>
      </c>
      <c r="G361" s="121"/>
      <c r="H361" s="193">
        <f>H364</f>
        <v>1759408</v>
      </c>
      <c r="I361" s="121"/>
      <c r="J361" s="82">
        <f>J364</f>
        <v>2009408</v>
      </c>
      <c r="K361" s="121"/>
      <c r="L361" s="82">
        <f>L364</f>
        <v>2009408</v>
      </c>
      <c r="M361" s="162"/>
      <c r="N361" s="82">
        <f>N364</f>
        <v>2009408</v>
      </c>
      <c r="O361" s="162"/>
      <c r="P361" s="234">
        <f>P364</f>
        <v>2009408</v>
      </c>
    </row>
    <row r="362" spans="1:16" s="30" customFormat="1" ht="51.75" customHeight="1" hidden="1">
      <c r="A362" s="159" t="s">
        <v>355</v>
      </c>
      <c r="B362" s="111" t="s">
        <v>113</v>
      </c>
      <c r="C362" s="120" t="s">
        <v>442</v>
      </c>
      <c r="D362" s="120"/>
      <c r="E362" s="120" t="s">
        <v>360</v>
      </c>
      <c r="F362" s="81">
        <v>1811510</v>
      </c>
      <c r="G362" s="166"/>
      <c r="H362" s="194">
        <v>1811510</v>
      </c>
      <c r="I362" s="166"/>
      <c r="J362" s="81">
        <v>1811510</v>
      </c>
      <c r="K362" s="166"/>
      <c r="L362" s="81">
        <v>1811510</v>
      </c>
      <c r="M362" s="165"/>
      <c r="N362" s="81">
        <v>1811510</v>
      </c>
      <c r="O362" s="165"/>
      <c r="P362" s="235">
        <v>1811510</v>
      </c>
    </row>
    <row r="363" spans="1:16" s="30" customFormat="1" ht="0.75" customHeight="1" hidden="1">
      <c r="A363" s="160" t="s">
        <v>443</v>
      </c>
      <c r="B363" s="120" t="s">
        <v>113</v>
      </c>
      <c r="C363" s="120" t="s">
        <v>444</v>
      </c>
      <c r="D363" s="120"/>
      <c r="E363" s="120"/>
      <c r="F363" s="82" t="e">
        <f>#REF!+#REF!</f>
        <v>#REF!</v>
      </c>
      <c r="G363" s="166"/>
      <c r="H363" s="193" t="e">
        <f>#REF!+#REF!</f>
        <v>#REF!</v>
      </c>
      <c r="I363" s="166"/>
      <c r="J363" s="82" t="e">
        <f>#REF!+#REF!</f>
        <v>#REF!</v>
      </c>
      <c r="K363" s="166"/>
      <c r="L363" s="82" t="e">
        <f>#REF!+#REF!</f>
        <v>#REF!</v>
      </c>
      <c r="M363" s="165"/>
      <c r="N363" s="82" t="e">
        <f>#REF!+#REF!</f>
        <v>#REF!</v>
      </c>
      <c r="O363" s="165"/>
      <c r="P363" s="234" t="e">
        <f>#REF!+#REF!</f>
        <v>#REF!</v>
      </c>
    </row>
    <row r="364" spans="1:16" s="30" customFormat="1" ht="21.75" customHeight="1">
      <c r="A364" s="144" t="s">
        <v>547</v>
      </c>
      <c r="B364" s="112" t="s">
        <v>113</v>
      </c>
      <c r="C364" s="112" t="s">
        <v>442</v>
      </c>
      <c r="D364" s="112" t="s">
        <v>620</v>
      </c>
      <c r="E364" s="112" t="s">
        <v>546</v>
      </c>
      <c r="F364" s="82">
        <v>1759408</v>
      </c>
      <c r="G364" s="165"/>
      <c r="H364" s="193">
        <f>F364+G364</f>
        <v>1759408</v>
      </c>
      <c r="I364" s="166">
        <v>250000</v>
      </c>
      <c r="J364" s="82">
        <f>H364+I364</f>
        <v>2009408</v>
      </c>
      <c r="K364" s="166"/>
      <c r="L364" s="82">
        <f>J364+K364</f>
        <v>2009408</v>
      </c>
      <c r="M364" s="165"/>
      <c r="N364" s="82">
        <f>L364+M364</f>
        <v>2009408</v>
      </c>
      <c r="O364" s="165"/>
      <c r="P364" s="234">
        <f>N364+O364</f>
        <v>2009408</v>
      </c>
    </row>
    <row r="365" spans="1:16" s="30" customFormat="1" ht="30.75" customHeight="1">
      <c r="A365" s="12" t="s">
        <v>443</v>
      </c>
      <c r="B365" s="112" t="s">
        <v>113</v>
      </c>
      <c r="C365" s="112" t="s">
        <v>444</v>
      </c>
      <c r="D365" s="112" t="s">
        <v>621</v>
      </c>
      <c r="E365" s="112"/>
      <c r="F365" s="82">
        <f>F366+F367</f>
        <v>8255900</v>
      </c>
      <c r="G365" s="166"/>
      <c r="H365" s="193">
        <f>H366+H367</f>
        <v>8255900</v>
      </c>
      <c r="I365" s="166"/>
      <c r="J365" s="82">
        <f>J366+J367</f>
        <v>8255900</v>
      </c>
      <c r="K365" s="166"/>
      <c r="L365" s="82">
        <f>L366+L367</f>
        <v>8255900</v>
      </c>
      <c r="M365" s="165"/>
      <c r="N365" s="82">
        <f>N366+N367</f>
        <v>8255900</v>
      </c>
      <c r="O365" s="165"/>
      <c r="P365" s="234">
        <f>P366+P367</f>
        <v>8255900</v>
      </c>
    </row>
    <row r="366" spans="1:16" s="30" customFormat="1" ht="36.75" customHeight="1">
      <c r="A366" s="143" t="s">
        <v>538</v>
      </c>
      <c r="B366" s="111" t="s">
        <v>113</v>
      </c>
      <c r="C366" s="111" t="s">
        <v>444</v>
      </c>
      <c r="D366" s="112" t="s">
        <v>621</v>
      </c>
      <c r="E366" s="112" t="s">
        <v>539</v>
      </c>
      <c r="F366" s="82">
        <v>2372150</v>
      </c>
      <c r="G366" s="165"/>
      <c r="H366" s="193">
        <f>F366+G366</f>
        <v>2372150</v>
      </c>
      <c r="I366" s="166"/>
      <c r="J366" s="82">
        <f>H366+I366</f>
        <v>2372150</v>
      </c>
      <c r="K366" s="166"/>
      <c r="L366" s="82">
        <f>J366+K366</f>
        <v>2372150</v>
      </c>
      <c r="M366" s="165"/>
      <c r="N366" s="82">
        <f>L366+M366</f>
        <v>2372150</v>
      </c>
      <c r="O366" s="165"/>
      <c r="P366" s="234">
        <f>N366+O366</f>
        <v>2372150</v>
      </c>
    </row>
    <row r="367" spans="1:16" s="30" customFormat="1" ht="17.25" customHeight="1">
      <c r="A367" s="144" t="s">
        <v>547</v>
      </c>
      <c r="B367" s="73" t="s">
        <v>113</v>
      </c>
      <c r="C367" s="73" t="s">
        <v>444</v>
      </c>
      <c r="D367" s="112" t="s">
        <v>621</v>
      </c>
      <c r="E367" s="73" t="s">
        <v>546</v>
      </c>
      <c r="F367" s="74">
        <v>5883750</v>
      </c>
      <c r="G367" s="165"/>
      <c r="H367" s="193">
        <f>F367+G367</f>
        <v>5883750</v>
      </c>
      <c r="I367" s="166"/>
      <c r="J367" s="82">
        <f>H367+I367</f>
        <v>5883750</v>
      </c>
      <c r="K367" s="166"/>
      <c r="L367" s="82">
        <f>J367+K367</f>
        <v>5883750</v>
      </c>
      <c r="M367" s="165"/>
      <c r="N367" s="82">
        <f>L367+M367</f>
        <v>5883750</v>
      </c>
      <c r="O367" s="165"/>
      <c r="P367" s="234">
        <f>N367+O367</f>
        <v>5883750</v>
      </c>
    </row>
    <row r="368" spans="1:16" ht="2.25" customHeight="1" hidden="1">
      <c r="A368" s="158" t="s">
        <v>445</v>
      </c>
      <c r="B368" s="120" t="s">
        <v>113</v>
      </c>
      <c r="C368" s="111" t="s">
        <v>446</v>
      </c>
      <c r="D368" s="111"/>
      <c r="E368" s="111"/>
      <c r="F368" s="82" t="e">
        <f>#REF!+#REF!</f>
        <v>#REF!</v>
      </c>
      <c r="G368" s="121"/>
      <c r="H368" s="193" t="e">
        <f>#REF!+#REF!</f>
        <v>#REF!</v>
      </c>
      <c r="I368" s="121"/>
      <c r="J368" s="82" t="e">
        <f>#REF!+#REF!</f>
        <v>#REF!</v>
      </c>
      <c r="K368" s="121"/>
      <c r="L368" s="82" t="e">
        <f>#REF!+#REF!</f>
        <v>#REF!</v>
      </c>
      <c r="M368" s="162"/>
      <c r="N368" s="82" t="e">
        <f>#REF!+#REF!</f>
        <v>#REF!</v>
      </c>
      <c r="O368" s="162"/>
      <c r="P368" s="234" t="e">
        <f>#REF!+#REF!</f>
        <v>#REF!</v>
      </c>
    </row>
    <row r="369" spans="1:16" ht="49.5" customHeight="1">
      <c r="A369" s="158" t="s">
        <v>445</v>
      </c>
      <c r="B369" s="112" t="s">
        <v>113</v>
      </c>
      <c r="C369" s="73" t="s">
        <v>446</v>
      </c>
      <c r="D369" s="73" t="s">
        <v>622</v>
      </c>
      <c r="E369" s="111"/>
      <c r="F369" s="82">
        <f>F370+F371</f>
        <v>2480000</v>
      </c>
      <c r="G369" s="121"/>
      <c r="H369" s="193">
        <f>H370+H371</f>
        <v>2480000</v>
      </c>
      <c r="I369" s="121"/>
      <c r="J369" s="82">
        <f>J370+J371</f>
        <v>2597224.66</v>
      </c>
      <c r="K369" s="121"/>
      <c r="L369" s="82">
        <f>L370+L371</f>
        <v>2597224.66</v>
      </c>
      <c r="M369" s="162"/>
      <c r="N369" s="82">
        <f>N370+N371</f>
        <v>2597224.66</v>
      </c>
      <c r="O369" s="162"/>
      <c r="P369" s="234">
        <f>P370+P371</f>
        <v>2597224.66</v>
      </c>
    </row>
    <row r="370" spans="1:16" ht="35.25" customHeight="1">
      <c r="A370" s="143" t="s">
        <v>538</v>
      </c>
      <c r="B370" s="111" t="s">
        <v>113</v>
      </c>
      <c r="C370" s="111" t="s">
        <v>446</v>
      </c>
      <c r="D370" s="73" t="s">
        <v>622</v>
      </c>
      <c r="E370" s="73" t="s">
        <v>539</v>
      </c>
      <c r="F370" s="82">
        <v>1250018</v>
      </c>
      <c r="G370" s="162"/>
      <c r="H370" s="193">
        <f>F370+G370</f>
        <v>1250018</v>
      </c>
      <c r="I370" s="121">
        <v>274341.66</v>
      </c>
      <c r="J370" s="82">
        <f>H370+I370</f>
        <v>1524359.66</v>
      </c>
      <c r="K370" s="121"/>
      <c r="L370" s="82">
        <f>J370+K370</f>
        <v>1524359.66</v>
      </c>
      <c r="M370" s="162"/>
      <c r="N370" s="82">
        <f>L370+M370</f>
        <v>1524359.66</v>
      </c>
      <c r="O370" s="162"/>
      <c r="P370" s="234">
        <f>N370+O370</f>
        <v>1524359.66</v>
      </c>
    </row>
    <row r="371" spans="1:16" ht="21" customHeight="1">
      <c r="A371" s="172" t="s">
        <v>547</v>
      </c>
      <c r="B371" s="112" t="s">
        <v>113</v>
      </c>
      <c r="C371" s="73" t="s">
        <v>446</v>
      </c>
      <c r="D371" s="73" t="s">
        <v>622</v>
      </c>
      <c r="E371" s="73" t="s">
        <v>546</v>
      </c>
      <c r="F371" s="74">
        <v>1229982</v>
      </c>
      <c r="G371" s="162"/>
      <c r="H371" s="193">
        <f>F371+G371</f>
        <v>1229982</v>
      </c>
      <c r="I371" s="121">
        <v>-157117</v>
      </c>
      <c r="J371" s="82">
        <f>H371+I371</f>
        <v>1072865</v>
      </c>
      <c r="K371" s="121"/>
      <c r="L371" s="82">
        <f>J371+K371</f>
        <v>1072865</v>
      </c>
      <c r="M371" s="162"/>
      <c r="N371" s="82">
        <f>L371+M371</f>
        <v>1072865</v>
      </c>
      <c r="O371" s="162"/>
      <c r="P371" s="234">
        <f>N371+O371</f>
        <v>1072865</v>
      </c>
    </row>
    <row r="372" spans="1:16" ht="82.5" customHeight="1">
      <c r="A372" s="43" t="s">
        <v>732</v>
      </c>
      <c r="B372" s="112" t="s">
        <v>113</v>
      </c>
      <c r="C372" s="73"/>
      <c r="D372" s="73" t="s">
        <v>608</v>
      </c>
      <c r="E372" s="73"/>
      <c r="F372" s="74"/>
      <c r="G372" s="162"/>
      <c r="H372" s="193"/>
      <c r="I372" s="121"/>
      <c r="J372" s="82">
        <f>J373+J375</f>
        <v>1634186.74</v>
      </c>
      <c r="K372" s="121"/>
      <c r="L372" s="82">
        <f>L373+L375</f>
        <v>1634186.74</v>
      </c>
      <c r="M372" s="162"/>
      <c r="N372" s="82">
        <f>N373+N375</f>
        <v>4634186.74</v>
      </c>
      <c r="O372" s="162"/>
      <c r="P372" s="234">
        <f>P373+P375</f>
        <v>4634186.74</v>
      </c>
    </row>
    <row r="373" spans="1:16" ht="63.75" customHeight="1">
      <c r="A373" s="12" t="s">
        <v>745</v>
      </c>
      <c r="B373" s="112" t="s">
        <v>113</v>
      </c>
      <c r="C373" s="73"/>
      <c r="D373" s="73" t="s">
        <v>746</v>
      </c>
      <c r="E373" s="73"/>
      <c r="F373" s="74"/>
      <c r="G373" s="162"/>
      <c r="H373" s="193"/>
      <c r="I373" s="121"/>
      <c r="J373" s="82">
        <f>J374</f>
        <v>817286.74</v>
      </c>
      <c r="K373" s="121"/>
      <c r="L373" s="82">
        <f>L374</f>
        <v>817286.74</v>
      </c>
      <c r="M373" s="162"/>
      <c r="N373" s="82">
        <f>N374</f>
        <v>3817286.74</v>
      </c>
      <c r="O373" s="162"/>
      <c r="P373" s="234">
        <f>P374</f>
        <v>3817286.74</v>
      </c>
    </row>
    <row r="374" spans="1:16" ht="30" customHeight="1">
      <c r="A374" s="172" t="s">
        <v>547</v>
      </c>
      <c r="B374" s="112" t="s">
        <v>113</v>
      </c>
      <c r="C374" s="73"/>
      <c r="D374" s="73" t="s">
        <v>746</v>
      </c>
      <c r="E374" s="73" t="s">
        <v>546</v>
      </c>
      <c r="F374" s="74"/>
      <c r="G374" s="162"/>
      <c r="H374" s="193"/>
      <c r="I374" s="121">
        <v>817286.74</v>
      </c>
      <c r="J374" s="82">
        <f>H374+I374</f>
        <v>817286.74</v>
      </c>
      <c r="K374" s="121"/>
      <c r="L374" s="82">
        <f>J374+K374</f>
        <v>817286.74</v>
      </c>
      <c r="M374" s="162">
        <v>3000000</v>
      </c>
      <c r="N374" s="82">
        <f>L374+M374</f>
        <v>3817286.74</v>
      </c>
      <c r="O374" s="162"/>
      <c r="P374" s="234">
        <f>N374+O374</f>
        <v>3817286.74</v>
      </c>
    </row>
    <row r="375" spans="1:16" ht="78.75" customHeight="1">
      <c r="A375" s="172" t="s">
        <v>748</v>
      </c>
      <c r="B375" s="112" t="s">
        <v>113</v>
      </c>
      <c r="C375" s="73"/>
      <c r="D375" s="73" t="s">
        <v>747</v>
      </c>
      <c r="E375" s="73"/>
      <c r="F375" s="74"/>
      <c r="G375" s="162"/>
      <c r="H375" s="193"/>
      <c r="I375" s="121"/>
      <c r="J375" s="82">
        <f>J376</f>
        <v>816900</v>
      </c>
      <c r="K375" s="121"/>
      <c r="L375" s="82">
        <f>L376</f>
        <v>816900</v>
      </c>
      <c r="M375" s="162"/>
      <c r="N375" s="82">
        <f>N376</f>
        <v>816900</v>
      </c>
      <c r="O375" s="162"/>
      <c r="P375" s="234">
        <f>P376</f>
        <v>816900</v>
      </c>
    </row>
    <row r="376" spans="1:16" ht="30" customHeight="1">
      <c r="A376" s="172" t="s">
        <v>547</v>
      </c>
      <c r="B376" s="112"/>
      <c r="C376" s="73"/>
      <c r="D376" s="73" t="s">
        <v>747</v>
      </c>
      <c r="E376" s="73" t="s">
        <v>546</v>
      </c>
      <c r="F376" s="74"/>
      <c r="G376" s="162"/>
      <c r="H376" s="193"/>
      <c r="I376" s="121">
        <v>816900</v>
      </c>
      <c r="J376" s="82">
        <f>H376+I376</f>
        <v>816900</v>
      </c>
      <c r="K376" s="121"/>
      <c r="L376" s="82">
        <f>J376+K376</f>
        <v>816900</v>
      </c>
      <c r="M376" s="162"/>
      <c r="N376" s="82">
        <f>L376+M376</f>
        <v>816900</v>
      </c>
      <c r="O376" s="162"/>
      <c r="P376" s="234">
        <f>N376+O376</f>
        <v>816900</v>
      </c>
    </row>
    <row r="377" spans="1:16" ht="67.5" customHeight="1">
      <c r="A377" s="12" t="s">
        <v>201</v>
      </c>
      <c r="B377" s="73" t="s">
        <v>113</v>
      </c>
      <c r="C377" s="73" t="s">
        <v>243</v>
      </c>
      <c r="D377" s="73" t="s">
        <v>630</v>
      </c>
      <c r="E377" s="111"/>
      <c r="F377" s="81">
        <f>F378+F384+F387</f>
        <v>1169370</v>
      </c>
      <c r="G377" s="121"/>
      <c r="H377" s="194">
        <f>H378+H384+H387</f>
        <v>1169370</v>
      </c>
      <c r="I377" s="121"/>
      <c r="J377" s="81">
        <f>J378+J384+J387</f>
        <v>1169370</v>
      </c>
      <c r="K377" s="121"/>
      <c r="L377" s="81">
        <f>L378+L384+L387</f>
        <v>1165259.3</v>
      </c>
      <c r="M377" s="162"/>
      <c r="N377" s="81">
        <f>N378+N384+N387</f>
        <v>1165259.3</v>
      </c>
      <c r="O377" s="162"/>
      <c r="P377" s="235">
        <f>P378+P384+P387</f>
        <v>1165221.35</v>
      </c>
    </row>
    <row r="378" spans="1:16" ht="47.25" customHeight="1">
      <c r="A378" s="12" t="s">
        <v>202</v>
      </c>
      <c r="B378" s="73" t="s">
        <v>113</v>
      </c>
      <c r="C378" s="73" t="s">
        <v>725</v>
      </c>
      <c r="D378" s="73" t="s">
        <v>631</v>
      </c>
      <c r="E378" s="111"/>
      <c r="F378" s="81">
        <f>F379</f>
        <v>884870</v>
      </c>
      <c r="G378" s="121"/>
      <c r="H378" s="194">
        <f>H379</f>
        <v>884870</v>
      </c>
      <c r="I378" s="162"/>
      <c r="J378" s="81">
        <f>J379</f>
        <v>884870</v>
      </c>
      <c r="K378" s="121"/>
      <c r="L378" s="81">
        <f>L379</f>
        <v>870759.3</v>
      </c>
      <c r="M378" s="162"/>
      <c r="N378" s="81">
        <f>N379</f>
        <v>885924.3</v>
      </c>
      <c r="O378" s="162"/>
      <c r="P378" s="235">
        <f>P379</f>
        <v>885916.3</v>
      </c>
    </row>
    <row r="379" spans="1:16" ht="33" customHeight="1">
      <c r="A379" s="12" t="s">
        <v>200</v>
      </c>
      <c r="B379" s="73" t="s">
        <v>113</v>
      </c>
      <c r="C379" s="73" t="s">
        <v>466</v>
      </c>
      <c r="D379" s="73" t="s">
        <v>632</v>
      </c>
      <c r="E379" s="111"/>
      <c r="F379" s="81">
        <f>F380+F383</f>
        <v>884870</v>
      </c>
      <c r="G379" s="121"/>
      <c r="H379" s="194">
        <f>H380+H383+H382</f>
        <v>884870</v>
      </c>
      <c r="I379" s="121"/>
      <c r="J379" s="81">
        <f>J380+J383+J382+J381</f>
        <v>884870</v>
      </c>
      <c r="K379" s="121"/>
      <c r="L379" s="81">
        <f>L380+L383+L382+L381</f>
        <v>870759.3</v>
      </c>
      <c r="M379" s="162"/>
      <c r="N379" s="81">
        <f>N380+N383+N382+N381</f>
        <v>885924.3</v>
      </c>
      <c r="O379" s="162"/>
      <c r="P379" s="235">
        <f>P380+P383+P382+P381</f>
        <v>885916.3</v>
      </c>
    </row>
    <row r="380" spans="1:16" ht="33" customHeight="1">
      <c r="A380" s="172" t="s">
        <v>543</v>
      </c>
      <c r="B380" s="73" t="s">
        <v>113</v>
      </c>
      <c r="C380" s="73" t="s">
        <v>466</v>
      </c>
      <c r="D380" s="73" t="s">
        <v>632</v>
      </c>
      <c r="E380" s="73" t="s">
        <v>542</v>
      </c>
      <c r="F380" s="81">
        <v>823870</v>
      </c>
      <c r="G380" s="162">
        <v>-8</v>
      </c>
      <c r="H380" s="194">
        <f>F380+G380</f>
        <v>823862</v>
      </c>
      <c r="I380" s="121">
        <v>-31152</v>
      </c>
      <c r="J380" s="81">
        <f>H380+I380</f>
        <v>792710</v>
      </c>
      <c r="K380" s="121"/>
      <c r="L380" s="81">
        <f>J380+K380</f>
        <v>792710</v>
      </c>
      <c r="M380" s="162"/>
      <c r="N380" s="81">
        <f>L380+M380</f>
        <v>792710</v>
      </c>
      <c r="O380" s="162"/>
      <c r="P380" s="235">
        <f>N380+O380</f>
        <v>792710</v>
      </c>
    </row>
    <row r="381" spans="1:16" ht="33" customHeight="1">
      <c r="A381" s="143" t="s">
        <v>538</v>
      </c>
      <c r="B381" s="73" t="s">
        <v>113</v>
      </c>
      <c r="C381" s="73"/>
      <c r="D381" s="73" t="s">
        <v>632</v>
      </c>
      <c r="E381" s="73" t="s">
        <v>539</v>
      </c>
      <c r="F381" s="81"/>
      <c r="G381" s="162"/>
      <c r="H381" s="194"/>
      <c r="I381" s="121">
        <v>31152</v>
      </c>
      <c r="J381" s="81">
        <f>H381+I381</f>
        <v>31152</v>
      </c>
      <c r="K381" s="121"/>
      <c r="L381" s="81">
        <f>J381+K381</f>
        <v>31152</v>
      </c>
      <c r="M381" s="162"/>
      <c r="N381" s="81">
        <f>L381+M381</f>
        <v>31152</v>
      </c>
      <c r="O381" s="162"/>
      <c r="P381" s="235">
        <f>N381+O381</f>
        <v>31152</v>
      </c>
    </row>
    <row r="382" spans="1:16" ht="33" customHeight="1">
      <c r="A382" s="172" t="s">
        <v>541</v>
      </c>
      <c r="B382" s="73" t="s">
        <v>113</v>
      </c>
      <c r="C382" s="73"/>
      <c r="D382" s="73" t="s">
        <v>632</v>
      </c>
      <c r="E382" s="73" t="s">
        <v>540</v>
      </c>
      <c r="F382" s="81"/>
      <c r="G382" s="162">
        <v>8</v>
      </c>
      <c r="H382" s="194">
        <f>F382+G382</f>
        <v>8</v>
      </c>
      <c r="I382" s="121"/>
      <c r="J382" s="81">
        <f>H382+I382</f>
        <v>8</v>
      </c>
      <c r="K382" s="121"/>
      <c r="L382" s="81">
        <f>J382+K382</f>
        <v>8</v>
      </c>
      <c r="M382" s="162"/>
      <c r="N382" s="81">
        <f>L382+M382</f>
        <v>8</v>
      </c>
      <c r="O382" s="162">
        <v>-8</v>
      </c>
      <c r="P382" s="235">
        <f>N382+O382</f>
        <v>0</v>
      </c>
    </row>
    <row r="383" spans="1:16" ht="18" customHeight="1">
      <c r="A383" s="43" t="s">
        <v>173</v>
      </c>
      <c r="B383" s="73" t="s">
        <v>113</v>
      </c>
      <c r="C383" s="73" t="s">
        <v>466</v>
      </c>
      <c r="D383" s="73" t="s">
        <v>632</v>
      </c>
      <c r="E383" s="73" t="s">
        <v>174</v>
      </c>
      <c r="F383" s="81">
        <v>61000</v>
      </c>
      <c r="G383" s="162"/>
      <c r="H383" s="194">
        <f>F383+G383</f>
        <v>61000</v>
      </c>
      <c r="I383" s="121"/>
      <c r="J383" s="81">
        <f>H383+I383</f>
        <v>61000</v>
      </c>
      <c r="K383" s="121">
        <v>-14110.7</v>
      </c>
      <c r="L383" s="81">
        <f>J383+K383</f>
        <v>46889.3</v>
      </c>
      <c r="M383" s="162">
        <v>15165</v>
      </c>
      <c r="N383" s="81">
        <f>L383+M383</f>
        <v>62054.3</v>
      </c>
      <c r="O383" s="162"/>
      <c r="P383" s="235">
        <f>N383+O383</f>
        <v>62054.3</v>
      </c>
    </row>
    <row r="384" spans="1:16" ht="48" customHeight="1">
      <c r="A384" s="12" t="s">
        <v>203</v>
      </c>
      <c r="B384" s="73" t="s">
        <v>113</v>
      </c>
      <c r="C384" s="73" t="s">
        <v>726</v>
      </c>
      <c r="D384" s="73" t="s">
        <v>633</v>
      </c>
      <c r="E384" s="73"/>
      <c r="F384" s="81">
        <f>F385</f>
        <v>34500</v>
      </c>
      <c r="G384" s="121"/>
      <c r="H384" s="194">
        <f>H385</f>
        <v>34500</v>
      </c>
      <c r="I384" s="121"/>
      <c r="J384" s="81">
        <f>J385</f>
        <v>34500</v>
      </c>
      <c r="K384" s="121"/>
      <c r="L384" s="81">
        <f>L385</f>
        <v>34500</v>
      </c>
      <c r="M384" s="162"/>
      <c r="N384" s="81">
        <f>N385</f>
        <v>19335</v>
      </c>
      <c r="O384" s="162"/>
      <c r="P384" s="235">
        <f>P385</f>
        <v>19335</v>
      </c>
    </row>
    <row r="385" spans="1:16" ht="57" customHeight="1">
      <c r="A385" s="12" t="s">
        <v>472</v>
      </c>
      <c r="B385" s="73" t="s">
        <v>113</v>
      </c>
      <c r="C385" s="73" t="s">
        <v>473</v>
      </c>
      <c r="D385" s="73" t="s">
        <v>634</v>
      </c>
      <c r="E385" s="73"/>
      <c r="F385" s="81">
        <f>F386</f>
        <v>34500</v>
      </c>
      <c r="G385" s="121"/>
      <c r="H385" s="194">
        <f>H386</f>
        <v>34500</v>
      </c>
      <c r="I385" s="121"/>
      <c r="J385" s="81">
        <f>J386</f>
        <v>34500</v>
      </c>
      <c r="K385" s="121"/>
      <c r="L385" s="81">
        <f>L386</f>
        <v>34500</v>
      </c>
      <c r="M385" s="162"/>
      <c r="N385" s="81">
        <f>N386</f>
        <v>19335</v>
      </c>
      <c r="O385" s="162"/>
      <c r="P385" s="235">
        <f>P386</f>
        <v>19335</v>
      </c>
    </row>
    <row r="386" spans="1:16" ht="30.75" customHeight="1">
      <c r="A386" s="143" t="s">
        <v>538</v>
      </c>
      <c r="B386" s="73" t="s">
        <v>113</v>
      </c>
      <c r="C386" s="73" t="s">
        <v>473</v>
      </c>
      <c r="D386" s="73" t="s">
        <v>634</v>
      </c>
      <c r="E386" s="73" t="s">
        <v>539</v>
      </c>
      <c r="F386" s="81">
        <v>34500</v>
      </c>
      <c r="G386" s="162"/>
      <c r="H386" s="194">
        <f>F386+G386</f>
        <v>34500</v>
      </c>
      <c r="I386" s="121"/>
      <c r="J386" s="81">
        <f>H386+I386</f>
        <v>34500</v>
      </c>
      <c r="K386" s="121"/>
      <c r="L386" s="81">
        <f>J386+K386</f>
        <v>34500</v>
      </c>
      <c r="M386" s="162">
        <v>-15165</v>
      </c>
      <c r="N386" s="81">
        <f>L386+M386</f>
        <v>19335</v>
      </c>
      <c r="O386" s="162"/>
      <c r="P386" s="235">
        <f>N386+O386</f>
        <v>19335</v>
      </c>
    </row>
    <row r="387" spans="1:16" ht="47.25" customHeight="1">
      <c r="A387" s="12" t="s">
        <v>204</v>
      </c>
      <c r="B387" s="73" t="s">
        <v>113</v>
      </c>
      <c r="C387" s="73" t="s">
        <v>727</v>
      </c>
      <c r="D387" s="73" t="s">
        <v>635</v>
      </c>
      <c r="E387" s="73"/>
      <c r="F387" s="81">
        <f>F388</f>
        <v>250000</v>
      </c>
      <c r="G387" s="121"/>
      <c r="H387" s="194">
        <f>H388</f>
        <v>250000</v>
      </c>
      <c r="I387" s="121"/>
      <c r="J387" s="81">
        <f>J388</f>
        <v>250000</v>
      </c>
      <c r="K387" s="121"/>
      <c r="L387" s="81">
        <f>L388</f>
        <v>260000</v>
      </c>
      <c r="M387" s="162"/>
      <c r="N387" s="81">
        <f>N388</f>
        <v>260000</v>
      </c>
      <c r="O387" s="162"/>
      <c r="P387" s="235">
        <f>P388</f>
        <v>259970.05</v>
      </c>
    </row>
    <row r="388" spans="1:16" ht="33" customHeight="1">
      <c r="A388" s="12" t="s">
        <v>476</v>
      </c>
      <c r="B388" s="73" t="s">
        <v>113</v>
      </c>
      <c r="C388" s="73" t="s">
        <v>478</v>
      </c>
      <c r="D388" s="73" t="s">
        <v>636</v>
      </c>
      <c r="E388" s="73"/>
      <c r="F388" s="81">
        <f>F389</f>
        <v>250000</v>
      </c>
      <c r="G388" s="121"/>
      <c r="H388" s="194">
        <f>H389</f>
        <v>250000</v>
      </c>
      <c r="I388" s="121"/>
      <c r="J388" s="81">
        <f>J389</f>
        <v>250000</v>
      </c>
      <c r="K388" s="121"/>
      <c r="L388" s="81">
        <f>L389</f>
        <v>260000</v>
      </c>
      <c r="M388" s="162"/>
      <c r="N388" s="81">
        <f>N389</f>
        <v>260000</v>
      </c>
      <c r="O388" s="162"/>
      <c r="P388" s="235">
        <f>P389</f>
        <v>259970.05</v>
      </c>
    </row>
    <row r="389" spans="1:16" ht="21.75" customHeight="1">
      <c r="A389" s="12" t="s">
        <v>173</v>
      </c>
      <c r="B389" s="73" t="s">
        <v>113</v>
      </c>
      <c r="C389" s="73" t="s">
        <v>478</v>
      </c>
      <c r="D389" s="73" t="s">
        <v>636</v>
      </c>
      <c r="E389" s="73" t="s">
        <v>174</v>
      </c>
      <c r="F389" s="81">
        <v>250000</v>
      </c>
      <c r="G389" s="162"/>
      <c r="H389" s="194">
        <f>F389+G389</f>
        <v>250000</v>
      </c>
      <c r="I389" s="121"/>
      <c r="J389" s="81">
        <f>H389+I389</f>
        <v>250000</v>
      </c>
      <c r="K389" s="121">
        <v>10000</v>
      </c>
      <c r="L389" s="81">
        <f>J389+K389</f>
        <v>260000</v>
      </c>
      <c r="M389" s="162"/>
      <c r="N389" s="81">
        <f>L389+M389</f>
        <v>260000</v>
      </c>
      <c r="O389" s="162">
        <v>-29.95</v>
      </c>
      <c r="P389" s="235">
        <f>N389+O389</f>
        <v>259970.05</v>
      </c>
    </row>
    <row r="390" spans="1:16" ht="18" customHeight="1">
      <c r="A390" s="12" t="s">
        <v>114</v>
      </c>
      <c r="B390" s="73" t="s">
        <v>115</v>
      </c>
      <c r="C390" s="73"/>
      <c r="D390" s="73"/>
      <c r="E390" s="73"/>
      <c r="F390" s="81">
        <f>F391</f>
        <v>10686418</v>
      </c>
      <c r="G390" s="121"/>
      <c r="H390" s="194">
        <f>H391</f>
        <v>10694668</v>
      </c>
      <c r="I390" s="121"/>
      <c r="J390" s="81">
        <f>J391</f>
        <v>10694668</v>
      </c>
      <c r="K390" s="121"/>
      <c r="L390" s="81">
        <f>L391</f>
        <v>10388357</v>
      </c>
      <c r="M390" s="162"/>
      <c r="N390" s="81">
        <f>N391</f>
        <v>10387431.129999999</v>
      </c>
      <c r="O390" s="162"/>
      <c r="P390" s="235">
        <f>P391</f>
        <v>10146042.129999999</v>
      </c>
    </row>
    <row r="391" spans="1:16" ht="50.25" customHeight="1">
      <c r="A391" s="12" t="s">
        <v>370</v>
      </c>
      <c r="B391" s="73" t="s">
        <v>115</v>
      </c>
      <c r="C391" s="73" t="s">
        <v>166</v>
      </c>
      <c r="D391" s="73" t="s">
        <v>598</v>
      </c>
      <c r="E391" s="73"/>
      <c r="F391" s="75">
        <f>F392</f>
        <v>10686418</v>
      </c>
      <c r="G391" s="121"/>
      <c r="H391" s="190">
        <f>H392</f>
        <v>10694668</v>
      </c>
      <c r="I391" s="121"/>
      <c r="J391" s="75">
        <f>J392</f>
        <v>10694668</v>
      </c>
      <c r="K391" s="121"/>
      <c r="L391" s="75">
        <f>L392</f>
        <v>10388357</v>
      </c>
      <c r="M391" s="162"/>
      <c r="N391" s="75">
        <f>N392</f>
        <v>10387431.129999999</v>
      </c>
      <c r="O391" s="162"/>
      <c r="P391" s="231">
        <f>P392</f>
        <v>10146042.129999999</v>
      </c>
    </row>
    <row r="392" spans="1:16" ht="36" customHeight="1">
      <c r="A392" s="12" t="s">
        <v>447</v>
      </c>
      <c r="B392" s="73" t="s">
        <v>115</v>
      </c>
      <c r="C392" s="73" t="s">
        <v>448</v>
      </c>
      <c r="D392" s="73" t="s">
        <v>623</v>
      </c>
      <c r="E392" s="73"/>
      <c r="F392" s="75">
        <f>F393+F396+F401</f>
        <v>10686418</v>
      </c>
      <c r="G392" s="121"/>
      <c r="H392" s="190">
        <f>H393+H396+H401+H399</f>
        <v>10694668</v>
      </c>
      <c r="I392" s="162"/>
      <c r="J392" s="75">
        <f>J393+J396+J401+J399</f>
        <v>10694668</v>
      </c>
      <c r="K392" s="121"/>
      <c r="L392" s="75">
        <f>L393+L396+L401+L399</f>
        <v>10388357</v>
      </c>
      <c r="M392" s="162"/>
      <c r="N392" s="75">
        <f>N393+N396+N401+N399</f>
        <v>10387431.129999999</v>
      </c>
      <c r="O392" s="162"/>
      <c r="P392" s="231">
        <f>P393+P396+P401+P399</f>
        <v>10146042.129999999</v>
      </c>
    </row>
    <row r="393" spans="1:16" ht="63" customHeight="1">
      <c r="A393" s="12" t="s">
        <v>449</v>
      </c>
      <c r="B393" s="73" t="s">
        <v>115</v>
      </c>
      <c r="C393" s="73" t="s">
        <v>450</v>
      </c>
      <c r="D393" s="73" t="s">
        <v>624</v>
      </c>
      <c r="E393" s="73"/>
      <c r="F393" s="75">
        <f>F394+F395</f>
        <v>8164048</v>
      </c>
      <c r="G393" s="121"/>
      <c r="H393" s="190">
        <f>H394+H395</f>
        <v>7980248</v>
      </c>
      <c r="I393" s="121"/>
      <c r="J393" s="75">
        <f>J394+J395</f>
        <v>7976998</v>
      </c>
      <c r="K393" s="121"/>
      <c r="L393" s="75">
        <f>L394+L395</f>
        <v>7676155</v>
      </c>
      <c r="M393" s="162"/>
      <c r="N393" s="75">
        <f>N394+N395</f>
        <v>7675229.13</v>
      </c>
      <c r="O393" s="162"/>
      <c r="P393" s="231">
        <f>P394+P395</f>
        <v>7685229.13</v>
      </c>
    </row>
    <row r="394" spans="1:16" ht="33" customHeight="1">
      <c r="A394" s="144" t="s">
        <v>543</v>
      </c>
      <c r="B394" s="73" t="s">
        <v>115</v>
      </c>
      <c r="C394" s="73" t="s">
        <v>450</v>
      </c>
      <c r="D394" s="73" t="s">
        <v>624</v>
      </c>
      <c r="E394" s="73" t="s">
        <v>542</v>
      </c>
      <c r="F394" s="75">
        <v>6841577</v>
      </c>
      <c r="G394" s="162">
        <v>-195300</v>
      </c>
      <c r="H394" s="190">
        <f>F394+G394</f>
        <v>6646277</v>
      </c>
      <c r="I394" s="121">
        <v>-165000</v>
      </c>
      <c r="J394" s="75">
        <f>H394+I394</f>
        <v>6481277</v>
      </c>
      <c r="K394" s="121">
        <v>-283700</v>
      </c>
      <c r="L394" s="75">
        <f>J394+K394</f>
        <v>6197577</v>
      </c>
      <c r="M394" s="162"/>
      <c r="N394" s="75">
        <f>L394+M394</f>
        <v>6197577</v>
      </c>
      <c r="O394" s="162"/>
      <c r="P394" s="231">
        <f>N394+O394</f>
        <v>6197577</v>
      </c>
    </row>
    <row r="395" spans="1:16" ht="35.25" customHeight="1">
      <c r="A395" s="143" t="s">
        <v>538</v>
      </c>
      <c r="B395" s="73" t="s">
        <v>115</v>
      </c>
      <c r="C395" s="73" t="s">
        <v>450</v>
      </c>
      <c r="D395" s="73" t="s">
        <v>624</v>
      </c>
      <c r="E395" s="73" t="s">
        <v>539</v>
      </c>
      <c r="F395" s="74">
        <v>1322471</v>
      </c>
      <c r="G395" s="162">
        <v>11500</v>
      </c>
      <c r="H395" s="189">
        <f>F395+G395</f>
        <v>1333971</v>
      </c>
      <c r="I395" s="121">
        <v>161750</v>
      </c>
      <c r="J395" s="74">
        <f>H395+I395</f>
        <v>1495721</v>
      </c>
      <c r="K395" s="209">
        <v>-17143</v>
      </c>
      <c r="L395" s="74">
        <f>J395+K395</f>
        <v>1478578</v>
      </c>
      <c r="M395" s="162">
        <v>-925.87</v>
      </c>
      <c r="N395" s="74">
        <f>L395+M395</f>
        <v>1477652.13</v>
      </c>
      <c r="O395" s="162">
        <v>10000</v>
      </c>
      <c r="P395" s="230">
        <f>N395+O395</f>
        <v>1487652.13</v>
      </c>
    </row>
    <row r="396" spans="1:16" ht="50.25" customHeight="1">
      <c r="A396" s="12" t="s">
        <v>451</v>
      </c>
      <c r="B396" s="73" t="s">
        <v>115</v>
      </c>
      <c r="C396" s="73" t="s">
        <v>588</v>
      </c>
      <c r="D396" s="73" t="s">
        <v>625</v>
      </c>
      <c r="E396" s="73"/>
      <c r="F396" s="75">
        <f>F397+F398</f>
        <v>2222370</v>
      </c>
      <c r="G396" s="121"/>
      <c r="H396" s="190">
        <f>H397+H398</f>
        <v>2221370</v>
      </c>
      <c r="I396" s="121"/>
      <c r="J396" s="75">
        <f>J397+J398</f>
        <v>2221370</v>
      </c>
      <c r="K396" s="121"/>
      <c r="L396" s="75">
        <f>L397+L398</f>
        <v>2221370</v>
      </c>
      <c r="M396" s="162"/>
      <c r="N396" s="75">
        <f>N397+N398</f>
        <v>2221370</v>
      </c>
      <c r="O396" s="162"/>
      <c r="P396" s="231">
        <f>P397+P398</f>
        <v>1969981</v>
      </c>
    </row>
    <row r="397" spans="1:16" ht="33" customHeight="1">
      <c r="A397" s="144" t="s">
        <v>537</v>
      </c>
      <c r="B397" s="73" t="s">
        <v>115</v>
      </c>
      <c r="C397" s="73" t="s">
        <v>588</v>
      </c>
      <c r="D397" s="73" t="s">
        <v>625</v>
      </c>
      <c r="E397" s="73" t="s">
        <v>536</v>
      </c>
      <c r="F397" s="75">
        <v>2142870</v>
      </c>
      <c r="G397" s="162">
        <v>-1000</v>
      </c>
      <c r="H397" s="190">
        <f>F397+G397</f>
        <v>2141870</v>
      </c>
      <c r="I397" s="121"/>
      <c r="J397" s="75">
        <f>H397+I397</f>
        <v>2141870</v>
      </c>
      <c r="K397" s="121"/>
      <c r="L397" s="75">
        <f>J397+K397</f>
        <v>2141870</v>
      </c>
      <c r="M397" s="162"/>
      <c r="N397" s="75">
        <f>L397+M397</f>
        <v>2141870</v>
      </c>
      <c r="O397" s="162">
        <v>-251389</v>
      </c>
      <c r="P397" s="231">
        <f>N397+O397</f>
        <v>1890481</v>
      </c>
    </row>
    <row r="398" spans="1:16" s="30" customFormat="1" ht="42" customHeight="1">
      <c r="A398" s="143" t="s">
        <v>538</v>
      </c>
      <c r="B398" s="73" t="s">
        <v>115</v>
      </c>
      <c r="C398" s="73" t="s">
        <v>588</v>
      </c>
      <c r="D398" s="73" t="s">
        <v>625</v>
      </c>
      <c r="E398" s="73" t="s">
        <v>539</v>
      </c>
      <c r="F398" s="74">
        <v>79500</v>
      </c>
      <c r="G398" s="165"/>
      <c r="H398" s="189">
        <f>F398+G398</f>
        <v>79500</v>
      </c>
      <c r="I398" s="166"/>
      <c r="J398" s="74">
        <f>H398+I398</f>
        <v>79500</v>
      </c>
      <c r="K398" s="166"/>
      <c r="L398" s="74">
        <f>J398+K398</f>
        <v>79500</v>
      </c>
      <c r="M398" s="165"/>
      <c r="N398" s="74">
        <f>L398+M398</f>
        <v>79500</v>
      </c>
      <c r="O398" s="165"/>
      <c r="P398" s="230">
        <f>N398+O398</f>
        <v>79500</v>
      </c>
    </row>
    <row r="399" spans="1:16" s="30" customFormat="1" ht="51.75" customHeight="1">
      <c r="A399" s="142" t="s">
        <v>287</v>
      </c>
      <c r="B399" s="73" t="s">
        <v>115</v>
      </c>
      <c r="C399" s="73"/>
      <c r="D399" s="73" t="s">
        <v>286</v>
      </c>
      <c r="E399" s="73"/>
      <c r="F399" s="74"/>
      <c r="G399" s="165"/>
      <c r="H399" s="189">
        <f>H400</f>
        <v>196300</v>
      </c>
      <c r="I399" s="166"/>
      <c r="J399" s="74">
        <f>J400</f>
        <v>196300</v>
      </c>
      <c r="K399" s="166"/>
      <c r="L399" s="74">
        <f>L400</f>
        <v>190832</v>
      </c>
      <c r="M399" s="165"/>
      <c r="N399" s="74">
        <f>N400</f>
        <v>190832</v>
      </c>
      <c r="O399" s="165"/>
      <c r="P399" s="230">
        <f>P400</f>
        <v>190832</v>
      </c>
    </row>
    <row r="400" spans="1:16" s="30" customFormat="1" ht="42" customHeight="1">
      <c r="A400" s="144" t="s">
        <v>537</v>
      </c>
      <c r="B400" s="73" t="s">
        <v>115</v>
      </c>
      <c r="C400" s="73"/>
      <c r="D400" s="73" t="s">
        <v>286</v>
      </c>
      <c r="E400" s="73" t="s">
        <v>536</v>
      </c>
      <c r="F400" s="74"/>
      <c r="G400" s="171">
        <v>196300</v>
      </c>
      <c r="H400" s="189">
        <f>F400+G400</f>
        <v>196300</v>
      </c>
      <c r="I400" s="166"/>
      <c r="J400" s="74">
        <f>H400+I400</f>
        <v>196300</v>
      </c>
      <c r="K400" s="167">
        <v>-5468</v>
      </c>
      <c r="L400" s="74">
        <f>J400+K400</f>
        <v>190832</v>
      </c>
      <c r="M400" s="165"/>
      <c r="N400" s="74">
        <f>L400+M400</f>
        <v>190832</v>
      </c>
      <c r="O400" s="165"/>
      <c r="P400" s="230">
        <f>N400+O400</f>
        <v>190832</v>
      </c>
    </row>
    <row r="401" spans="1:16" ht="30.75" customHeight="1">
      <c r="A401" s="19" t="s">
        <v>453</v>
      </c>
      <c r="B401" s="62" t="s">
        <v>115</v>
      </c>
      <c r="C401" s="62" t="s">
        <v>452</v>
      </c>
      <c r="D401" s="58" t="s">
        <v>626</v>
      </c>
      <c r="E401" s="62"/>
      <c r="F401" s="71">
        <f>F402</f>
        <v>300000</v>
      </c>
      <c r="G401" s="174"/>
      <c r="H401" s="188">
        <f>H402</f>
        <v>296750</v>
      </c>
      <c r="I401" s="121"/>
      <c r="J401" s="71">
        <f>J402</f>
        <v>300000</v>
      </c>
      <c r="K401" s="121"/>
      <c r="L401" s="71">
        <f>L402</f>
        <v>300000</v>
      </c>
      <c r="M401" s="162"/>
      <c r="N401" s="71">
        <f>N402</f>
        <v>300000</v>
      </c>
      <c r="O401" s="162"/>
      <c r="P401" s="229">
        <f>P402</f>
        <v>300000</v>
      </c>
    </row>
    <row r="402" spans="1:16" ht="17.25" customHeight="1">
      <c r="A402" s="41" t="s">
        <v>173</v>
      </c>
      <c r="B402" s="63" t="s">
        <v>115</v>
      </c>
      <c r="C402" s="63" t="s">
        <v>452</v>
      </c>
      <c r="D402" s="58" t="s">
        <v>626</v>
      </c>
      <c r="E402" s="63" t="s">
        <v>174</v>
      </c>
      <c r="F402" s="70">
        <v>300000</v>
      </c>
      <c r="G402" s="162">
        <v>-3250</v>
      </c>
      <c r="H402" s="187">
        <f>F402+G402</f>
        <v>296750</v>
      </c>
      <c r="I402" s="121">
        <v>3250</v>
      </c>
      <c r="J402" s="70">
        <f>H402+I402</f>
        <v>300000</v>
      </c>
      <c r="K402" s="121"/>
      <c r="L402" s="70">
        <f>J402+K402</f>
        <v>300000</v>
      </c>
      <c r="M402" s="162"/>
      <c r="N402" s="70">
        <f>L402+M402</f>
        <v>300000</v>
      </c>
      <c r="O402" s="162"/>
      <c r="P402" s="228">
        <f>N402+O402</f>
        <v>300000</v>
      </c>
    </row>
    <row r="403" spans="1:16" ht="18.75" customHeight="1">
      <c r="A403" s="20" t="s">
        <v>157</v>
      </c>
      <c r="B403" s="83" t="s">
        <v>116</v>
      </c>
      <c r="C403" s="83"/>
      <c r="D403" s="83"/>
      <c r="E403" s="83"/>
      <c r="F403" s="108">
        <f>F404</f>
        <v>103142280</v>
      </c>
      <c r="G403" s="162"/>
      <c r="H403" s="180">
        <f>H404</f>
        <v>103142280</v>
      </c>
      <c r="I403" s="121"/>
      <c r="J403" s="108">
        <f>J404</f>
        <v>107717357</v>
      </c>
      <c r="K403" s="121"/>
      <c r="L403" s="108">
        <f>L404</f>
        <v>107745357</v>
      </c>
      <c r="M403" s="162"/>
      <c r="N403" s="108">
        <f>N404</f>
        <v>106364394</v>
      </c>
      <c r="O403" s="162"/>
      <c r="P403" s="222">
        <f>P404</f>
        <v>108841474</v>
      </c>
    </row>
    <row r="404" spans="1:16" ht="49.5" customHeight="1">
      <c r="A404" s="42" t="s">
        <v>208</v>
      </c>
      <c r="B404" s="63" t="s">
        <v>116</v>
      </c>
      <c r="C404" s="63" t="s">
        <v>210</v>
      </c>
      <c r="D404" s="58" t="s">
        <v>627</v>
      </c>
      <c r="E404" s="63"/>
      <c r="F404" s="104">
        <f>F405+F431+F428</f>
        <v>103142280</v>
      </c>
      <c r="G404" s="162"/>
      <c r="H404" s="185">
        <f>H405+H431+H428</f>
        <v>103142280</v>
      </c>
      <c r="I404" s="121"/>
      <c r="J404" s="104">
        <f>J405+J431+J428</f>
        <v>107717357</v>
      </c>
      <c r="K404" s="121"/>
      <c r="L404" s="104">
        <f>L405+L431+L428</f>
        <v>107745357</v>
      </c>
      <c r="M404" s="162"/>
      <c r="N404" s="104">
        <f>N405+N431+N428</f>
        <v>106364394</v>
      </c>
      <c r="O404" s="162"/>
      <c r="P404" s="226">
        <f>P405+P431+P428</f>
        <v>108841474</v>
      </c>
    </row>
    <row r="405" spans="1:16" ht="31.5" customHeight="1">
      <c r="A405" s="42" t="s">
        <v>209</v>
      </c>
      <c r="B405" s="63" t="s">
        <v>117</v>
      </c>
      <c r="C405" s="63" t="s">
        <v>594</v>
      </c>
      <c r="D405" s="59" t="s">
        <v>679</v>
      </c>
      <c r="E405" s="63"/>
      <c r="F405" s="104">
        <f>F406+F414+F424+F426</f>
        <v>102412400</v>
      </c>
      <c r="G405" s="121"/>
      <c r="H405" s="185">
        <f>H406+H414+H424+H426</f>
        <v>102412400</v>
      </c>
      <c r="I405" s="121"/>
      <c r="J405" s="104">
        <f>J406+J414+J424+J426</f>
        <v>106983477</v>
      </c>
      <c r="K405" s="121"/>
      <c r="L405" s="104">
        <f>L406+L414+L424+L426</f>
        <v>106958283</v>
      </c>
      <c r="M405" s="162"/>
      <c r="N405" s="104">
        <f>N406+N414+N424+N426+N420+N422+N408</f>
        <v>105483620</v>
      </c>
      <c r="O405" s="162"/>
      <c r="P405" s="226">
        <f>P406+P414+P424+P426+P420+P422+P408+P418+P410+P412+P416</f>
        <v>107960700</v>
      </c>
    </row>
    <row r="406" spans="1:16" ht="48" customHeight="1">
      <c r="A406" s="21" t="s">
        <v>257</v>
      </c>
      <c r="B406" s="63" t="s">
        <v>117</v>
      </c>
      <c r="C406" s="63" t="s">
        <v>199</v>
      </c>
      <c r="D406" s="59" t="s">
        <v>680</v>
      </c>
      <c r="E406" s="63"/>
      <c r="F406" s="104">
        <f>F407</f>
        <v>70532177</v>
      </c>
      <c r="G406" s="121"/>
      <c r="H406" s="185">
        <f>H407</f>
        <v>70532177</v>
      </c>
      <c r="I406" s="121"/>
      <c r="J406" s="104">
        <f>J407</f>
        <v>70632177</v>
      </c>
      <c r="K406" s="121"/>
      <c r="L406" s="104">
        <f>L407</f>
        <v>70606983</v>
      </c>
      <c r="M406" s="162"/>
      <c r="N406" s="104">
        <f>N407</f>
        <v>68697320</v>
      </c>
      <c r="O406" s="162"/>
      <c r="P406" s="226">
        <f>P407</f>
        <v>68879820</v>
      </c>
    </row>
    <row r="407" spans="1:16" ht="21" customHeight="1">
      <c r="A407" s="21" t="s">
        <v>545</v>
      </c>
      <c r="B407" s="63" t="s">
        <v>117</v>
      </c>
      <c r="C407" s="63" t="s">
        <v>199</v>
      </c>
      <c r="D407" s="59" t="s">
        <v>680</v>
      </c>
      <c r="E407" s="59" t="s">
        <v>544</v>
      </c>
      <c r="F407" s="104">
        <f>70352177+180000</f>
        <v>70532177</v>
      </c>
      <c r="G407" s="121"/>
      <c r="H407" s="185">
        <f>F407+G407</f>
        <v>70532177</v>
      </c>
      <c r="I407" s="121">
        <v>100000</v>
      </c>
      <c r="J407" s="104">
        <f>H407+I407</f>
        <v>70632177</v>
      </c>
      <c r="K407" s="121">
        <v>-25194</v>
      </c>
      <c r="L407" s="104">
        <f>J407+K407</f>
        <v>70606983</v>
      </c>
      <c r="M407" s="218">
        <v>-1909663</v>
      </c>
      <c r="N407" s="104">
        <f>L407+M407</f>
        <v>68697320</v>
      </c>
      <c r="O407" s="162">
        <f>-150000+246000+86500</f>
        <v>182500</v>
      </c>
      <c r="P407" s="226">
        <f>N407+O407</f>
        <v>68879820</v>
      </c>
    </row>
    <row r="408" spans="1:16" ht="36.75" customHeight="1">
      <c r="A408" s="21" t="s">
        <v>384</v>
      </c>
      <c r="B408" s="59" t="s">
        <v>117</v>
      </c>
      <c r="C408" s="63"/>
      <c r="D408" s="59" t="s">
        <v>385</v>
      </c>
      <c r="E408" s="59"/>
      <c r="F408" s="104"/>
      <c r="G408" s="121"/>
      <c r="H408" s="185"/>
      <c r="I408" s="121"/>
      <c r="J408" s="104"/>
      <c r="K408" s="121"/>
      <c r="L408" s="104"/>
      <c r="M408" s="162"/>
      <c r="N408" s="104">
        <f>N409</f>
        <v>285000</v>
      </c>
      <c r="O408" s="162"/>
      <c r="P408" s="226">
        <f>P409</f>
        <v>285000</v>
      </c>
    </row>
    <row r="409" spans="1:16" ht="30" customHeight="1">
      <c r="A409" s="21" t="s">
        <v>545</v>
      </c>
      <c r="B409" s="59" t="s">
        <v>117</v>
      </c>
      <c r="C409" s="63"/>
      <c r="D409" s="59" t="s">
        <v>385</v>
      </c>
      <c r="E409" s="59" t="s">
        <v>544</v>
      </c>
      <c r="F409" s="104"/>
      <c r="G409" s="121"/>
      <c r="H409" s="185"/>
      <c r="I409" s="121"/>
      <c r="J409" s="104"/>
      <c r="K409" s="121"/>
      <c r="L409" s="104"/>
      <c r="M409" s="162">
        <v>285000</v>
      </c>
      <c r="N409" s="104">
        <f>L409+M409</f>
        <v>285000</v>
      </c>
      <c r="O409" s="162"/>
      <c r="P409" s="226">
        <f>N409+O409</f>
        <v>285000</v>
      </c>
    </row>
    <row r="410" spans="1:16" ht="180.75" customHeight="1">
      <c r="A410" s="86" t="s">
        <v>127</v>
      </c>
      <c r="B410" s="58" t="s">
        <v>117</v>
      </c>
      <c r="C410" s="59"/>
      <c r="D410" s="59" t="s">
        <v>129</v>
      </c>
      <c r="E410" s="59"/>
      <c r="F410" s="104"/>
      <c r="G410" s="121"/>
      <c r="H410" s="185"/>
      <c r="I410" s="121"/>
      <c r="J410" s="104"/>
      <c r="K410" s="121"/>
      <c r="L410" s="104"/>
      <c r="M410" s="162"/>
      <c r="N410" s="104"/>
      <c r="O410" s="162"/>
      <c r="P410" s="226">
        <f>P411</f>
        <v>1100000</v>
      </c>
    </row>
    <row r="411" spans="1:16" ht="27" customHeight="1">
      <c r="A411" s="21" t="s">
        <v>545</v>
      </c>
      <c r="B411" s="58" t="s">
        <v>117</v>
      </c>
      <c r="C411" s="59"/>
      <c r="D411" s="59" t="s">
        <v>129</v>
      </c>
      <c r="E411" s="59" t="s">
        <v>544</v>
      </c>
      <c r="F411" s="104"/>
      <c r="G411" s="121"/>
      <c r="H411" s="185"/>
      <c r="I411" s="121"/>
      <c r="J411" s="104"/>
      <c r="K411" s="121"/>
      <c r="L411" s="104"/>
      <c r="M411" s="162"/>
      <c r="N411" s="104"/>
      <c r="O411" s="162">
        <v>1100000</v>
      </c>
      <c r="P411" s="226">
        <f>N411+O411</f>
        <v>1100000</v>
      </c>
    </row>
    <row r="412" spans="1:16" ht="200.25" customHeight="1">
      <c r="A412" s="86" t="s">
        <v>128</v>
      </c>
      <c r="B412" s="58" t="s">
        <v>117</v>
      </c>
      <c r="C412" s="59"/>
      <c r="D412" s="59" t="s">
        <v>130</v>
      </c>
      <c r="E412" s="59"/>
      <c r="F412" s="104"/>
      <c r="G412" s="121"/>
      <c r="H412" s="185"/>
      <c r="I412" s="121"/>
      <c r="J412" s="104"/>
      <c r="K412" s="121"/>
      <c r="L412" s="104"/>
      <c r="M412" s="162"/>
      <c r="N412" s="104"/>
      <c r="O412" s="162"/>
      <c r="P412" s="226">
        <f>P413</f>
        <v>538680</v>
      </c>
    </row>
    <row r="413" spans="1:16" ht="33.75" customHeight="1">
      <c r="A413" s="21" t="s">
        <v>545</v>
      </c>
      <c r="B413" s="58" t="s">
        <v>117</v>
      </c>
      <c r="C413" s="59"/>
      <c r="D413" s="59" t="s">
        <v>130</v>
      </c>
      <c r="E413" s="59" t="s">
        <v>544</v>
      </c>
      <c r="F413" s="104"/>
      <c r="G413" s="121"/>
      <c r="H413" s="185"/>
      <c r="I413" s="121"/>
      <c r="J413" s="104"/>
      <c r="K413" s="121"/>
      <c r="L413" s="104"/>
      <c r="M413" s="162"/>
      <c r="N413" s="104"/>
      <c r="O413" s="162">
        <v>538680</v>
      </c>
      <c r="P413" s="226">
        <f>N413+O413</f>
        <v>538680</v>
      </c>
    </row>
    <row r="414" spans="1:16" ht="64.5" customHeight="1">
      <c r="A414" s="54" t="s">
        <v>211</v>
      </c>
      <c r="B414" s="63" t="s">
        <v>117</v>
      </c>
      <c r="C414" s="63" t="s">
        <v>213</v>
      </c>
      <c r="D414" s="59" t="s">
        <v>681</v>
      </c>
      <c r="E414" s="63"/>
      <c r="F414" s="104">
        <v>24097900</v>
      </c>
      <c r="G414" s="121"/>
      <c r="H414" s="185">
        <f>H415</f>
        <v>24097900</v>
      </c>
      <c r="I414" s="121"/>
      <c r="J414" s="104">
        <f>J415</f>
        <v>24097900</v>
      </c>
      <c r="K414" s="121"/>
      <c r="L414" s="104">
        <f>L415</f>
        <v>24097900</v>
      </c>
      <c r="M414" s="162"/>
      <c r="N414" s="104">
        <f>N415</f>
        <v>24097900</v>
      </c>
      <c r="O414" s="162"/>
      <c r="P414" s="226">
        <f>P415</f>
        <v>24011400</v>
      </c>
    </row>
    <row r="415" spans="1:16" ht="23.25" customHeight="1">
      <c r="A415" s="21" t="s">
        <v>545</v>
      </c>
      <c r="B415" s="63" t="s">
        <v>117</v>
      </c>
      <c r="C415" s="63" t="s">
        <v>213</v>
      </c>
      <c r="D415" s="59" t="s">
        <v>681</v>
      </c>
      <c r="E415" s="59" t="s">
        <v>544</v>
      </c>
      <c r="F415" s="104"/>
      <c r="G415" s="121"/>
      <c r="H415" s="185">
        <v>24097900</v>
      </c>
      <c r="I415" s="121"/>
      <c r="J415" s="104">
        <v>24097900</v>
      </c>
      <c r="K415" s="121"/>
      <c r="L415" s="104">
        <v>24097900</v>
      </c>
      <c r="M415" s="162"/>
      <c r="N415" s="104">
        <v>24097900</v>
      </c>
      <c r="O415" s="162">
        <v>-86500</v>
      </c>
      <c r="P415" s="226">
        <f>N415+O415</f>
        <v>24011400</v>
      </c>
    </row>
    <row r="416" spans="1:16" ht="177.75" customHeight="1">
      <c r="A416" s="246" t="s">
        <v>131</v>
      </c>
      <c r="B416" s="58" t="s">
        <v>117</v>
      </c>
      <c r="C416" s="59"/>
      <c r="D416" s="59" t="s">
        <v>132</v>
      </c>
      <c r="E416" s="59"/>
      <c r="F416" s="104"/>
      <c r="G416" s="121"/>
      <c r="H416" s="185"/>
      <c r="I416" s="121"/>
      <c r="J416" s="104"/>
      <c r="K416" s="121"/>
      <c r="L416" s="104"/>
      <c r="M416" s="162"/>
      <c r="N416" s="104"/>
      <c r="O416" s="162"/>
      <c r="P416" s="226">
        <f>P417</f>
        <v>500000</v>
      </c>
    </row>
    <row r="417" spans="1:16" ht="30.75" customHeight="1">
      <c r="A417" s="21" t="s">
        <v>545</v>
      </c>
      <c r="B417" s="58" t="s">
        <v>117</v>
      </c>
      <c r="C417" s="59"/>
      <c r="D417" s="59" t="s">
        <v>132</v>
      </c>
      <c r="E417" s="59" t="s">
        <v>544</v>
      </c>
      <c r="F417" s="104"/>
      <c r="G417" s="121"/>
      <c r="H417" s="185"/>
      <c r="I417" s="121"/>
      <c r="J417" s="104"/>
      <c r="K417" s="121"/>
      <c r="L417" s="104"/>
      <c r="M417" s="162"/>
      <c r="N417" s="104"/>
      <c r="O417" s="162">
        <v>500000</v>
      </c>
      <c r="P417" s="226">
        <f>N417+O417</f>
        <v>500000</v>
      </c>
    </row>
    <row r="418" spans="1:16" ht="138.75" customHeight="1">
      <c r="A418" s="243" t="s">
        <v>399</v>
      </c>
      <c r="B418" s="59" t="s">
        <v>117</v>
      </c>
      <c r="C418" s="59"/>
      <c r="D418" s="59" t="s">
        <v>400</v>
      </c>
      <c r="E418" s="59"/>
      <c r="F418" s="104"/>
      <c r="G418" s="121"/>
      <c r="H418" s="185"/>
      <c r="I418" s="121"/>
      <c r="J418" s="104"/>
      <c r="K418" s="121"/>
      <c r="L418" s="104"/>
      <c r="M418" s="162"/>
      <c r="N418" s="104"/>
      <c r="O418" s="162"/>
      <c r="P418" s="226">
        <f>P419</f>
        <v>92400</v>
      </c>
    </row>
    <row r="419" spans="1:16" ht="40.5" customHeight="1">
      <c r="A419" s="21" t="s">
        <v>545</v>
      </c>
      <c r="B419" s="59" t="s">
        <v>117</v>
      </c>
      <c r="C419" s="59"/>
      <c r="D419" s="59" t="s">
        <v>400</v>
      </c>
      <c r="E419" s="59" t="s">
        <v>544</v>
      </c>
      <c r="F419" s="104"/>
      <c r="G419" s="121"/>
      <c r="H419" s="185"/>
      <c r="I419" s="121"/>
      <c r="J419" s="104"/>
      <c r="K419" s="121"/>
      <c r="L419" s="104"/>
      <c r="M419" s="162"/>
      <c r="N419" s="104"/>
      <c r="O419" s="162">
        <v>92400</v>
      </c>
      <c r="P419" s="226">
        <f>N419+O419</f>
        <v>92400</v>
      </c>
    </row>
    <row r="420" spans="1:16" ht="35.25" customHeight="1">
      <c r="A420" s="21" t="s">
        <v>381</v>
      </c>
      <c r="B420" s="59" t="s">
        <v>117</v>
      </c>
      <c r="C420" s="63"/>
      <c r="D420" s="59" t="s">
        <v>380</v>
      </c>
      <c r="E420" s="59"/>
      <c r="F420" s="104"/>
      <c r="G420" s="121"/>
      <c r="H420" s="185"/>
      <c r="I420" s="121"/>
      <c r="J420" s="104"/>
      <c r="K420" s="121"/>
      <c r="L420" s="104"/>
      <c r="M420" s="162"/>
      <c r="N420" s="104">
        <f>N421</f>
        <v>100000</v>
      </c>
      <c r="O420" s="162"/>
      <c r="P420" s="226">
        <f>P421</f>
        <v>100000</v>
      </c>
    </row>
    <row r="421" spans="1:16" ht="23.25" customHeight="1">
      <c r="A421" s="21" t="s">
        <v>545</v>
      </c>
      <c r="B421" s="59" t="s">
        <v>117</v>
      </c>
      <c r="C421" s="63"/>
      <c r="D421" s="59" t="s">
        <v>380</v>
      </c>
      <c r="E421" s="59" t="s">
        <v>544</v>
      </c>
      <c r="F421" s="104"/>
      <c r="G421" s="121"/>
      <c r="H421" s="185"/>
      <c r="I421" s="121"/>
      <c r="J421" s="104"/>
      <c r="K421" s="121"/>
      <c r="L421" s="104"/>
      <c r="M421" s="162">
        <v>100000</v>
      </c>
      <c r="N421" s="104">
        <f>L421+M421</f>
        <v>100000</v>
      </c>
      <c r="O421" s="162"/>
      <c r="P421" s="226">
        <f>N421+O421</f>
        <v>100000</v>
      </c>
    </row>
    <row r="422" spans="1:16" ht="36" customHeight="1">
      <c r="A422" s="21" t="s">
        <v>383</v>
      </c>
      <c r="B422" s="59" t="s">
        <v>117</v>
      </c>
      <c r="C422" s="63"/>
      <c r="D422" s="59" t="s">
        <v>382</v>
      </c>
      <c r="E422" s="59"/>
      <c r="F422" s="104"/>
      <c r="G422" s="121"/>
      <c r="H422" s="185"/>
      <c r="I422" s="121"/>
      <c r="J422" s="104"/>
      <c r="K422" s="121"/>
      <c r="L422" s="104"/>
      <c r="M422" s="162"/>
      <c r="N422" s="104">
        <f>N423</f>
        <v>50000</v>
      </c>
      <c r="O422" s="162"/>
      <c r="P422" s="226">
        <f>P423</f>
        <v>50000</v>
      </c>
    </row>
    <row r="423" spans="1:16" ht="23.25" customHeight="1">
      <c r="A423" s="21" t="s">
        <v>545</v>
      </c>
      <c r="B423" s="59" t="s">
        <v>117</v>
      </c>
      <c r="C423" s="63"/>
      <c r="D423" s="59" t="s">
        <v>382</v>
      </c>
      <c r="E423" s="59" t="s">
        <v>544</v>
      </c>
      <c r="F423" s="104"/>
      <c r="G423" s="121"/>
      <c r="H423" s="185"/>
      <c r="I423" s="121"/>
      <c r="J423" s="104"/>
      <c r="K423" s="121"/>
      <c r="L423" s="104"/>
      <c r="M423" s="162">
        <v>50000</v>
      </c>
      <c r="N423" s="104">
        <f>L423+M423</f>
        <v>50000</v>
      </c>
      <c r="O423" s="162"/>
      <c r="P423" s="226">
        <f>N423+O423</f>
        <v>50000</v>
      </c>
    </row>
    <row r="424" spans="1:16" ht="20.25" customHeight="1">
      <c r="A424" s="54" t="s">
        <v>212</v>
      </c>
      <c r="B424" s="63" t="s">
        <v>117</v>
      </c>
      <c r="C424" s="63" t="s">
        <v>214</v>
      </c>
      <c r="D424" s="59" t="s">
        <v>682</v>
      </c>
      <c r="E424" s="63"/>
      <c r="F424" s="104">
        <f>F425</f>
        <v>3933660</v>
      </c>
      <c r="G424" s="121"/>
      <c r="H424" s="185">
        <f>H425</f>
        <v>3933660</v>
      </c>
      <c r="I424" s="121"/>
      <c r="J424" s="104">
        <f>J425</f>
        <v>3933660</v>
      </c>
      <c r="K424" s="121"/>
      <c r="L424" s="104">
        <f>L425</f>
        <v>3933660</v>
      </c>
      <c r="M424" s="162"/>
      <c r="N424" s="104">
        <f>N425</f>
        <v>3933660</v>
      </c>
      <c r="O424" s="162"/>
      <c r="P424" s="226">
        <f>P425</f>
        <v>3933660</v>
      </c>
    </row>
    <row r="425" spans="1:16" ht="20.25" customHeight="1">
      <c r="A425" s="21" t="s">
        <v>545</v>
      </c>
      <c r="B425" s="63" t="s">
        <v>117</v>
      </c>
      <c r="C425" s="63" t="s">
        <v>214</v>
      </c>
      <c r="D425" s="59" t="s">
        <v>682</v>
      </c>
      <c r="E425" s="59" t="s">
        <v>544</v>
      </c>
      <c r="F425" s="104">
        <v>3933660</v>
      </c>
      <c r="G425" s="121"/>
      <c r="H425" s="185">
        <f>F425+G425</f>
        <v>3933660</v>
      </c>
      <c r="I425" s="121"/>
      <c r="J425" s="104">
        <f>H425+I425</f>
        <v>3933660</v>
      </c>
      <c r="K425" s="121"/>
      <c r="L425" s="104">
        <f>J425+K425</f>
        <v>3933660</v>
      </c>
      <c r="M425" s="162"/>
      <c r="N425" s="104">
        <f>L425+M425</f>
        <v>3933660</v>
      </c>
      <c r="O425" s="162"/>
      <c r="P425" s="226">
        <f>N425+O425</f>
        <v>3933660</v>
      </c>
    </row>
    <row r="426" spans="1:16" ht="63.75" customHeight="1">
      <c r="A426" s="41" t="s">
        <v>354</v>
      </c>
      <c r="B426" s="58" t="s">
        <v>117</v>
      </c>
      <c r="C426" s="63" t="s">
        <v>217</v>
      </c>
      <c r="D426" s="59" t="s">
        <v>683</v>
      </c>
      <c r="E426" s="62"/>
      <c r="F426" s="104">
        <f>F427</f>
        <v>3848663</v>
      </c>
      <c r="G426" s="121"/>
      <c r="H426" s="185">
        <f>H427</f>
        <v>3848663</v>
      </c>
      <c r="I426" s="121"/>
      <c r="J426" s="104">
        <f>J427</f>
        <v>8319740</v>
      </c>
      <c r="K426" s="121"/>
      <c r="L426" s="104">
        <f>L427</f>
        <v>8319740</v>
      </c>
      <c r="M426" s="162"/>
      <c r="N426" s="104">
        <f>N427</f>
        <v>8319740</v>
      </c>
      <c r="O426" s="162"/>
      <c r="P426" s="226">
        <f>P427</f>
        <v>8469740</v>
      </c>
    </row>
    <row r="427" spans="1:16" ht="18" customHeight="1">
      <c r="A427" s="21" t="s">
        <v>545</v>
      </c>
      <c r="B427" s="58" t="s">
        <v>117</v>
      </c>
      <c r="C427" s="63" t="s">
        <v>217</v>
      </c>
      <c r="D427" s="59" t="s">
        <v>683</v>
      </c>
      <c r="E427" s="58" t="s">
        <v>544</v>
      </c>
      <c r="F427" s="104">
        <v>3848663</v>
      </c>
      <c r="G427" s="121"/>
      <c r="H427" s="185">
        <f>F427+G427</f>
        <v>3848663</v>
      </c>
      <c r="I427" s="121">
        <f>-328923+4800000</f>
        <v>4471077</v>
      </c>
      <c r="J427" s="104">
        <f>H427+I427</f>
        <v>8319740</v>
      </c>
      <c r="K427" s="121"/>
      <c r="L427" s="104">
        <f>J427+K427</f>
        <v>8319740</v>
      </c>
      <c r="M427" s="162"/>
      <c r="N427" s="104">
        <f>L427+M427</f>
        <v>8319740</v>
      </c>
      <c r="O427" s="162">
        <v>150000</v>
      </c>
      <c r="P427" s="226">
        <f>N427+O427</f>
        <v>8469740</v>
      </c>
    </row>
    <row r="428" spans="1:16" ht="51.75" customHeight="1">
      <c r="A428" s="42" t="s">
        <v>209</v>
      </c>
      <c r="B428" s="62" t="s">
        <v>156</v>
      </c>
      <c r="C428" s="62" t="s">
        <v>594</v>
      </c>
      <c r="D428" s="58" t="s">
        <v>679</v>
      </c>
      <c r="E428" s="62"/>
      <c r="F428" s="104">
        <f>F429</f>
        <v>250000</v>
      </c>
      <c r="G428" s="121"/>
      <c r="H428" s="185">
        <f>H429</f>
        <v>250000</v>
      </c>
      <c r="I428" s="121"/>
      <c r="J428" s="104">
        <f>J429</f>
        <v>250000</v>
      </c>
      <c r="K428" s="121"/>
      <c r="L428" s="104">
        <f>L429</f>
        <v>303194</v>
      </c>
      <c r="M428" s="162"/>
      <c r="N428" s="104">
        <f>N429</f>
        <v>396894</v>
      </c>
      <c r="O428" s="162"/>
      <c r="P428" s="226">
        <f>P429</f>
        <v>396894</v>
      </c>
    </row>
    <row r="429" spans="1:16" ht="30" customHeight="1">
      <c r="A429" s="46" t="s">
        <v>215</v>
      </c>
      <c r="B429" s="62" t="s">
        <v>156</v>
      </c>
      <c r="C429" s="63" t="s">
        <v>216</v>
      </c>
      <c r="D429" s="59" t="s">
        <v>684</v>
      </c>
      <c r="E429" s="62"/>
      <c r="F429" s="104">
        <f>F430</f>
        <v>250000</v>
      </c>
      <c r="G429" s="121"/>
      <c r="H429" s="185">
        <f>H430</f>
        <v>250000</v>
      </c>
      <c r="I429" s="121"/>
      <c r="J429" s="104">
        <f>J430</f>
        <v>250000</v>
      </c>
      <c r="K429" s="121"/>
      <c r="L429" s="104">
        <f>L430</f>
        <v>303194</v>
      </c>
      <c r="M429" s="162"/>
      <c r="N429" s="104">
        <f>N430</f>
        <v>396894</v>
      </c>
      <c r="O429" s="162"/>
      <c r="P429" s="226">
        <f>P430</f>
        <v>396894</v>
      </c>
    </row>
    <row r="430" spans="1:16" ht="30" customHeight="1">
      <c r="A430" s="21" t="s">
        <v>545</v>
      </c>
      <c r="B430" s="62" t="s">
        <v>156</v>
      </c>
      <c r="C430" s="63" t="s">
        <v>216</v>
      </c>
      <c r="D430" s="59" t="s">
        <v>684</v>
      </c>
      <c r="E430" s="58" t="s">
        <v>544</v>
      </c>
      <c r="F430" s="104">
        <v>250000</v>
      </c>
      <c r="G430" s="121"/>
      <c r="H430" s="185">
        <f>F430+G430</f>
        <v>250000</v>
      </c>
      <c r="I430" s="121"/>
      <c r="J430" s="104">
        <f>H430+I430</f>
        <v>250000</v>
      </c>
      <c r="K430" s="121">
        <f>43194+10000</f>
        <v>53194</v>
      </c>
      <c r="L430" s="104">
        <f>J430+K430</f>
        <v>303194</v>
      </c>
      <c r="M430" s="218">
        <v>93700</v>
      </c>
      <c r="N430" s="104">
        <f>L430+M430</f>
        <v>396894</v>
      </c>
      <c r="O430" s="162"/>
      <c r="P430" s="226">
        <f>N430+O430</f>
        <v>396894</v>
      </c>
    </row>
    <row r="431" spans="1:16" ht="63.75" customHeight="1">
      <c r="A431" s="46" t="s">
        <v>223</v>
      </c>
      <c r="B431" s="63" t="s">
        <v>156</v>
      </c>
      <c r="C431" s="63" t="s">
        <v>234</v>
      </c>
      <c r="D431" s="59" t="s">
        <v>685</v>
      </c>
      <c r="E431" s="63"/>
      <c r="F431" s="104">
        <f>F432</f>
        <v>479880</v>
      </c>
      <c r="G431" s="121"/>
      <c r="H431" s="185">
        <f>H432</f>
        <v>479880</v>
      </c>
      <c r="I431" s="121"/>
      <c r="J431" s="104">
        <f>J432</f>
        <v>483880</v>
      </c>
      <c r="K431" s="121"/>
      <c r="L431" s="104">
        <f>L432</f>
        <v>483880</v>
      </c>
      <c r="M431" s="162"/>
      <c r="N431" s="104">
        <f>N432</f>
        <v>483880</v>
      </c>
      <c r="O431" s="162"/>
      <c r="P431" s="226">
        <f>P432</f>
        <v>483880</v>
      </c>
    </row>
    <row r="432" spans="1:16" ht="31.5" customHeight="1">
      <c r="A432" s="41" t="s">
        <v>233</v>
      </c>
      <c r="B432" s="63" t="s">
        <v>156</v>
      </c>
      <c r="C432" s="63" t="s">
        <v>527</v>
      </c>
      <c r="D432" s="59" t="s">
        <v>686</v>
      </c>
      <c r="E432" s="63"/>
      <c r="F432" s="104">
        <f>F433</f>
        <v>479880</v>
      </c>
      <c r="G432" s="121"/>
      <c r="H432" s="185">
        <f>H433</f>
        <v>479880</v>
      </c>
      <c r="I432" s="121"/>
      <c r="J432" s="104">
        <f>J433</f>
        <v>483880</v>
      </c>
      <c r="K432" s="121"/>
      <c r="L432" s="104">
        <f>L433</f>
        <v>483880</v>
      </c>
      <c r="M432" s="162"/>
      <c r="N432" s="104">
        <f>N433</f>
        <v>483880</v>
      </c>
      <c r="O432" s="162"/>
      <c r="P432" s="226">
        <f>P433</f>
        <v>483880</v>
      </c>
    </row>
    <row r="433" spans="1:16" ht="39.75" customHeight="1">
      <c r="A433" s="13" t="s">
        <v>537</v>
      </c>
      <c r="B433" s="63" t="s">
        <v>156</v>
      </c>
      <c r="C433" s="63" t="s">
        <v>527</v>
      </c>
      <c r="D433" s="59" t="s">
        <v>686</v>
      </c>
      <c r="E433" s="59" t="s">
        <v>536</v>
      </c>
      <c r="F433" s="104">
        <v>479880</v>
      </c>
      <c r="G433" s="121"/>
      <c r="H433" s="185">
        <f>F433+G433</f>
        <v>479880</v>
      </c>
      <c r="I433" s="121">
        <v>4000</v>
      </c>
      <c r="J433" s="104">
        <f>H433+I433</f>
        <v>483880</v>
      </c>
      <c r="K433" s="121"/>
      <c r="L433" s="104">
        <f>J433+K433</f>
        <v>483880</v>
      </c>
      <c r="M433" s="162"/>
      <c r="N433" s="104">
        <f>L433+M433</f>
        <v>483880</v>
      </c>
      <c r="O433" s="162"/>
      <c r="P433" s="226">
        <f>N433+O433</f>
        <v>483880</v>
      </c>
    </row>
    <row r="434" spans="1:16" ht="20.25" customHeight="1">
      <c r="A434" s="20" t="s">
        <v>118</v>
      </c>
      <c r="B434" s="83" t="s">
        <v>148</v>
      </c>
      <c r="C434" s="83"/>
      <c r="D434" s="83"/>
      <c r="E434" s="83"/>
      <c r="F434" s="108">
        <f>F436+F439+F470</f>
        <v>101377410</v>
      </c>
      <c r="G434" s="121"/>
      <c r="H434" s="180">
        <f>H436+H439+H470</f>
        <v>101477410</v>
      </c>
      <c r="I434" s="121"/>
      <c r="J434" s="108">
        <f>J436+J439+J470</f>
        <v>103456710</v>
      </c>
      <c r="K434" s="121"/>
      <c r="L434" s="108">
        <f>L436+L439+L470</f>
        <v>103975864</v>
      </c>
      <c r="M434" s="162"/>
      <c r="N434" s="108">
        <f>N436+N439+N470</f>
        <v>103882164</v>
      </c>
      <c r="O434" s="162"/>
      <c r="P434" s="222">
        <f>P436+P439+P470</f>
        <v>104296247.33</v>
      </c>
    </row>
    <row r="435" spans="1:16" s="32" customFormat="1" ht="20.25" customHeight="1">
      <c r="A435" s="21" t="s">
        <v>121</v>
      </c>
      <c r="B435" s="59" t="s">
        <v>122</v>
      </c>
      <c r="C435" s="59"/>
      <c r="D435" s="59"/>
      <c r="E435" s="59"/>
      <c r="F435" s="105">
        <f>F436</f>
        <v>6478410</v>
      </c>
      <c r="G435" s="167"/>
      <c r="H435" s="181">
        <f>H436</f>
        <v>6478410</v>
      </c>
      <c r="I435" s="167"/>
      <c r="J435" s="105">
        <f>J436</f>
        <v>6478410</v>
      </c>
      <c r="K435" s="167"/>
      <c r="L435" s="105">
        <f>L436</f>
        <v>6491264</v>
      </c>
      <c r="M435" s="171"/>
      <c r="N435" s="105">
        <f>N436</f>
        <v>6491264</v>
      </c>
      <c r="O435" s="171"/>
      <c r="P435" s="223">
        <f>P436</f>
        <v>6905347.33</v>
      </c>
    </row>
    <row r="436" spans="1:16" ht="21" customHeight="1">
      <c r="A436" s="42" t="s">
        <v>721</v>
      </c>
      <c r="B436" s="63" t="s">
        <v>122</v>
      </c>
      <c r="C436" s="63" t="s">
        <v>191</v>
      </c>
      <c r="D436" s="59" t="s">
        <v>640</v>
      </c>
      <c r="E436" s="63"/>
      <c r="F436" s="104">
        <f>F437</f>
        <v>6478410</v>
      </c>
      <c r="G436" s="121"/>
      <c r="H436" s="185">
        <f>H437</f>
        <v>6478410</v>
      </c>
      <c r="I436" s="121"/>
      <c r="J436" s="104">
        <f>J437</f>
        <v>6478410</v>
      </c>
      <c r="K436" s="121"/>
      <c r="L436" s="104">
        <f>L437</f>
        <v>6491264</v>
      </c>
      <c r="M436" s="162"/>
      <c r="N436" s="104">
        <f>N437</f>
        <v>6491264</v>
      </c>
      <c r="O436" s="162"/>
      <c r="P436" s="226">
        <f>P437</f>
        <v>6905347.33</v>
      </c>
    </row>
    <row r="437" spans="1:16" ht="31.5" customHeight="1">
      <c r="A437" s="21" t="s">
        <v>425</v>
      </c>
      <c r="B437" s="63" t="s">
        <v>122</v>
      </c>
      <c r="C437" s="63" t="s">
        <v>522</v>
      </c>
      <c r="D437" s="59" t="s">
        <v>424</v>
      </c>
      <c r="E437" s="63"/>
      <c r="F437" s="104">
        <f>F438</f>
        <v>6478410</v>
      </c>
      <c r="G437" s="121"/>
      <c r="H437" s="185">
        <f>H438</f>
        <v>6478410</v>
      </c>
      <c r="I437" s="121"/>
      <c r="J437" s="104">
        <f>J438</f>
        <v>6478410</v>
      </c>
      <c r="K437" s="121"/>
      <c r="L437" s="104">
        <f>L438</f>
        <v>6491264</v>
      </c>
      <c r="M437" s="162"/>
      <c r="N437" s="104">
        <f>N438</f>
        <v>6491264</v>
      </c>
      <c r="O437" s="162"/>
      <c r="P437" s="226">
        <f>P438</f>
        <v>6905347.33</v>
      </c>
    </row>
    <row r="438" spans="1:16" ht="33" customHeight="1">
      <c r="A438" s="42" t="s">
        <v>551</v>
      </c>
      <c r="B438" s="63" t="s">
        <v>122</v>
      </c>
      <c r="C438" s="63" t="s">
        <v>454</v>
      </c>
      <c r="D438" s="59" t="s">
        <v>424</v>
      </c>
      <c r="E438" s="59" t="s">
        <v>552</v>
      </c>
      <c r="F438" s="70">
        <f>5469300+122130+597330+289650</f>
        <v>6478410</v>
      </c>
      <c r="G438" s="121"/>
      <c r="H438" s="187">
        <f>F438+G438</f>
        <v>6478410</v>
      </c>
      <c r="I438" s="121"/>
      <c r="J438" s="70">
        <f>H438+I438</f>
        <v>6478410</v>
      </c>
      <c r="K438" s="121">
        <v>12854</v>
      </c>
      <c r="L438" s="70">
        <f>J438+K438</f>
        <v>6491264</v>
      </c>
      <c r="M438" s="162"/>
      <c r="N438" s="70">
        <f>L438+M438</f>
        <v>6491264</v>
      </c>
      <c r="O438" s="162">
        <f>417435+50701-13792.67-40260</f>
        <v>414083.33</v>
      </c>
      <c r="P438" s="228">
        <f>N438+O438</f>
        <v>6905347.33</v>
      </c>
    </row>
    <row r="439" spans="1:16" ht="19.5" customHeight="1">
      <c r="A439" s="41" t="s">
        <v>119</v>
      </c>
      <c r="B439" s="62">
        <v>1003</v>
      </c>
      <c r="C439" s="62"/>
      <c r="D439" s="62"/>
      <c r="E439" s="62"/>
      <c r="F439" s="106">
        <f>F443+F451+F462</f>
        <v>88812354.66</v>
      </c>
      <c r="G439" s="121"/>
      <c r="H439" s="184">
        <f>H443+H451+H462+H440</f>
        <v>88912354.66</v>
      </c>
      <c r="I439" s="121"/>
      <c r="J439" s="106">
        <f>J443+J451+J462+J440</f>
        <v>91423748.66</v>
      </c>
      <c r="K439" s="121"/>
      <c r="L439" s="106">
        <f>L443+L451+L462+L440</f>
        <v>91930048.66</v>
      </c>
      <c r="M439" s="162"/>
      <c r="N439" s="106">
        <f>N443+N451+N462+N440</f>
        <v>91930048.66</v>
      </c>
      <c r="O439" s="162"/>
      <c r="P439" s="225">
        <f>P443+P451+P462+P440</f>
        <v>93568873.66</v>
      </c>
    </row>
    <row r="440" spans="1:16" ht="19.5" customHeight="1">
      <c r="A440" s="42" t="s">
        <v>721</v>
      </c>
      <c r="B440" s="59" t="s">
        <v>120</v>
      </c>
      <c r="C440" s="63" t="s">
        <v>191</v>
      </c>
      <c r="D440" s="59" t="s">
        <v>640</v>
      </c>
      <c r="E440" s="62"/>
      <c r="F440" s="106"/>
      <c r="G440" s="121"/>
      <c r="H440" s="184">
        <f>H441</f>
        <v>100000</v>
      </c>
      <c r="I440" s="121"/>
      <c r="J440" s="106">
        <f>J441</f>
        <v>100000</v>
      </c>
      <c r="K440" s="121"/>
      <c r="L440" s="106">
        <f>L441</f>
        <v>100000</v>
      </c>
      <c r="M440" s="162"/>
      <c r="N440" s="106">
        <f>N441</f>
        <v>100000</v>
      </c>
      <c r="O440" s="162"/>
      <c r="P440" s="225">
        <f>P441</f>
        <v>100000</v>
      </c>
    </row>
    <row r="441" spans="1:16" ht="19.5" customHeight="1">
      <c r="A441" s="175" t="s">
        <v>293</v>
      </c>
      <c r="B441" s="58">
        <v>1003</v>
      </c>
      <c r="C441" s="58"/>
      <c r="D441" s="58" t="s">
        <v>656</v>
      </c>
      <c r="E441" s="62"/>
      <c r="F441" s="106"/>
      <c r="G441" s="121"/>
      <c r="H441" s="184">
        <f>H442</f>
        <v>100000</v>
      </c>
      <c r="I441" s="121"/>
      <c r="J441" s="106">
        <f>J442</f>
        <v>100000</v>
      </c>
      <c r="K441" s="121"/>
      <c r="L441" s="106">
        <f>L442</f>
        <v>100000</v>
      </c>
      <c r="M441" s="162"/>
      <c r="N441" s="106">
        <f>N442</f>
        <v>100000</v>
      </c>
      <c r="O441" s="162"/>
      <c r="P441" s="225">
        <f>P442</f>
        <v>100000</v>
      </c>
    </row>
    <row r="442" spans="1:16" ht="50.25" customHeight="1">
      <c r="A442" s="115" t="s">
        <v>560</v>
      </c>
      <c r="B442" s="58">
        <v>1003</v>
      </c>
      <c r="C442" s="58"/>
      <c r="D442" s="58" t="s">
        <v>656</v>
      </c>
      <c r="E442" s="58" t="s">
        <v>553</v>
      </c>
      <c r="F442" s="106"/>
      <c r="G442" s="121">
        <v>100000</v>
      </c>
      <c r="H442" s="184">
        <f>F442+G442</f>
        <v>100000</v>
      </c>
      <c r="I442" s="121"/>
      <c r="J442" s="106">
        <f>H442+I442</f>
        <v>100000</v>
      </c>
      <c r="K442" s="121"/>
      <c r="L442" s="106">
        <f>J442+K442</f>
        <v>100000</v>
      </c>
      <c r="M442" s="162"/>
      <c r="N442" s="106">
        <f>L442+M442</f>
        <v>100000</v>
      </c>
      <c r="O442" s="162"/>
      <c r="P442" s="225">
        <f>N442+O442</f>
        <v>100000</v>
      </c>
    </row>
    <row r="443" spans="1:16" ht="78.75">
      <c r="A443" s="114" t="s">
        <v>255</v>
      </c>
      <c r="B443" s="58" t="s">
        <v>120</v>
      </c>
      <c r="C443" s="58" t="s">
        <v>243</v>
      </c>
      <c r="D443" s="58" t="s">
        <v>630</v>
      </c>
      <c r="E443" s="58"/>
      <c r="F443" s="107">
        <f>F444</f>
        <v>397000</v>
      </c>
      <c r="G443" s="121"/>
      <c r="H443" s="183">
        <f>H444</f>
        <v>397000</v>
      </c>
      <c r="I443" s="121"/>
      <c r="J443" s="107">
        <f>J444</f>
        <v>397000</v>
      </c>
      <c r="K443" s="121"/>
      <c r="L443" s="107">
        <f>L444</f>
        <v>903300</v>
      </c>
      <c r="M443" s="162"/>
      <c r="N443" s="107">
        <f>N444</f>
        <v>903300</v>
      </c>
      <c r="O443" s="162"/>
      <c r="P443" s="161">
        <f>P444</f>
        <v>903300</v>
      </c>
    </row>
    <row r="444" spans="1:16" ht="47.25">
      <c r="A444" s="115" t="s">
        <v>474</v>
      </c>
      <c r="B444" s="58" t="s">
        <v>120</v>
      </c>
      <c r="C444" s="59" t="s">
        <v>728</v>
      </c>
      <c r="D444" s="59" t="s">
        <v>426</v>
      </c>
      <c r="E444" s="58"/>
      <c r="F444" s="107">
        <f>F445</f>
        <v>397000</v>
      </c>
      <c r="G444" s="121"/>
      <c r="H444" s="183">
        <f>H445</f>
        <v>397000</v>
      </c>
      <c r="I444" s="121"/>
      <c r="J444" s="107">
        <f>J445</f>
        <v>397000</v>
      </c>
      <c r="K444" s="121"/>
      <c r="L444" s="107">
        <f>L445+L447+L449</f>
        <v>903300</v>
      </c>
      <c r="M444" s="162"/>
      <c r="N444" s="107">
        <f>N445+N447+N449</f>
        <v>903300</v>
      </c>
      <c r="O444" s="162"/>
      <c r="P444" s="161">
        <f>P445+P447+P449</f>
        <v>903300</v>
      </c>
    </row>
    <row r="445" spans="1:16" ht="47.25">
      <c r="A445" s="115" t="s">
        <v>261</v>
      </c>
      <c r="B445" s="58" t="s">
        <v>120</v>
      </c>
      <c r="C445" s="59" t="s">
        <v>729</v>
      </c>
      <c r="D445" s="59" t="s">
        <v>427</v>
      </c>
      <c r="E445" s="58"/>
      <c r="F445" s="107">
        <f>F446</f>
        <v>397000</v>
      </c>
      <c r="G445" s="121"/>
      <c r="H445" s="183">
        <f>H446</f>
        <v>397000</v>
      </c>
      <c r="I445" s="121"/>
      <c r="J445" s="107">
        <f>J446</f>
        <v>397000</v>
      </c>
      <c r="K445" s="121"/>
      <c r="L445" s="107">
        <f>L446</f>
        <v>397000</v>
      </c>
      <c r="M445" s="162"/>
      <c r="N445" s="107">
        <f>N446</f>
        <v>397000</v>
      </c>
      <c r="O445" s="162"/>
      <c r="P445" s="161">
        <f>P446</f>
        <v>397000</v>
      </c>
    </row>
    <row r="446" spans="1:16" ht="47.25" customHeight="1">
      <c r="A446" s="116" t="s">
        <v>554</v>
      </c>
      <c r="B446" s="58" t="s">
        <v>120</v>
      </c>
      <c r="C446" s="59" t="s">
        <v>729</v>
      </c>
      <c r="D446" s="59" t="s">
        <v>427</v>
      </c>
      <c r="E446" s="58" t="s">
        <v>553</v>
      </c>
      <c r="F446" s="107">
        <v>397000</v>
      </c>
      <c r="G446" s="121"/>
      <c r="H446" s="183">
        <f>F446+G446</f>
        <v>397000</v>
      </c>
      <c r="I446" s="121"/>
      <c r="J446" s="107">
        <f>H446+I446</f>
        <v>397000</v>
      </c>
      <c r="K446" s="121"/>
      <c r="L446" s="107">
        <f>J446+K446</f>
        <v>397000</v>
      </c>
      <c r="M446" s="162"/>
      <c r="N446" s="107">
        <f>L446+M446</f>
        <v>397000</v>
      </c>
      <c r="O446" s="162"/>
      <c r="P446" s="161">
        <f>N446+O446</f>
        <v>397000</v>
      </c>
    </row>
    <row r="447" spans="1:16" ht="47.25" customHeight="1">
      <c r="A447" s="116" t="s">
        <v>64</v>
      </c>
      <c r="B447" s="58" t="s">
        <v>120</v>
      </c>
      <c r="C447" s="59"/>
      <c r="D447" s="59" t="s">
        <v>65</v>
      </c>
      <c r="E447" s="58"/>
      <c r="F447" s="107"/>
      <c r="G447" s="121"/>
      <c r="H447" s="183"/>
      <c r="I447" s="121"/>
      <c r="J447" s="107"/>
      <c r="K447" s="121"/>
      <c r="L447" s="107">
        <f>L448</f>
        <v>259500</v>
      </c>
      <c r="M447" s="162"/>
      <c r="N447" s="107">
        <f>N448</f>
        <v>259500</v>
      </c>
      <c r="O447" s="162"/>
      <c r="P447" s="161">
        <f>P448</f>
        <v>259500</v>
      </c>
    </row>
    <row r="448" spans="1:16" ht="47.25" customHeight="1">
      <c r="A448" s="116" t="s">
        <v>554</v>
      </c>
      <c r="B448" s="58" t="s">
        <v>120</v>
      </c>
      <c r="C448" s="59"/>
      <c r="D448" s="59" t="s">
        <v>65</v>
      </c>
      <c r="E448" s="58" t="s">
        <v>553</v>
      </c>
      <c r="F448" s="107"/>
      <c r="G448" s="121"/>
      <c r="H448" s="183"/>
      <c r="I448" s="121"/>
      <c r="J448" s="107"/>
      <c r="K448" s="121">
        <v>259500</v>
      </c>
      <c r="L448" s="107">
        <f>J448+K448</f>
        <v>259500</v>
      </c>
      <c r="M448" s="162"/>
      <c r="N448" s="107">
        <f>L448+M448</f>
        <v>259500</v>
      </c>
      <c r="O448" s="162"/>
      <c r="P448" s="161">
        <f>N448+O448</f>
        <v>259500</v>
      </c>
    </row>
    <row r="449" spans="1:16" ht="47.25" customHeight="1">
      <c r="A449" s="116" t="s">
        <v>63</v>
      </c>
      <c r="B449" s="58" t="s">
        <v>120</v>
      </c>
      <c r="C449" s="59"/>
      <c r="D449" s="59" t="s">
        <v>66</v>
      </c>
      <c r="E449" s="58"/>
      <c r="F449" s="107"/>
      <c r="G449" s="121"/>
      <c r="H449" s="183"/>
      <c r="I449" s="121"/>
      <c r="J449" s="107"/>
      <c r="K449" s="121"/>
      <c r="L449" s="107">
        <f>L450</f>
        <v>246800</v>
      </c>
      <c r="M449" s="162"/>
      <c r="N449" s="107">
        <f>N450</f>
        <v>246800</v>
      </c>
      <c r="O449" s="162"/>
      <c r="P449" s="161">
        <f>P450</f>
        <v>246800</v>
      </c>
    </row>
    <row r="450" spans="1:16" ht="47.25" customHeight="1">
      <c r="A450" s="116" t="s">
        <v>554</v>
      </c>
      <c r="B450" s="58" t="s">
        <v>120</v>
      </c>
      <c r="C450" s="59"/>
      <c r="D450" s="59" t="s">
        <v>66</v>
      </c>
      <c r="E450" s="58" t="s">
        <v>553</v>
      </c>
      <c r="F450" s="107"/>
      <c r="G450" s="121"/>
      <c r="H450" s="183"/>
      <c r="I450" s="121"/>
      <c r="J450" s="107"/>
      <c r="K450" s="121">
        <v>246800</v>
      </c>
      <c r="L450" s="107">
        <f>J450+K450</f>
        <v>246800</v>
      </c>
      <c r="M450" s="162"/>
      <c r="N450" s="107">
        <f>L450+M450</f>
        <v>246800</v>
      </c>
      <c r="O450" s="162"/>
      <c r="P450" s="161">
        <f>N450+O450</f>
        <v>246800</v>
      </c>
    </row>
    <row r="451" spans="1:16" ht="93.75" customHeight="1">
      <c r="A451" s="19" t="s">
        <v>267</v>
      </c>
      <c r="B451" s="62" t="s">
        <v>120</v>
      </c>
      <c r="C451" s="62" t="s">
        <v>79</v>
      </c>
      <c r="D451" s="58" t="s">
        <v>675</v>
      </c>
      <c r="E451" s="62"/>
      <c r="F451" s="106">
        <f>F452</f>
        <v>87830354.66</v>
      </c>
      <c r="G451" s="121"/>
      <c r="H451" s="184">
        <f>H452</f>
        <v>87830354.66</v>
      </c>
      <c r="I451" s="121"/>
      <c r="J451" s="106">
        <f>J452</f>
        <v>88362448.66</v>
      </c>
      <c r="K451" s="121"/>
      <c r="L451" s="106">
        <f>L452</f>
        <v>88362448.66</v>
      </c>
      <c r="M451" s="162"/>
      <c r="N451" s="106">
        <f>N452</f>
        <v>88362448.66</v>
      </c>
      <c r="O451" s="162"/>
      <c r="P451" s="225">
        <f>P452</f>
        <v>90001273.66</v>
      </c>
    </row>
    <row r="452" spans="1:16" ht="79.5" customHeight="1">
      <c r="A452" s="19" t="s">
        <v>26</v>
      </c>
      <c r="B452" s="62" t="s">
        <v>120</v>
      </c>
      <c r="C452" s="62" t="s">
        <v>330</v>
      </c>
      <c r="D452" s="58" t="s">
        <v>421</v>
      </c>
      <c r="E452" s="62"/>
      <c r="F452" s="106">
        <f>F453+F456+F459</f>
        <v>87830354.66</v>
      </c>
      <c r="G452" s="121"/>
      <c r="H452" s="184">
        <f>H453+H456+H459</f>
        <v>87830354.66</v>
      </c>
      <c r="I452" s="121"/>
      <c r="J452" s="106">
        <f>J453+J456+J459</f>
        <v>88362448.66</v>
      </c>
      <c r="K452" s="121"/>
      <c r="L452" s="106">
        <f>L453+L456+L459</f>
        <v>88362448.66</v>
      </c>
      <c r="M452" s="162"/>
      <c r="N452" s="106">
        <f>N453+N456+N459</f>
        <v>88362448.66</v>
      </c>
      <c r="O452" s="162"/>
      <c r="P452" s="225">
        <f>P453+P456+P459</f>
        <v>90001273.66</v>
      </c>
    </row>
    <row r="453" spans="1:16" ht="84" customHeight="1">
      <c r="A453" s="19" t="s">
        <v>226</v>
      </c>
      <c r="B453" s="62" t="s">
        <v>120</v>
      </c>
      <c r="C453" s="62" t="s">
        <v>456</v>
      </c>
      <c r="D453" s="58" t="s">
        <v>428</v>
      </c>
      <c r="E453" s="62"/>
      <c r="F453" s="106">
        <f>F455+F454</f>
        <v>9770654.66</v>
      </c>
      <c r="G453" s="121"/>
      <c r="H453" s="184">
        <f>H455+H454</f>
        <v>9770654.66</v>
      </c>
      <c r="I453" s="121"/>
      <c r="J453" s="106">
        <f>J455+J454</f>
        <v>9770654.66</v>
      </c>
      <c r="K453" s="121"/>
      <c r="L453" s="106">
        <f>L455+L454</f>
        <v>9770654.66</v>
      </c>
      <c r="M453" s="162"/>
      <c r="N453" s="106">
        <f>N455+N454</f>
        <v>9770654.66</v>
      </c>
      <c r="O453" s="162"/>
      <c r="P453" s="225">
        <f>P455+P454</f>
        <v>9770654.66</v>
      </c>
    </row>
    <row r="454" spans="1:16" ht="35.25" customHeight="1">
      <c r="A454" s="24" t="s">
        <v>538</v>
      </c>
      <c r="B454" s="62" t="s">
        <v>120</v>
      </c>
      <c r="C454" s="62" t="s">
        <v>456</v>
      </c>
      <c r="D454" s="58" t="s">
        <v>428</v>
      </c>
      <c r="E454" s="58" t="s">
        <v>539</v>
      </c>
      <c r="F454" s="106">
        <v>144400</v>
      </c>
      <c r="G454" s="121"/>
      <c r="H454" s="184">
        <f>F454+G454</f>
        <v>144400</v>
      </c>
      <c r="I454" s="121"/>
      <c r="J454" s="106">
        <f>H454+I454</f>
        <v>144400</v>
      </c>
      <c r="K454" s="121"/>
      <c r="L454" s="106">
        <f>J454+K454</f>
        <v>144400</v>
      </c>
      <c r="M454" s="162"/>
      <c r="N454" s="106">
        <f>L454+M454</f>
        <v>144400</v>
      </c>
      <c r="O454" s="162"/>
      <c r="P454" s="225">
        <f>N454+O454</f>
        <v>144400</v>
      </c>
    </row>
    <row r="455" spans="1:16" ht="34.5" customHeight="1">
      <c r="A455" s="50" t="s">
        <v>551</v>
      </c>
      <c r="B455" s="62" t="s">
        <v>120</v>
      </c>
      <c r="C455" s="62" t="s">
        <v>456</v>
      </c>
      <c r="D455" s="58" t="s">
        <v>428</v>
      </c>
      <c r="E455" s="58" t="s">
        <v>552</v>
      </c>
      <c r="F455" s="104">
        <f>10515000-888745.34</f>
        <v>9626254.66</v>
      </c>
      <c r="G455" s="121"/>
      <c r="H455" s="185">
        <f>F455+G455</f>
        <v>9626254.66</v>
      </c>
      <c r="I455" s="121"/>
      <c r="J455" s="104">
        <f>H455+I455</f>
        <v>9626254.66</v>
      </c>
      <c r="K455" s="121"/>
      <c r="L455" s="104">
        <f>J455+K455</f>
        <v>9626254.66</v>
      </c>
      <c r="M455" s="162"/>
      <c r="N455" s="104">
        <f>L455+M455</f>
        <v>9626254.66</v>
      </c>
      <c r="O455" s="162"/>
      <c r="P455" s="226">
        <f>N455+O455</f>
        <v>9626254.66</v>
      </c>
    </row>
    <row r="456" spans="1:16" ht="97.5" customHeight="1">
      <c r="A456" s="87" t="s">
        <v>227</v>
      </c>
      <c r="B456" s="62">
        <v>1003</v>
      </c>
      <c r="C456" s="62" t="s">
        <v>457</v>
      </c>
      <c r="D456" s="58" t="s">
        <v>429</v>
      </c>
      <c r="E456" s="62"/>
      <c r="F456" s="106">
        <f>F457+F458</f>
        <v>67568700</v>
      </c>
      <c r="G456" s="121"/>
      <c r="H456" s="184">
        <f>H457+H458</f>
        <v>67568700</v>
      </c>
      <c r="I456" s="121"/>
      <c r="J456" s="106">
        <f>J457+J458</f>
        <v>68100794</v>
      </c>
      <c r="K456" s="121"/>
      <c r="L456" s="106">
        <f>L457+L458</f>
        <v>68100794</v>
      </c>
      <c r="M456" s="162"/>
      <c r="N456" s="106">
        <f>N457+N458</f>
        <v>68100794</v>
      </c>
      <c r="O456" s="162"/>
      <c r="P456" s="225">
        <f>P457+P458</f>
        <v>69739619</v>
      </c>
    </row>
    <row r="457" spans="1:16" ht="36.75" customHeight="1">
      <c r="A457" s="50" t="s">
        <v>551</v>
      </c>
      <c r="B457" s="62" t="s">
        <v>120</v>
      </c>
      <c r="C457" s="62" t="s">
        <v>457</v>
      </c>
      <c r="D457" s="58" t="s">
        <v>429</v>
      </c>
      <c r="E457" s="58" t="s">
        <v>552</v>
      </c>
      <c r="F457" s="105">
        <f>66555170-280470</f>
        <v>66274700</v>
      </c>
      <c r="G457" s="121"/>
      <c r="H457" s="181">
        <f>F457+G457</f>
        <v>66274700</v>
      </c>
      <c r="I457" s="121">
        <v>524230</v>
      </c>
      <c r="J457" s="105">
        <f>H457+I457</f>
        <v>66798930</v>
      </c>
      <c r="K457" s="121"/>
      <c r="L457" s="105">
        <f>J457+K457</f>
        <v>66798930</v>
      </c>
      <c r="M457" s="162"/>
      <c r="N457" s="105">
        <f>L457+M457</f>
        <v>66798930</v>
      </c>
      <c r="O457" s="162">
        <f>234677+3574+1397000</f>
        <v>1635251</v>
      </c>
      <c r="P457" s="223">
        <f>N457+O457</f>
        <v>68434181</v>
      </c>
    </row>
    <row r="458" spans="1:16" ht="36.75" customHeight="1">
      <c r="A458" s="24" t="s">
        <v>538</v>
      </c>
      <c r="B458" s="58" t="s">
        <v>120</v>
      </c>
      <c r="C458" s="58" t="s">
        <v>457</v>
      </c>
      <c r="D458" s="58" t="s">
        <v>429</v>
      </c>
      <c r="E458" s="58" t="s">
        <v>539</v>
      </c>
      <c r="F458" s="105">
        <f>1013530+280470</f>
        <v>1294000</v>
      </c>
      <c r="G458" s="121"/>
      <c r="H458" s="181">
        <f>F458+G458</f>
        <v>1294000</v>
      </c>
      <c r="I458" s="121">
        <v>7864</v>
      </c>
      <c r="J458" s="105">
        <f>H458+I458</f>
        <v>1301864</v>
      </c>
      <c r="K458" s="121"/>
      <c r="L458" s="105">
        <f>J458+K458</f>
        <v>1301864</v>
      </c>
      <c r="M458" s="162"/>
      <c r="N458" s="105">
        <f>L458+M458</f>
        <v>1301864</v>
      </c>
      <c r="O458" s="162">
        <f>-234677+238251</f>
        <v>3574</v>
      </c>
      <c r="P458" s="223">
        <f>N458+O458</f>
        <v>1305438</v>
      </c>
    </row>
    <row r="459" spans="1:16" ht="80.25" customHeight="1">
      <c r="A459" s="87" t="s">
        <v>228</v>
      </c>
      <c r="B459" s="62" t="s">
        <v>120</v>
      </c>
      <c r="C459" s="62" t="s">
        <v>458</v>
      </c>
      <c r="D459" s="58" t="s">
        <v>430</v>
      </c>
      <c r="E459" s="62"/>
      <c r="F459" s="106">
        <f>F460+F461</f>
        <v>10491000</v>
      </c>
      <c r="G459" s="121"/>
      <c r="H459" s="184">
        <f>H460+H461</f>
        <v>10491000</v>
      </c>
      <c r="I459" s="121"/>
      <c r="J459" s="106">
        <f>J460+J461</f>
        <v>10491000</v>
      </c>
      <c r="K459" s="121"/>
      <c r="L459" s="106">
        <f>L460+L461</f>
        <v>10491000</v>
      </c>
      <c r="M459" s="162"/>
      <c r="N459" s="106">
        <f>N460+N461</f>
        <v>10491000</v>
      </c>
      <c r="O459" s="162"/>
      <c r="P459" s="225">
        <f>P460+P461</f>
        <v>10491000</v>
      </c>
    </row>
    <row r="460" spans="1:16" ht="30.75" customHeight="1">
      <c r="A460" s="13" t="s">
        <v>555</v>
      </c>
      <c r="B460" s="59" t="s">
        <v>120</v>
      </c>
      <c r="C460" s="59" t="s">
        <v>458</v>
      </c>
      <c r="D460" s="58" t="s">
        <v>430</v>
      </c>
      <c r="E460" s="59" t="s">
        <v>552</v>
      </c>
      <c r="F460" s="104">
        <v>10333635</v>
      </c>
      <c r="G460" s="121"/>
      <c r="H460" s="185">
        <f>F460+G460</f>
        <v>10333635</v>
      </c>
      <c r="I460" s="121"/>
      <c r="J460" s="104">
        <f>H460+I460</f>
        <v>10333635</v>
      </c>
      <c r="K460" s="121"/>
      <c r="L460" s="104">
        <f>J460+K460</f>
        <v>10333635</v>
      </c>
      <c r="M460" s="162"/>
      <c r="N460" s="104">
        <f>L460+M460</f>
        <v>10333635</v>
      </c>
      <c r="O460" s="162"/>
      <c r="P460" s="226">
        <f>N460+O460</f>
        <v>10333635</v>
      </c>
    </row>
    <row r="461" spans="1:16" ht="38.25" customHeight="1">
      <c r="A461" s="13" t="s">
        <v>538</v>
      </c>
      <c r="B461" s="59" t="s">
        <v>120</v>
      </c>
      <c r="C461" s="59" t="s">
        <v>458</v>
      </c>
      <c r="D461" s="58" t="s">
        <v>430</v>
      </c>
      <c r="E461" s="59" t="s">
        <v>539</v>
      </c>
      <c r="F461" s="104">
        <v>157365</v>
      </c>
      <c r="G461" s="121"/>
      <c r="H461" s="185">
        <f>F461+G461</f>
        <v>157365</v>
      </c>
      <c r="I461" s="121"/>
      <c r="J461" s="104">
        <f>H461+I461</f>
        <v>157365</v>
      </c>
      <c r="K461" s="121"/>
      <c r="L461" s="104">
        <f>J461+K461</f>
        <v>157365</v>
      </c>
      <c r="M461" s="162"/>
      <c r="N461" s="104">
        <f>L461+M461</f>
        <v>157365</v>
      </c>
      <c r="O461" s="162"/>
      <c r="P461" s="226">
        <f>N461+O461</f>
        <v>157365</v>
      </c>
    </row>
    <row r="462" spans="1:16" ht="82.5" customHeight="1">
      <c r="A462" s="46" t="s">
        <v>738</v>
      </c>
      <c r="B462" s="62" t="s">
        <v>120</v>
      </c>
      <c r="C462" s="62" t="s">
        <v>309</v>
      </c>
      <c r="D462" s="58" t="s">
        <v>412</v>
      </c>
      <c r="E462" s="63"/>
      <c r="F462" s="104">
        <f>F463</f>
        <v>585000</v>
      </c>
      <c r="G462" s="121"/>
      <c r="H462" s="185">
        <f>H463</f>
        <v>585000</v>
      </c>
      <c r="I462" s="121"/>
      <c r="J462" s="104">
        <f>J463</f>
        <v>2564300</v>
      </c>
      <c r="K462" s="121"/>
      <c r="L462" s="104">
        <f>L463</f>
        <v>2564300</v>
      </c>
      <c r="M462" s="162"/>
      <c r="N462" s="104">
        <f>N463</f>
        <v>2564300</v>
      </c>
      <c r="O462" s="162"/>
      <c r="P462" s="226">
        <f>P463</f>
        <v>2564300</v>
      </c>
    </row>
    <row r="463" spans="1:16" ht="80.25" customHeight="1">
      <c r="A463" s="45" t="s">
        <v>218</v>
      </c>
      <c r="B463" s="62" t="s">
        <v>120</v>
      </c>
      <c r="C463" s="62" t="s">
        <v>219</v>
      </c>
      <c r="D463" s="58" t="s">
        <v>431</v>
      </c>
      <c r="E463" s="62"/>
      <c r="F463" s="104">
        <f>F464</f>
        <v>585000</v>
      </c>
      <c r="G463" s="121"/>
      <c r="H463" s="185">
        <f>H464</f>
        <v>585000</v>
      </c>
      <c r="I463" s="121"/>
      <c r="J463" s="104">
        <f>J464+J466+J468</f>
        <v>2564300</v>
      </c>
      <c r="K463" s="121"/>
      <c r="L463" s="104">
        <f>L464+L466+L468</f>
        <v>2564300</v>
      </c>
      <c r="M463" s="162"/>
      <c r="N463" s="104">
        <f>N464+N466+N468</f>
        <v>2564300</v>
      </c>
      <c r="O463" s="162"/>
      <c r="P463" s="226">
        <f>P464+P466+P468</f>
        <v>2564300</v>
      </c>
    </row>
    <row r="464" spans="1:16" ht="46.5" customHeight="1">
      <c r="A464" s="45" t="s">
        <v>220</v>
      </c>
      <c r="B464" s="62" t="s">
        <v>120</v>
      </c>
      <c r="C464" s="62" t="s">
        <v>221</v>
      </c>
      <c r="D464" s="58" t="s">
        <v>432</v>
      </c>
      <c r="E464" s="62"/>
      <c r="F464" s="104">
        <f>F465</f>
        <v>585000</v>
      </c>
      <c r="G464" s="121"/>
      <c r="H464" s="185">
        <f>H465</f>
        <v>585000</v>
      </c>
      <c r="I464" s="121"/>
      <c r="J464" s="104">
        <f>J465</f>
        <v>585000</v>
      </c>
      <c r="K464" s="121"/>
      <c r="L464" s="104">
        <f>L465</f>
        <v>585000</v>
      </c>
      <c r="M464" s="162"/>
      <c r="N464" s="104">
        <f>N465</f>
        <v>585000</v>
      </c>
      <c r="O464" s="162"/>
      <c r="P464" s="226">
        <f>P465</f>
        <v>585000</v>
      </c>
    </row>
    <row r="465" spans="1:16" ht="49.5" customHeight="1">
      <c r="A465" s="17" t="s">
        <v>556</v>
      </c>
      <c r="B465" s="62" t="s">
        <v>120</v>
      </c>
      <c r="C465" s="62" t="s">
        <v>221</v>
      </c>
      <c r="D465" s="58" t="s">
        <v>432</v>
      </c>
      <c r="E465" s="58" t="s">
        <v>553</v>
      </c>
      <c r="F465" s="105">
        <v>585000</v>
      </c>
      <c r="G465" s="121"/>
      <c r="H465" s="181">
        <f>F465+G465</f>
        <v>585000</v>
      </c>
      <c r="I465" s="121"/>
      <c r="J465" s="105">
        <f>H465+I465</f>
        <v>585000</v>
      </c>
      <c r="K465" s="121"/>
      <c r="L465" s="105">
        <f>J465+K465</f>
        <v>585000</v>
      </c>
      <c r="M465" s="162"/>
      <c r="N465" s="105">
        <f>L465+M465</f>
        <v>585000</v>
      </c>
      <c r="O465" s="162"/>
      <c r="P465" s="223">
        <f>N465+O465</f>
        <v>585000</v>
      </c>
    </row>
    <row r="466" spans="1:16" ht="79.5" customHeight="1">
      <c r="A466" s="17" t="s">
        <v>468</v>
      </c>
      <c r="B466" s="62" t="s">
        <v>120</v>
      </c>
      <c r="C466" s="62" t="s">
        <v>221</v>
      </c>
      <c r="D466" s="58" t="s">
        <v>471</v>
      </c>
      <c r="E466" s="62"/>
      <c r="F466" s="105"/>
      <c r="G466" s="121"/>
      <c r="H466" s="181"/>
      <c r="I466" s="121"/>
      <c r="J466" s="105">
        <f>J467</f>
        <v>1283100</v>
      </c>
      <c r="K466" s="121"/>
      <c r="L466" s="105">
        <f>L467</f>
        <v>1283100</v>
      </c>
      <c r="M466" s="162"/>
      <c r="N466" s="105">
        <f>N467</f>
        <v>1283100</v>
      </c>
      <c r="O466" s="162"/>
      <c r="P466" s="223">
        <f>P467</f>
        <v>1283100</v>
      </c>
    </row>
    <row r="467" spans="1:16" ht="50.25" customHeight="1">
      <c r="A467" s="17" t="s">
        <v>556</v>
      </c>
      <c r="B467" s="62" t="s">
        <v>120</v>
      </c>
      <c r="C467" s="62" t="s">
        <v>221</v>
      </c>
      <c r="D467" s="58" t="s">
        <v>471</v>
      </c>
      <c r="E467" s="58" t="s">
        <v>553</v>
      </c>
      <c r="F467" s="105"/>
      <c r="G467" s="121"/>
      <c r="H467" s="181"/>
      <c r="I467" s="121">
        <v>1283100</v>
      </c>
      <c r="J467" s="105">
        <f>H467+I467</f>
        <v>1283100</v>
      </c>
      <c r="K467" s="121"/>
      <c r="L467" s="105">
        <f>J467+K467</f>
        <v>1283100</v>
      </c>
      <c r="M467" s="162"/>
      <c r="N467" s="105">
        <f>L467+M467</f>
        <v>1283100</v>
      </c>
      <c r="O467" s="162"/>
      <c r="P467" s="223">
        <f>N467+O467</f>
        <v>1283100</v>
      </c>
    </row>
    <row r="468" spans="1:16" ht="80.25" customHeight="1">
      <c r="A468" s="17" t="s">
        <v>469</v>
      </c>
      <c r="B468" s="62" t="s">
        <v>120</v>
      </c>
      <c r="C468" s="62" t="s">
        <v>221</v>
      </c>
      <c r="D468" s="58" t="s">
        <v>470</v>
      </c>
      <c r="E468" s="62"/>
      <c r="F468" s="105"/>
      <c r="G468" s="121"/>
      <c r="H468" s="181"/>
      <c r="I468" s="121"/>
      <c r="J468" s="105">
        <f>J469</f>
        <v>696200</v>
      </c>
      <c r="K468" s="121"/>
      <c r="L468" s="105">
        <f>L469</f>
        <v>696200</v>
      </c>
      <c r="M468" s="162"/>
      <c r="N468" s="105">
        <f>N469</f>
        <v>696200</v>
      </c>
      <c r="O468" s="162"/>
      <c r="P468" s="223">
        <f>P469</f>
        <v>696200</v>
      </c>
    </row>
    <row r="469" spans="1:16" ht="49.5" customHeight="1">
      <c r="A469" s="17" t="s">
        <v>556</v>
      </c>
      <c r="B469" s="62" t="s">
        <v>120</v>
      </c>
      <c r="C469" s="62" t="s">
        <v>221</v>
      </c>
      <c r="D469" s="58" t="s">
        <v>470</v>
      </c>
      <c r="E469" s="58" t="s">
        <v>553</v>
      </c>
      <c r="F469" s="105"/>
      <c r="G469" s="121"/>
      <c r="H469" s="181"/>
      <c r="I469" s="121">
        <v>696200</v>
      </c>
      <c r="J469" s="105">
        <f>H469+I469</f>
        <v>696200</v>
      </c>
      <c r="K469" s="121"/>
      <c r="L469" s="105">
        <f>J469+K469</f>
        <v>696200</v>
      </c>
      <c r="M469" s="162"/>
      <c r="N469" s="105">
        <f>L469+M469</f>
        <v>696200</v>
      </c>
      <c r="O469" s="162"/>
      <c r="P469" s="223">
        <f>N469+O469</f>
        <v>696200</v>
      </c>
    </row>
    <row r="470" spans="1:16" ht="35.25" customHeight="1">
      <c r="A470" s="13" t="s">
        <v>459</v>
      </c>
      <c r="B470" s="59" t="s">
        <v>164</v>
      </c>
      <c r="C470" s="59"/>
      <c r="D470" s="59"/>
      <c r="E470" s="59"/>
      <c r="F470" s="105">
        <f>F475+F471</f>
        <v>6086645.34</v>
      </c>
      <c r="G470" s="121"/>
      <c r="H470" s="181">
        <f>H475+H471</f>
        <v>6086645.34</v>
      </c>
      <c r="I470" s="121"/>
      <c r="J470" s="105">
        <f>J475+J471</f>
        <v>5554551.34</v>
      </c>
      <c r="K470" s="121"/>
      <c r="L470" s="105">
        <f>L475+L471</f>
        <v>5554551.34</v>
      </c>
      <c r="M470" s="162"/>
      <c r="N470" s="105">
        <f>N475+N471</f>
        <v>5460851.34</v>
      </c>
      <c r="O470" s="162"/>
      <c r="P470" s="223">
        <f>P475+P471</f>
        <v>3822026.34</v>
      </c>
    </row>
    <row r="471" spans="1:16" ht="126.75" customHeight="1">
      <c r="A471" s="15" t="s">
        <v>479</v>
      </c>
      <c r="B471" s="59" t="s">
        <v>164</v>
      </c>
      <c r="C471" s="59" t="s">
        <v>482</v>
      </c>
      <c r="D471" s="59" t="s">
        <v>664</v>
      </c>
      <c r="E471" s="59"/>
      <c r="F471" s="105">
        <f>F472</f>
        <v>180000</v>
      </c>
      <c r="G471" s="121"/>
      <c r="H471" s="181">
        <f>H472</f>
        <v>180000</v>
      </c>
      <c r="I471" s="121"/>
      <c r="J471" s="105">
        <f>J472</f>
        <v>180000</v>
      </c>
      <c r="K471" s="121"/>
      <c r="L471" s="105">
        <f>L472</f>
        <v>180000</v>
      </c>
      <c r="M471" s="162"/>
      <c r="N471" s="105">
        <f>N472</f>
        <v>86300</v>
      </c>
      <c r="O471" s="162"/>
      <c r="P471" s="223">
        <f>P472</f>
        <v>86300</v>
      </c>
    </row>
    <row r="472" spans="1:16" ht="51.75" customHeight="1">
      <c r="A472" s="12" t="s">
        <v>733</v>
      </c>
      <c r="B472" s="59" t="s">
        <v>164</v>
      </c>
      <c r="C472" s="59" t="s">
        <v>480</v>
      </c>
      <c r="D472" s="59" t="s">
        <v>433</v>
      </c>
      <c r="E472" s="59"/>
      <c r="F472" s="105">
        <f>F474</f>
        <v>180000</v>
      </c>
      <c r="G472" s="121"/>
      <c r="H472" s="181">
        <f>H474</f>
        <v>180000</v>
      </c>
      <c r="I472" s="121"/>
      <c r="J472" s="105">
        <f>J474</f>
        <v>180000</v>
      </c>
      <c r="K472" s="121"/>
      <c r="L472" s="105">
        <f>L474</f>
        <v>180000</v>
      </c>
      <c r="M472" s="162"/>
      <c r="N472" s="105">
        <f>N474</f>
        <v>86300</v>
      </c>
      <c r="O472" s="162"/>
      <c r="P472" s="223">
        <f>P474</f>
        <v>86300</v>
      </c>
    </row>
    <row r="473" spans="1:16" ht="34.5" customHeight="1">
      <c r="A473" s="12" t="s">
        <v>353</v>
      </c>
      <c r="B473" s="59" t="s">
        <v>164</v>
      </c>
      <c r="C473" s="59" t="s">
        <v>483</v>
      </c>
      <c r="D473" s="59" t="s">
        <v>434</v>
      </c>
      <c r="E473" s="59"/>
      <c r="F473" s="105">
        <f>F474</f>
        <v>180000</v>
      </c>
      <c r="G473" s="121"/>
      <c r="H473" s="181">
        <f>H474</f>
        <v>180000</v>
      </c>
      <c r="I473" s="121"/>
      <c r="J473" s="105">
        <f>J474</f>
        <v>180000</v>
      </c>
      <c r="K473" s="121"/>
      <c r="L473" s="105">
        <f>L474</f>
        <v>180000</v>
      </c>
      <c r="M473" s="162"/>
      <c r="N473" s="105">
        <f>N474</f>
        <v>86300</v>
      </c>
      <c r="O473" s="162"/>
      <c r="P473" s="223">
        <f>P474</f>
        <v>86300</v>
      </c>
    </row>
    <row r="474" spans="1:16" ht="48" customHeight="1">
      <c r="A474" s="12" t="s">
        <v>10</v>
      </c>
      <c r="B474" s="59" t="s">
        <v>164</v>
      </c>
      <c r="C474" s="59" t="s">
        <v>483</v>
      </c>
      <c r="D474" s="59" t="s">
        <v>434</v>
      </c>
      <c r="E474" s="59" t="s">
        <v>9</v>
      </c>
      <c r="F474" s="104">
        <v>180000</v>
      </c>
      <c r="G474" s="121"/>
      <c r="H474" s="185">
        <f>F474+G474</f>
        <v>180000</v>
      </c>
      <c r="I474" s="121"/>
      <c r="J474" s="104">
        <f>H474+I474</f>
        <v>180000</v>
      </c>
      <c r="K474" s="121"/>
      <c r="L474" s="104">
        <f>J474+K474</f>
        <v>180000</v>
      </c>
      <c r="M474" s="162">
        <v>-93700</v>
      </c>
      <c r="N474" s="104">
        <f>L474+M474</f>
        <v>86300</v>
      </c>
      <c r="O474" s="162"/>
      <c r="P474" s="226">
        <f>N474+O474</f>
        <v>86300</v>
      </c>
    </row>
    <row r="475" spans="1:16" ht="30.75" customHeight="1">
      <c r="A475" s="19" t="s">
        <v>460</v>
      </c>
      <c r="B475" s="63" t="s">
        <v>164</v>
      </c>
      <c r="C475" s="63" t="s">
        <v>268</v>
      </c>
      <c r="D475" s="59" t="s">
        <v>676</v>
      </c>
      <c r="E475" s="63"/>
      <c r="F475" s="104">
        <f>F479+F476</f>
        <v>5906645.34</v>
      </c>
      <c r="G475" s="121"/>
      <c r="H475" s="185">
        <f>H479+H476</f>
        <v>5906645.34</v>
      </c>
      <c r="I475" s="121"/>
      <c r="J475" s="104">
        <f>J479+J476</f>
        <v>5374551.34</v>
      </c>
      <c r="K475" s="121"/>
      <c r="L475" s="104">
        <f>L479+L476</f>
        <v>5374551.34</v>
      </c>
      <c r="M475" s="162"/>
      <c r="N475" s="104">
        <f>N479+N476</f>
        <v>5374551.34</v>
      </c>
      <c r="O475" s="162"/>
      <c r="P475" s="226">
        <f>P479+P476</f>
        <v>3735726.34</v>
      </c>
    </row>
    <row r="476" spans="1:16" ht="21" customHeight="1">
      <c r="A476" s="19" t="s">
        <v>437</v>
      </c>
      <c r="B476" s="63" t="s">
        <v>164</v>
      </c>
      <c r="C476" s="63"/>
      <c r="D476" s="59" t="s">
        <v>438</v>
      </c>
      <c r="E476" s="63"/>
      <c r="F476" s="104">
        <f>F477+F478</f>
        <v>744345.34</v>
      </c>
      <c r="G476" s="121"/>
      <c r="H476" s="185">
        <f>H477+H478</f>
        <v>744345.34</v>
      </c>
      <c r="I476" s="121"/>
      <c r="J476" s="104">
        <f>J477+J478</f>
        <v>744345.34</v>
      </c>
      <c r="K476" s="121"/>
      <c r="L476" s="104">
        <f>L477+L478</f>
        <v>744345.34</v>
      </c>
      <c r="M476" s="162"/>
      <c r="N476" s="104">
        <f>N477+N478</f>
        <v>744345.34</v>
      </c>
      <c r="O476" s="162"/>
      <c r="P476" s="226">
        <f>P477+P478</f>
        <v>744345.34</v>
      </c>
    </row>
    <row r="477" spans="1:16" ht="22.5" customHeight="1">
      <c r="A477" s="140" t="s">
        <v>637</v>
      </c>
      <c r="B477" s="63" t="s">
        <v>164</v>
      </c>
      <c r="C477" s="63"/>
      <c r="D477" s="59" t="s">
        <v>438</v>
      </c>
      <c r="E477" s="59" t="s">
        <v>542</v>
      </c>
      <c r="F477" s="104">
        <f>282542+85328</f>
        <v>367870</v>
      </c>
      <c r="G477" s="121"/>
      <c r="H477" s="185">
        <f>F477+G477</f>
        <v>367870</v>
      </c>
      <c r="I477" s="121">
        <v>-5237</v>
      </c>
      <c r="J477" s="104">
        <f>H477+I477</f>
        <v>362633</v>
      </c>
      <c r="K477" s="121"/>
      <c r="L477" s="104">
        <f>J477+K477</f>
        <v>362633</v>
      </c>
      <c r="M477" s="162">
        <v>75523</v>
      </c>
      <c r="N477" s="104">
        <f>L477+M477</f>
        <v>438156</v>
      </c>
      <c r="O477" s="162"/>
      <c r="P477" s="226">
        <f>N477+O477</f>
        <v>438156</v>
      </c>
    </row>
    <row r="478" spans="1:16" ht="34.5" customHeight="1">
      <c r="A478" s="24" t="s">
        <v>538</v>
      </c>
      <c r="B478" s="63" t="s">
        <v>164</v>
      </c>
      <c r="C478" s="63"/>
      <c r="D478" s="59" t="s">
        <v>438</v>
      </c>
      <c r="E478" s="59" t="s">
        <v>539</v>
      </c>
      <c r="F478" s="104">
        <f>234720.34+141755</f>
        <v>376475.33999999997</v>
      </c>
      <c r="G478" s="121"/>
      <c r="H478" s="185">
        <f>F478+G478</f>
        <v>376475.33999999997</v>
      </c>
      <c r="I478" s="121">
        <v>5237</v>
      </c>
      <c r="J478" s="104">
        <f>H478+I478</f>
        <v>381712.33999999997</v>
      </c>
      <c r="K478" s="121"/>
      <c r="L478" s="104">
        <f>J478+K478</f>
        <v>381712.33999999997</v>
      </c>
      <c r="M478" s="162">
        <v>-75523</v>
      </c>
      <c r="N478" s="104">
        <f>L478+M478</f>
        <v>306189.33999999997</v>
      </c>
      <c r="O478" s="162"/>
      <c r="P478" s="226">
        <f>N478+O478</f>
        <v>306189.33999999997</v>
      </c>
    </row>
    <row r="479" spans="1:16" ht="17.25" customHeight="1">
      <c r="A479" s="40" t="s">
        <v>461</v>
      </c>
      <c r="B479" s="63" t="s">
        <v>164</v>
      </c>
      <c r="C479" s="63" t="s">
        <v>462</v>
      </c>
      <c r="D479" s="59" t="s">
        <v>435</v>
      </c>
      <c r="E479" s="63"/>
      <c r="F479" s="105">
        <f>F480+F481</f>
        <v>5162300</v>
      </c>
      <c r="G479" s="121"/>
      <c r="H479" s="181">
        <f>H480+H481</f>
        <v>5162300</v>
      </c>
      <c r="I479" s="121"/>
      <c r="J479" s="105">
        <f>J480+J481</f>
        <v>4630206</v>
      </c>
      <c r="K479" s="121"/>
      <c r="L479" s="105">
        <f>L480+L481</f>
        <v>4630206</v>
      </c>
      <c r="M479" s="162"/>
      <c r="N479" s="105">
        <f>N480+N481</f>
        <v>4630206</v>
      </c>
      <c r="O479" s="162"/>
      <c r="P479" s="223">
        <f>P480+P481</f>
        <v>2991381</v>
      </c>
    </row>
    <row r="480" spans="1:16" ht="18.75" customHeight="1">
      <c r="A480" s="140" t="s">
        <v>637</v>
      </c>
      <c r="B480" s="59" t="s">
        <v>164</v>
      </c>
      <c r="C480" s="59" t="s">
        <v>462</v>
      </c>
      <c r="D480" s="59" t="s">
        <v>435</v>
      </c>
      <c r="E480" s="59" t="s">
        <v>542</v>
      </c>
      <c r="F480" s="105">
        <v>2759225</v>
      </c>
      <c r="G480" s="121"/>
      <c r="H480" s="181">
        <f>F480+G480</f>
        <v>2759225</v>
      </c>
      <c r="I480" s="121">
        <v>-532094</v>
      </c>
      <c r="J480" s="105">
        <f>H480+I480</f>
        <v>2227131</v>
      </c>
      <c r="K480" s="121"/>
      <c r="L480" s="105">
        <f>J480+K480</f>
        <v>2227131</v>
      </c>
      <c r="M480" s="162"/>
      <c r="N480" s="105">
        <f>L480+M480</f>
        <v>2227131</v>
      </c>
      <c r="O480" s="162">
        <f>-85700-294700</f>
        <v>-380400</v>
      </c>
      <c r="P480" s="223">
        <f>N480+O480</f>
        <v>1846731</v>
      </c>
    </row>
    <row r="481" spans="1:16" ht="36" customHeight="1">
      <c r="A481" s="24" t="s">
        <v>538</v>
      </c>
      <c r="B481" s="59" t="s">
        <v>164</v>
      </c>
      <c r="C481" s="59" t="s">
        <v>462</v>
      </c>
      <c r="D481" s="59" t="s">
        <v>435</v>
      </c>
      <c r="E481" s="59" t="s">
        <v>539</v>
      </c>
      <c r="F481" s="105">
        <v>2403075</v>
      </c>
      <c r="G481" s="121"/>
      <c r="H481" s="181">
        <f>F481+G481</f>
        <v>2403075</v>
      </c>
      <c r="I481" s="121"/>
      <c r="J481" s="105">
        <f>H481+I481</f>
        <v>2403075</v>
      </c>
      <c r="K481" s="121"/>
      <c r="L481" s="105">
        <f>J481+K481</f>
        <v>2403075</v>
      </c>
      <c r="M481" s="162"/>
      <c r="N481" s="105">
        <f>L481+M481</f>
        <v>2403075</v>
      </c>
      <c r="O481" s="162">
        <f>-156125-1102300</f>
        <v>-1258425</v>
      </c>
      <c r="P481" s="223">
        <f>N481+O481</f>
        <v>1144650</v>
      </c>
    </row>
    <row r="482" spans="1:16" ht="19.5" customHeight="1">
      <c r="A482" s="22" t="s">
        <v>162</v>
      </c>
      <c r="B482" s="56" t="s">
        <v>163</v>
      </c>
      <c r="C482" s="56"/>
      <c r="D482" s="56"/>
      <c r="E482" s="56"/>
      <c r="F482" s="108">
        <f>F483</f>
        <v>2085500</v>
      </c>
      <c r="G482" s="121"/>
      <c r="H482" s="180">
        <f>H483</f>
        <v>2075501</v>
      </c>
      <c r="I482" s="121"/>
      <c r="J482" s="108">
        <f>J483</f>
        <v>1851001</v>
      </c>
      <c r="K482" s="121"/>
      <c r="L482" s="108">
        <f>L483</f>
        <v>1817966.19</v>
      </c>
      <c r="M482" s="162"/>
      <c r="N482" s="108">
        <f>N483</f>
        <v>1807966.19</v>
      </c>
      <c r="O482" s="162"/>
      <c r="P482" s="222">
        <f>P483</f>
        <v>1357495.19</v>
      </c>
    </row>
    <row r="483" spans="1:16" ht="80.25" customHeight="1">
      <c r="A483" s="39" t="s">
        <v>222</v>
      </c>
      <c r="B483" s="59" t="s">
        <v>163</v>
      </c>
      <c r="C483" s="59" t="s">
        <v>243</v>
      </c>
      <c r="D483" s="59" t="s">
        <v>630</v>
      </c>
      <c r="E483" s="59"/>
      <c r="F483" s="105">
        <f>F484</f>
        <v>2085500</v>
      </c>
      <c r="G483" s="121"/>
      <c r="H483" s="181">
        <f>H484</f>
        <v>2075501</v>
      </c>
      <c r="I483" s="121"/>
      <c r="J483" s="105">
        <f>J484</f>
        <v>1851001</v>
      </c>
      <c r="K483" s="121"/>
      <c r="L483" s="105">
        <f>L484</f>
        <v>1817966.19</v>
      </c>
      <c r="M483" s="162"/>
      <c r="N483" s="105">
        <f>N484</f>
        <v>1807966.19</v>
      </c>
      <c r="O483" s="162"/>
      <c r="P483" s="223">
        <f>P484</f>
        <v>1357495.19</v>
      </c>
    </row>
    <row r="484" spans="1:16" ht="63.75" customHeight="1">
      <c r="A484" s="12" t="s">
        <v>264</v>
      </c>
      <c r="B484" s="59" t="s">
        <v>163</v>
      </c>
      <c r="C484" s="73" t="s">
        <v>730</v>
      </c>
      <c r="D484" s="73" t="s">
        <v>439</v>
      </c>
      <c r="E484" s="59"/>
      <c r="F484" s="105">
        <f>F485</f>
        <v>2085500</v>
      </c>
      <c r="G484" s="121"/>
      <c r="H484" s="181">
        <f>H485</f>
        <v>2075501</v>
      </c>
      <c r="I484" s="121"/>
      <c r="J484" s="105">
        <f>J485+J488</f>
        <v>1851001</v>
      </c>
      <c r="K484" s="121"/>
      <c r="L484" s="105">
        <f>L485+L488</f>
        <v>1817966.19</v>
      </c>
      <c r="M484" s="162"/>
      <c r="N484" s="105">
        <f>N485+N488</f>
        <v>1807966.19</v>
      </c>
      <c r="O484" s="162"/>
      <c r="P484" s="223">
        <f>P485+P488</f>
        <v>1357495.19</v>
      </c>
    </row>
    <row r="485" spans="1:16" ht="39.75" customHeight="1">
      <c r="A485" s="12" t="s">
        <v>256</v>
      </c>
      <c r="B485" s="59" t="s">
        <v>163</v>
      </c>
      <c r="C485" s="73" t="s">
        <v>266</v>
      </c>
      <c r="D485" s="73" t="s">
        <v>743</v>
      </c>
      <c r="E485" s="59"/>
      <c r="F485" s="105">
        <f>F487+F486</f>
        <v>2085500</v>
      </c>
      <c r="G485" s="121"/>
      <c r="H485" s="181">
        <f>H487+H486</f>
        <v>2075501</v>
      </c>
      <c r="I485" s="121"/>
      <c r="J485" s="105">
        <f>J487+J486</f>
        <v>1551001</v>
      </c>
      <c r="K485" s="121"/>
      <c r="L485" s="105">
        <f>L487+L486</f>
        <v>1517966.19</v>
      </c>
      <c r="M485" s="162"/>
      <c r="N485" s="105">
        <f>N487+N486</f>
        <v>1507966.19</v>
      </c>
      <c r="O485" s="162"/>
      <c r="P485" s="223">
        <f>P487+P486</f>
        <v>1057495.19</v>
      </c>
    </row>
    <row r="486" spans="1:16" ht="33" customHeight="1">
      <c r="A486" s="24" t="s">
        <v>538</v>
      </c>
      <c r="B486" s="59" t="s">
        <v>163</v>
      </c>
      <c r="C486" s="73" t="s">
        <v>266</v>
      </c>
      <c r="D486" s="73" t="s">
        <v>743</v>
      </c>
      <c r="E486" s="59" t="s">
        <v>539</v>
      </c>
      <c r="F486" s="105">
        <v>546000</v>
      </c>
      <c r="G486" s="121"/>
      <c r="H486" s="181">
        <f>F486+G486</f>
        <v>546000</v>
      </c>
      <c r="I486" s="121">
        <f>4283.61-300000</f>
        <v>-295716.39</v>
      </c>
      <c r="J486" s="105">
        <f>H486+I486</f>
        <v>250283.61</v>
      </c>
      <c r="K486" s="121"/>
      <c r="L486" s="105">
        <f>J486+K486</f>
        <v>250283.61</v>
      </c>
      <c r="M486" s="162"/>
      <c r="N486" s="105">
        <f>L486+M486</f>
        <v>250283.61</v>
      </c>
      <c r="O486" s="162">
        <f>-246000+30000</f>
        <v>-216000</v>
      </c>
      <c r="P486" s="223">
        <f>N486+O486</f>
        <v>34283.609999999986</v>
      </c>
    </row>
    <row r="487" spans="1:16" ht="18" customHeight="1">
      <c r="A487" s="13" t="s">
        <v>173</v>
      </c>
      <c r="B487" s="59" t="s">
        <v>163</v>
      </c>
      <c r="C487" s="73" t="s">
        <v>266</v>
      </c>
      <c r="D487" s="73" t="s">
        <v>743</v>
      </c>
      <c r="E487" s="59" t="s">
        <v>174</v>
      </c>
      <c r="F487" s="105">
        <v>1539500</v>
      </c>
      <c r="G487" s="121">
        <v>-9999</v>
      </c>
      <c r="H487" s="181">
        <f>F487+G487</f>
        <v>1529501</v>
      </c>
      <c r="I487" s="121">
        <v>-228783.61</v>
      </c>
      <c r="J487" s="105">
        <f>H487+I487</f>
        <v>1300717.3900000001</v>
      </c>
      <c r="K487" s="121">
        <v>-33034.81</v>
      </c>
      <c r="L487" s="105">
        <f>J487+K487</f>
        <v>1267682.58</v>
      </c>
      <c r="M487" s="162">
        <v>-10000</v>
      </c>
      <c r="N487" s="105">
        <f>L487+M487</f>
        <v>1257682.58</v>
      </c>
      <c r="O487" s="162">
        <f>-204471-30000</f>
        <v>-234471</v>
      </c>
      <c r="P487" s="223">
        <f>N487+O487</f>
        <v>1023211.5800000001</v>
      </c>
    </row>
    <row r="488" spans="1:16" ht="30.75" customHeight="1">
      <c r="A488" s="14" t="s">
        <v>315</v>
      </c>
      <c r="B488" s="59" t="s">
        <v>163</v>
      </c>
      <c r="C488" s="73"/>
      <c r="D488" s="73" t="s">
        <v>316</v>
      </c>
      <c r="E488" s="59"/>
      <c r="F488" s="105"/>
      <c r="G488" s="121"/>
      <c r="H488" s="181"/>
      <c r="I488" s="121"/>
      <c r="J488" s="105">
        <f>J489</f>
        <v>300000</v>
      </c>
      <c r="K488" s="121"/>
      <c r="L488" s="105">
        <f>L489</f>
        <v>300000</v>
      </c>
      <c r="M488" s="162"/>
      <c r="N488" s="105">
        <f>N489</f>
        <v>300000</v>
      </c>
      <c r="O488" s="162"/>
      <c r="P488" s="223">
        <f>P489</f>
        <v>300000</v>
      </c>
    </row>
    <row r="489" spans="1:16" ht="31.5" customHeight="1">
      <c r="A489" s="24" t="s">
        <v>538</v>
      </c>
      <c r="B489" s="59" t="s">
        <v>163</v>
      </c>
      <c r="C489" s="73"/>
      <c r="D489" s="73" t="s">
        <v>316</v>
      </c>
      <c r="E489" s="59" t="s">
        <v>539</v>
      </c>
      <c r="F489" s="105"/>
      <c r="G489" s="121"/>
      <c r="H489" s="181"/>
      <c r="I489" s="121">
        <v>300000</v>
      </c>
      <c r="J489" s="105">
        <f>H489+I489</f>
        <v>300000</v>
      </c>
      <c r="K489" s="121"/>
      <c r="L489" s="105">
        <f>J489+K489</f>
        <v>300000</v>
      </c>
      <c r="M489" s="162"/>
      <c r="N489" s="105">
        <f>L489+M489</f>
        <v>300000</v>
      </c>
      <c r="O489" s="162"/>
      <c r="P489" s="223">
        <f>N489+O489</f>
        <v>300000</v>
      </c>
    </row>
    <row r="490" spans="1:16" ht="69" customHeight="1">
      <c r="A490" s="14" t="s">
        <v>516</v>
      </c>
      <c r="B490" s="59" t="s">
        <v>160</v>
      </c>
      <c r="C490" s="59" t="s">
        <v>193</v>
      </c>
      <c r="D490" s="59" t="s">
        <v>651</v>
      </c>
      <c r="E490" s="59"/>
      <c r="F490" s="106">
        <f>F491</f>
        <v>4050</v>
      </c>
      <c r="G490" s="121"/>
      <c r="H490" s="184">
        <f>H491</f>
        <v>4050</v>
      </c>
      <c r="I490" s="121"/>
      <c r="J490" s="106">
        <f>J491</f>
        <v>4050</v>
      </c>
      <c r="K490" s="121"/>
      <c r="L490" s="106">
        <f>L491</f>
        <v>4050</v>
      </c>
      <c r="M490" s="162"/>
      <c r="N490" s="106">
        <f>N491</f>
        <v>4050</v>
      </c>
      <c r="O490" s="162"/>
      <c r="P490" s="225">
        <f>P491</f>
        <v>4050</v>
      </c>
    </row>
    <row r="491" spans="1:16" ht="34.5" customHeight="1">
      <c r="A491" s="46" t="s">
        <v>195</v>
      </c>
      <c r="B491" s="63" t="s">
        <v>161</v>
      </c>
      <c r="C491" s="63" t="s">
        <v>523</v>
      </c>
      <c r="D491" s="58" t="s">
        <v>687</v>
      </c>
      <c r="E491" s="63"/>
      <c r="F491" s="107">
        <f>F492</f>
        <v>4050</v>
      </c>
      <c r="G491" s="121"/>
      <c r="H491" s="183">
        <f>H492</f>
        <v>4050</v>
      </c>
      <c r="I491" s="121"/>
      <c r="J491" s="107">
        <f>J492</f>
        <v>4050</v>
      </c>
      <c r="K491" s="121"/>
      <c r="L491" s="107">
        <f>L492</f>
        <v>4050</v>
      </c>
      <c r="M491" s="162"/>
      <c r="N491" s="107">
        <f>N492</f>
        <v>4050</v>
      </c>
      <c r="O491" s="162"/>
      <c r="P491" s="161">
        <f>P492</f>
        <v>4050</v>
      </c>
    </row>
    <row r="492" spans="1:16" ht="33" customHeight="1">
      <c r="A492" s="13" t="s">
        <v>165</v>
      </c>
      <c r="B492" s="59" t="s">
        <v>161</v>
      </c>
      <c r="C492" s="59" t="s">
        <v>524</v>
      </c>
      <c r="D492" s="58" t="s">
        <v>687</v>
      </c>
      <c r="E492" s="59" t="s">
        <v>178</v>
      </c>
      <c r="F492" s="104">
        <v>4050</v>
      </c>
      <c r="G492" s="121"/>
      <c r="H492" s="185">
        <f>F492+G492</f>
        <v>4050</v>
      </c>
      <c r="I492" s="121"/>
      <c r="J492" s="104">
        <f>H492+I492</f>
        <v>4050</v>
      </c>
      <c r="K492" s="121"/>
      <c r="L492" s="104">
        <f>J492+K492</f>
        <v>4050</v>
      </c>
      <c r="M492" s="162"/>
      <c r="N492" s="104">
        <f>L492+M492</f>
        <v>4050</v>
      </c>
      <c r="O492" s="162"/>
      <c r="P492" s="226">
        <f>N492+O492</f>
        <v>4050</v>
      </c>
    </row>
    <row r="493" spans="1:16" ht="24.75" customHeight="1">
      <c r="A493" s="28" t="s">
        <v>149</v>
      </c>
      <c r="B493" s="84"/>
      <c r="C493" s="84"/>
      <c r="D493" s="84"/>
      <c r="E493" s="84"/>
      <c r="F493" s="108">
        <f>F7+F103+F109+F138+F204+F261+F267+F403+F434+F490+F482</f>
        <v>969816500</v>
      </c>
      <c r="G493" s="121"/>
      <c r="H493" s="180">
        <f>H7+H103+H109+H138+H204+H261+H267+H403+H434+H490+H482</f>
        <v>980270814.9999999</v>
      </c>
      <c r="I493" s="162"/>
      <c r="J493" s="108">
        <f>J7+J103+J109+J138+J204+J261+J267+J403+J434+J490+J482</f>
        <v>997622733</v>
      </c>
      <c r="K493" s="162"/>
      <c r="L493" s="108">
        <f>L7+L103+L109+L138+L204+L261+L267+L403+L434+L490+L482</f>
        <v>999869377</v>
      </c>
      <c r="M493" s="162"/>
      <c r="N493" s="108">
        <f>N7+N103+N109+N138+N204+N261+N267+N403+N434+N490+N482</f>
        <v>993626477</v>
      </c>
      <c r="O493" s="162"/>
      <c r="P493" s="222">
        <f>P7+P103+P109+P138+P204+P261+P267+P403+P434+P490+P482</f>
        <v>998099946.0000001</v>
      </c>
    </row>
    <row r="494" spans="1:16" ht="46.5" customHeight="1">
      <c r="A494" s="250" t="s">
        <v>20</v>
      </c>
      <c r="B494" s="251"/>
      <c r="C494" s="251"/>
      <c r="D494" s="251"/>
      <c r="E494" s="251"/>
      <c r="F494" s="251"/>
      <c r="G494" s="252"/>
      <c r="H494" s="252"/>
      <c r="I494" s="252"/>
      <c r="J494" s="252"/>
      <c r="K494" s="252"/>
      <c r="L494" s="252"/>
      <c r="M494" s="252"/>
      <c r="N494" s="252"/>
      <c r="O494" s="252"/>
      <c r="P494" s="252"/>
    </row>
    <row r="495" spans="1:16" ht="15" customHeight="1" hidden="1">
      <c r="A495" s="253"/>
      <c r="B495" s="254"/>
      <c r="C495" s="254"/>
      <c r="D495" s="254"/>
      <c r="E495" s="254"/>
      <c r="F495" s="254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</row>
    <row r="496" spans="1:17" ht="19.5" customHeight="1">
      <c r="A496" s="22" t="s">
        <v>71</v>
      </c>
      <c r="B496" s="56" t="s">
        <v>72</v>
      </c>
      <c r="C496" s="56"/>
      <c r="D496" s="56"/>
      <c r="E496" s="56"/>
      <c r="F496" s="108">
        <f>F497+F501+F508+F525+F543+F540</f>
        <v>82108360</v>
      </c>
      <c r="G496" s="162"/>
      <c r="H496" s="180">
        <f>H497+H501+H508+H525+H543+H540</f>
        <v>82011560</v>
      </c>
      <c r="I496" s="121"/>
      <c r="J496" s="108">
        <f>J497+J501+J508+J525+J543+J540</f>
        <v>82175960.15</v>
      </c>
      <c r="K496" s="162"/>
      <c r="L496" s="108">
        <f>L497+L501+L508+L525+L543+L540</f>
        <v>83072132.65</v>
      </c>
      <c r="M496" s="162"/>
      <c r="N496" s="108">
        <f>N497+N501+N508+N525+N543+N540</f>
        <v>83294924.32</v>
      </c>
      <c r="O496" s="162"/>
      <c r="P496" s="222">
        <f>P497+P501+P508+P525+P543+P540</f>
        <v>82139549.64</v>
      </c>
      <c r="Q496" s="207"/>
    </row>
    <row r="497" spans="1:16" ht="50.25" customHeight="1">
      <c r="A497" s="45" t="s">
        <v>125</v>
      </c>
      <c r="B497" s="62" t="s">
        <v>73</v>
      </c>
      <c r="C497" s="62" t="s">
        <v>191</v>
      </c>
      <c r="D497" s="58" t="s">
        <v>640</v>
      </c>
      <c r="E497" s="62"/>
      <c r="F497" s="104">
        <f>F498</f>
        <v>1284300</v>
      </c>
      <c r="G497" s="121"/>
      <c r="H497" s="185">
        <f>H498</f>
        <v>1284300</v>
      </c>
      <c r="I497" s="121"/>
      <c r="J497" s="104">
        <f>J498</f>
        <v>1284300</v>
      </c>
      <c r="K497" s="121"/>
      <c r="L497" s="104">
        <f>L498</f>
        <v>1284300</v>
      </c>
      <c r="M497" s="162"/>
      <c r="N497" s="104">
        <f>N498</f>
        <v>1284300</v>
      </c>
      <c r="O497" s="162"/>
      <c r="P497" s="226">
        <f>P498</f>
        <v>1925574</v>
      </c>
    </row>
    <row r="498" spans="1:16" ht="51" customHeight="1">
      <c r="A498" s="45" t="s">
        <v>126</v>
      </c>
      <c r="B498" s="62" t="s">
        <v>73</v>
      </c>
      <c r="C498" s="62" t="s">
        <v>198</v>
      </c>
      <c r="D498" s="58" t="s">
        <v>639</v>
      </c>
      <c r="E498" s="62"/>
      <c r="F498" s="104">
        <f>F499</f>
        <v>1284300</v>
      </c>
      <c r="G498" s="121"/>
      <c r="H498" s="185">
        <f>H499</f>
        <v>1284300</v>
      </c>
      <c r="I498" s="121"/>
      <c r="J498" s="104">
        <f>J499</f>
        <v>1284300</v>
      </c>
      <c r="K498" s="121"/>
      <c r="L498" s="104">
        <f>L499</f>
        <v>1284300</v>
      </c>
      <c r="M498" s="162"/>
      <c r="N498" s="104">
        <f>N499</f>
        <v>1284300</v>
      </c>
      <c r="O498" s="162"/>
      <c r="P498" s="226">
        <f>P499</f>
        <v>1925574</v>
      </c>
    </row>
    <row r="499" spans="1:16" ht="22.5" customHeight="1">
      <c r="A499" s="45" t="s">
        <v>133</v>
      </c>
      <c r="B499" s="62" t="s">
        <v>73</v>
      </c>
      <c r="C499" s="62" t="s">
        <v>198</v>
      </c>
      <c r="D499" s="58" t="s">
        <v>639</v>
      </c>
      <c r="E499" s="62"/>
      <c r="F499" s="104">
        <f>F500</f>
        <v>1284300</v>
      </c>
      <c r="G499" s="121"/>
      <c r="H499" s="185">
        <f>H500</f>
        <v>1284300</v>
      </c>
      <c r="I499" s="121"/>
      <c r="J499" s="104">
        <f>J500</f>
        <v>1284300</v>
      </c>
      <c r="K499" s="121"/>
      <c r="L499" s="104">
        <f>L500</f>
        <v>1284300</v>
      </c>
      <c r="M499" s="162"/>
      <c r="N499" s="104">
        <f>N500</f>
        <v>1284300</v>
      </c>
      <c r="O499" s="162"/>
      <c r="P499" s="226">
        <f>P500</f>
        <v>1925574</v>
      </c>
    </row>
    <row r="500" spans="1:16" ht="36.75" customHeight="1">
      <c r="A500" s="17" t="s">
        <v>537</v>
      </c>
      <c r="B500" s="62" t="s">
        <v>73</v>
      </c>
      <c r="C500" s="62" t="s">
        <v>198</v>
      </c>
      <c r="D500" s="58" t="s">
        <v>639</v>
      </c>
      <c r="E500" s="58" t="s">
        <v>536</v>
      </c>
      <c r="F500" s="104">
        <v>1284300</v>
      </c>
      <c r="G500" s="121"/>
      <c r="H500" s="185">
        <f>F500+G500</f>
        <v>1284300</v>
      </c>
      <c r="I500" s="121"/>
      <c r="J500" s="104">
        <f>H500+I500</f>
        <v>1284300</v>
      </c>
      <c r="K500" s="121"/>
      <c r="L500" s="104">
        <f>J500+K500</f>
        <v>1284300</v>
      </c>
      <c r="M500" s="162"/>
      <c r="N500" s="104">
        <f>L500+M500</f>
        <v>1284300</v>
      </c>
      <c r="O500" s="162">
        <f>-62800+365250+338824-42000+42000</f>
        <v>641274</v>
      </c>
      <c r="P500" s="226">
        <f>N500+O500</f>
        <v>1925574</v>
      </c>
    </row>
    <row r="501" spans="1:16" ht="62.25" customHeight="1">
      <c r="A501" s="45" t="s">
        <v>134</v>
      </c>
      <c r="B501" s="62" t="s">
        <v>74</v>
      </c>
      <c r="C501" s="62" t="s">
        <v>191</v>
      </c>
      <c r="D501" s="58" t="s">
        <v>640</v>
      </c>
      <c r="E501" s="62"/>
      <c r="F501" s="104">
        <f>F502+F506</f>
        <v>1802700</v>
      </c>
      <c r="G501" s="121"/>
      <c r="H501" s="185">
        <f>H502+H506</f>
        <v>1802700</v>
      </c>
      <c r="I501" s="121"/>
      <c r="J501" s="104">
        <f>J502+J506</f>
        <v>1902700</v>
      </c>
      <c r="K501" s="121"/>
      <c r="L501" s="104">
        <f>L502+L506</f>
        <v>1902700</v>
      </c>
      <c r="M501" s="162"/>
      <c r="N501" s="104">
        <f>N502+N506</f>
        <v>2062700</v>
      </c>
      <c r="O501" s="162"/>
      <c r="P501" s="226">
        <f>P502+P506</f>
        <v>1646749</v>
      </c>
    </row>
    <row r="502" spans="1:16" ht="66" customHeight="1">
      <c r="A502" s="45" t="s">
        <v>126</v>
      </c>
      <c r="B502" s="62" t="s">
        <v>74</v>
      </c>
      <c r="C502" s="62" t="s">
        <v>188</v>
      </c>
      <c r="D502" s="58" t="s">
        <v>641</v>
      </c>
      <c r="E502" s="62"/>
      <c r="F502" s="104">
        <f>F503</f>
        <v>1653700</v>
      </c>
      <c r="G502" s="121"/>
      <c r="H502" s="185">
        <f>H503</f>
        <v>1653700</v>
      </c>
      <c r="I502" s="121"/>
      <c r="J502" s="104">
        <f>J503</f>
        <v>1753700</v>
      </c>
      <c r="K502" s="121"/>
      <c r="L502" s="104">
        <f>L503</f>
        <v>1753700</v>
      </c>
      <c r="M502" s="162"/>
      <c r="N502" s="104">
        <f>N503</f>
        <v>1913700</v>
      </c>
      <c r="O502" s="162"/>
      <c r="P502" s="226">
        <f>P503</f>
        <v>1646749</v>
      </c>
    </row>
    <row r="503" spans="1:16" ht="19.5" customHeight="1">
      <c r="A503" s="45" t="s">
        <v>75</v>
      </c>
      <c r="B503" s="62" t="s">
        <v>74</v>
      </c>
      <c r="C503" s="62" t="s">
        <v>188</v>
      </c>
      <c r="D503" s="58" t="s">
        <v>641</v>
      </c>
      <c r="E503" s="62"/>
      <c r="F503" s="104">
        <f>F504+F505</f>
        <v>1653700</v>
      </c>
      <c r="G503" s="121"/>
      <c r="H503" s="185">
        <f>H504+H505</f>
        <v>1653700</v>
      </c>
      <c r="I503" s="121"/>
      <c r="J503" s="104">
        <f>J504+J505</f>
        <v>1753700</v>
      </c>
      <c r="K503" s="121"/>
      <c r="L503" s="104">
        <f>L504+L505</f>
        <v>1753700</v>
      </c>
      <c r="M503" s="162"/>
      <c r="N503" s="104">
        <f>N504+N505</f>
        <v>1913700</v>
      </c>
      <c r="O503" s="162"/>
      <c r="P503" s="226">
        <f>P504+P505</f>
        <v>1646749</v>
      </c>
    </row>
    <row r="504" spans="1:16" ht="33.75" customHeight="1">
      <c r="A504" s="17" t="s">
        <v>537</v>
      </c>
      <c r="B504" s="62" t="s">
        <v>74</v>
      </c>
      <c r="C504" s="62" t="s">
        <v>188</v>
      </c>
      <c r="D504" s="58" t="s">
        <v>641</v>
      </c>
      <c r="E504" s="58" t="s">
        <v>536</v>
      </c>
      <c r="F504" s="104">
        <v>1460900</v>
      </c>
      <c r="G504" s="121"/>
      <c r="H504" s="185">
        <f>F504+G504</f>
        <v>1460900</v>
      </c>
      <c r="I504" s="121"/>
      <c r="J504" s="104">
        <f>H504+I504</f>
        <v>1460900</v>
      </c>
      <c r="K504" s="121"/>
      <c r="L504" s="104">
        <f>J504+K504</f>
        <v>1460900</v>
      </c>
      <c r="M504" s="162"/>
      <c r="N504" s="104">
        <f>L504+M504</f>
        <v>1460900</v>
      </c>
      <c r="O504" s="162">
        <v>-226000</v>
      </c>
      <c r="P504" s="226">
        <f>N504+O504</f>
        <v>1234900</v>
      </c>
    </row>
    <row r="505" spans="1:16" ht="33.75" customHeight="1">
      <c r="A505" s="13" t="s">
        <v>538</v>
      </c>
      <c r="B505" s="62" t="s">
        <v>74</v>
      </c>
      <c r="C505" s="62" t="s">
        <v>188</v>
      </c>
      <c r="D505" s="58" t="s">
        <v>641</v>
      </c>
      <c r="E505" s="58" t="s">
        <v>539</v>
      </c>
      <c r="F505" s="104">
        <v>192800</v>
      </c>
      <c r="G505" s="121"/>
      <c r="H505" s="185">
        <f>F505+G505</f>
        <v>192800</v>
      </c>
      <c r="I505" s="121">
        <v>100000</v>
      </c>
      <c r="J505" s="104">
        <f>H505+I505</f>
        <v>292800</v>
      </c>
      <c r="K505" s="121"/>
      <c r="L505" s="104">
        <f>J505+K505</f>
        <v>292800</v>
      </c>
      <c r="M505" s="162">
        <v>160000</v>
      </c>
      <c r="N505" s="104">
        <f>L505+M505</f>
        <v>452800</v>
      </c>
      <c r="O505" s="162">
        <v>-40951</v>
      </c>
      <c r="P505" s="226">
        <f>N505+O505</f>
        <v>411849</v>
      </c>
    </row>
    <row r="506" spans="1:16" ht="21" customHeight="1">
      <c r="A506" s="46" t="s">
        <v>7</v>
      </c>
      <c r="B506" s="62" t="s">
        <v>74</v>
      </c>
      <c r="C506" s="62" t="s">
        <v>739</v>
      </c>
      <c r="D506" s="58" t="s">
        <v>642</v>
      </c>
      <c r="E506" s="62"/>
      <c r="F506" s="104">
        <f>F507</f>
        <v>149000</v>
      </c>
      <c r="G506" s="121"/>
      <c r="H506" s="185">
        <f>H507</f>
        <v>149000</v>
      </c>
      <c r="I506" s="121"/>
      <c r="J506" s="104">
        <f>J507</f>
        <v>149000</v>
      </c>
      <c r="K506" s="121"/>
      <c r="L506" s="104">
        <f>L507</f>
        <v>149000</v>
      </c>
      <c r="M506" s="162"/>
      <c r="N506" s="104">
        <f>N507</f>
        <v>149000</v>
      </c>
      <c r="O506" s="162"/>
      <c r="P506" s="226">
        <f>P507</f>
        <v>0</v>
      </c>
    </row>
    <row r="507" spans="1:16" ht="35.25" customHeight="1">
      <c r="A507" s="17" t="s">
        <v>537</v>
      </c>
      <c r="B507" s="62" t="s">
        <v>74</v>
      </c>
      <c r="C507" s="62" t="s">
        <v>739</v>
      </c>
      <c r="D507" s="58" t="s">
        <v>642</v>
      </c>
      <c r="E507" s="58" t="s">
        <v>536</v>
      </c>
      <c r="F507" s="104">
        <v>149000</v>
      </c>
      <c r="G507" s="121"/>
      <c r="H507" s="185">
        <f>F507+G507</f>
        <v>149000</v>
      </c>
      <c r="I507" s="121"/>
      <c r="J507" s="104">
        <f>H507+I507</f>
        <v>149000</v>
      </c>
      <c r="K507" s="121"/>
      <c r="L507" s="104">
        <f>J507+K507</f>
        <v>149000</v>
      </c>
      <c r="M507" s="162"/>
      <c r="N507" s="104">
        <f>L507+M507</f>
        <v>149000</v>
      </c>
      <c r="O507" s="162">
        <v>-149000</v>
      </c>
      <c r="P507" s="226">
        <f>N507+O507</f>
        <v>0</v>
      </c>
    </row>
    <row r="508" spans="1:16" ht="62.25" customHeight="1">
      <c r="A508" s="46" t="s">
        <v>593</v>
      </c>
      <c r="B508" s="62" t="s">
        <v>76</v>
      </c>
      <c r="C508" s="62"/>
      <c r="D508" s="62"/>
      <c r="E508" s="62"/>
      <c r="F508" s="104">
        <f>F509</f>
        <v>27894330</v>
      </c>
      <c r="G508" s="168"/>
      <c r="H508" s="185">
        <f>H509</f>
        <v>27894330</v>
      </c>
      <c r="I508" s="168"/>
      <c r="J508" s="104">
        <f>J509</f>
        <v>27890330</v>
      </c>
      <c r="K508" s="168"/>
      <c r="L508" s="104">
        <f>L509</f>
        <v>27890330</v>
      </c>
      <c r="M508" s="169"/>
      <c r="N508" s="104">
        <f>N509</f>
        <v>27888151.67</v>
      </c>
      <c r="O508" s="169"/>
      <c r="P508" s="226">
        <f>P509</f>
        <v>27590627.67</v>
      </c>
    </row>
    <row r="509" spans="1:16" ht="63.75" customHeight="1">
      <c r="A509" s="46" t="s">
        <v>487</v>
      </c>
      <c r="B509" s="62" t="s">
        <v>76</v>
      </c>
      <c r="C509" s="62" t="s">
        <v>489</v>
      </c>
      <c r="D509" s="58" t="s">
        <v>643</v>
      </c>
      <c r="E509" s="62"/>
      <c r="F509" s="104">
        <f>F510+F522</f>
        <v>27894330</v>
      </c>
      <c r="G509" s="168"/>
      <c r="H509" s="185">
        <f>H510+H522</f>
        <v>27894330</v>
      </c>
      <c r="I509" s="168"/>
      <c r="J509" s="104">
        <f>J510+J522</f>
        <v>27890330</v>
      </c>
      <c r="K509" s="168"/>
      <c r="L509" s="104">
        <f>L510+L522</f>
        <v>27890330</v>
      </c>
      <c r="M509" s="169"/>
      <c r="N509" s="104">
        <f>N510+N522</f>
        <v>27888151.67</v>
      </c>
      <c r="O509" s="169"/>
      <c r="P509" s="226">
        <f>P510+P522</f>
        <v>27590627.67</v>
      </c>
    </row>
    <row r="510" spans="1:16" ht="48.75" customHeight="1">
      <c r="A510" s="41" t="s">
        <v>488</v>
      </c>
      <c r="B510" s="62" t="s">
        <v>76</v>
      </c>
      <c r="C510" s="62" t="s">
        <v>490</v>
      </c>
      <c r="D510" s="58" t="s">
        <v>644</v>
      </c>
      <c r="E510" s="62"/>
      <c r="F510" s="104">
        <f>F511+F517+F519+F515</f>
        <v>27849330</v>
      </c>
      <c r="G510" s="169"/>
      <c r="H510" s="185">
        <f>H511+H517+H519+H515</f>
        <v>27849330</v>
      </c>
      <c r="I510" s="168"/>
      <c r="J510" s="104">
        <f>J511+J517+J519+J515</f>
        <v>27845330</v>
      </c>
      <c r="K510" s="168"/>
      <c r="L510" s="104">
        <f>L511+L517+L519+L515</f>
        <v>27845330</v>
      </c>
      <c r="M510" s="169"/>
      <c r="N510" s="104">
        <f>N511+N517+N519+N515</f>
        <v>27843151.67</v>
      </c>
      <c r="O510" s="169"/>
      <c r="P510" s="226">
        <f>P511+P517+P519+P515</f>
        <v>27590627.67</v>
      </c>
    </row>
    <row r="511" spans="1:16" ht="34.5" customHeight="1">
      <c r="A511" s="51" t="s">
        <v>233</v>
      </c>
      <c r="B511" s="62" t="s">
        <v>76</v>
      </c>
      <c r="C511" s="62" t="s">
        <v>492</v>
      </c>
      <c r="D511" s="58" t="s">
        <v>645</v>
      </c>
      <c r="E511" s="62"/>
      <c r="F511" s="104">
        <f>F512+F513+F514</f>
        <v>10937170</v>
      </c>
      <c r="G511" s="168"/>
      <c r="H511" s="185">
        <f>H512+H513+H514</f>
        <v>10937170</v>
      </c>
      <c r="I511" s="168"/>
      <c r="J511" s="104">
        <f>J512+J513+J514</f>
        <v>10933170</v>
      </c>
      <c r="K511" s="168"/>
      <c r="L511" s="104">
        <f>L512+L513+L514</f>
        <v>10933170</v>
      </c>
      <c r="M511" s="169"/>
      <c r="N511" s="104">
        <f>N512+N513+N514</f>
        <v>10930991.67</v>
      </c>
      <c r="O511" s="169"/>
      <c r="P511" s="226">
        <f>P512+P513+P514</f>
        <v>10453991.67</v>
      </c>
    </row>
    <row r="512" spans="1:16" ht="34.5" customHeight="1">
      <c r="A512" s="17" t="s">
        <v>537</v>
      </c>
      <c r="B512" s="62" t="s">
        <v>76</v>
      </c>
      <c r="C512" s="62" t="s">
        <v>492</v>
      </c>
      <c r="D512" s="58" t="s">
        <v>645</v>
      </c>
      <c r="E512" s="58" t="s">
        <v>536</v>
      </c>
      <c r="F512" s="104">
        <v>10236053</v>
      </c>
      <c r="G512" s="168">
        <v>31600</v>
      </c>
      <c r="H512" s="185">
        <f>F512+G512</f>
        <v>10267653</v>
      </c>
      <c r="I512" s="168"/>
      <c r="J512" s="104">
        <f>H512+I512</f>
        <v>10267653</v>
      </c>
      <c r="K512" s="168"/>
      <c r="L512" s="104">
        <f>J512+K512</f>
        <v>10267653</v>
      </c>
      <c r="M512" s="169"/>
      <c r="N512" s="104">
        <f>L512+M512</f>
        <v>10267653</v>
      </c>
      <c r="O512" s="169">
        <v>-477000</v>
      </c>
      <c r="P512" s="226">
        <f>N512+O512</f>
        <v>9790653</v>
      </c>
    </row>
    <row r="513" spans="1:16" ht="36.75" customHeight="1">
      <c r="A513" s="116" t="s">
        <v>538</v>
      </c>
      <c r="B513" s="62" t="s">
        <v>76</v>
      </c>
      <c r="C513" s="62" t="s">
        <v>492</v>
      </c>
      <c r="D513" s="58" t="s">
        <v>645</v>
      </c>
      <c r="E513" s="58" t="s">
        <v>539</v>
      </c>
      <c r="F513" s="104">
        <v>699117</v>
      </c>
      <c r="G513" s="168">
        <v>-31600</v>
      </c>
      <c r="H513" s="185">
        <f>F513+G513</f>
        <v>667517</v>
      </c>
      <c r="I513" s="168">
        <v>-4000</v>
      </c>
      <c r="J513" s="104">
        <f>H513+I513</f>
        <v>663517</v>
      </c>
      <c r="K513" s="168"/>
      <c r="L513" s="104">
        <f>J513+K513</f>
        <v>663517</v>
      </c>
      <c r="M513" s="169">
        <v>-2178.33</v>
      </c>
      <c r="N513" s="104">
        <f>L513+M513</f>
        <v>661338.67</v>
      </c>
      <c r="O513" s="169"/>
      <c r="P513" s="226">
        <f>N513+O513</f>
        <v>661338.67</v>
      </c>
    </row>
    <row r="514" spans="1:16" ht="27" customHeight="1">
      <c r="A514" s="41" t="s">
        <v>541</v>
      </c>
      <c r="B514" s="62" t="s">
        <v>76</v>
      </c>
      <c r="C514" s="62" t="s">
        <v>492</v>
      </c>
      <c r="D514" s="58" t="s">
        <v>645</v>
      </c>
      <c r="E514" s="58" t="s">
        <v>540</v>
      </c>
      <c r="F514" s="104">
        <v>2000</v>
      </c>
      <c r="G514" s="168"/>
      <c r="H514" s="185">
        <f>F514+G514</f>
        <v>2000</v>
      </c>
      <c r="I514" s="168"/>
      <c r="J514" s="104">
        <f>H514+I514</f>
        <v>2000</v>
      </c>
      <c r="K514" s="168"/>
      <c r="L514" s="104">
        <f>J514+K514</f>
        <v>2000</v>
      </c>
      <c r="M514" s="169"/>
      <c r="N514" s="104">
        <f>L514+M514</f>
        <v>2000</v>
      </c>
      <c r="O514" s="169"/>
      <c r="P514" s="226">
        <f>N514+O514</f>
        <v>2000</v>
      </c>
    </row>
    <row r="515" spans="1:61" s="25" customFormat="1" ht="33" customHeight="1">
      <c r="A515" s="51" t="s">
        <v>741</v>
      </c>
      <c r="B515" s="62" t="s">
        <v>76</v>
      </c>
      <c r="C515" s="62" t="s">
        <v>740</v>
      </c>
      <c r="D515" s="58" t="s">
        <v>646</v>
      </c>
      <c r="E515" s="62"/>
      <c r="F515" s="104">
        <f>F516</f>
        <v>894618</v>
      </c>
      <c r="G515" s="170"/>
      <c r="H515" s="185">
        <f>H516</f>
        <v>894618</v>
      </c>
      <c r="I515" s="170"/>
      <c r="J515" s="104">
        <f>J516</f>
        <v>894618</v>
      </c>
      <c r="K515" s="170"/>
      <c r="L515" s="104">
        <f>L516</f>
        <v>894618</v>
      </c>
      <c r="M515" s="213"/>
      <c r="N515" s="104">
        <f>N516</f>
        <v>894618</v>
      </c>
      <c r="O515" s="213"/>
      <c r="P515" s="226">
        <f>P516</f>
        <v>1054618</v>
      </c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23"/>
      <c r="AE515" s="123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123"/>
      <c r="AP515" s="123"/>
      <c r="AQ515" s="123"/>
      <c r="AR515" s="123"/>
      <c r="AS515" s="123"/>
      <c r="AT515" s="123"/>
      <c r="AU515" s="123"/>
      <c r="AV515" s="123"/>
      <c r="AW515" s="123"/>
      <c r="AX515" s="123"/>
      <c r="AY515" s="123"/>
      <c r="AZ515" s="123"/>
      <c r="BA515" s="123"/>
      <c r="BB515" s="123"/>
      <c r="BC515" s="123"/>
      <c r="BD515" s="123"/>
      <c r="BE515" s="123"/>
      <c r="BF515" s="123"/>
      <c r="BG515" s="123"/>
      <c r="BH515" s="123"/>
      <c r="BI515" s="123"/>
    </row>
    <row r="516" spans="1:61" s="25" customFormat="1" ht="33" customHeight="1">
      <c r="A516" s="17" t="s">
        <v>537</v>
      </c>
      <c r="B516" s="62" t="s">
        <v>76</v>
      </c>
      <c r="C516" s="62" t="s">
        <v>740</v>
      </c>
      <c r="D516" s="58" t="s">
        <v>646</v>
      </c>
      <c r="E516" s="58" t="s">
        <v>536</v>
      </c>
      <c r="F516" s="104">
        <v>894618</v>
      </c>
      <c r="G516" s="170"/>
      <c r="H516" s="185">
        <f>F516+G516</f>
        <v>894618</v>
      </c>
      <c r="I516" s="170"/>
      <c r="J516" s="104">
        <f>H516+I516</f>
        <v>894618</v>
      </c>
      <c r="K516" s="170"/>
      <c r="L516" s="104">
        <f>J516+K516</f>
        <v>894618</v>
      </c>
      <c r="M516" s="213"/>
      <c r="N516" s="104">
        <f>L516+M516</f>
        <v>894618</v>
      </c>
      <c r="O516" s="213">
        <v>160000</v>
      </c>
      <c r="P516" s="226">
        <f>N516+O516</f>
        <v>1054618</v>
      </c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  <c r="AC516" s="123"/>
      <c r="AD516" s="123"/>
      <c r="AE516" s="123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123"/>
      <c r="AP516" s="123"/>
      <c r="AQ516" s="123"/>
      <c r="AR516" s="123"/>
      <c r="AS516" s="123"/>
      <c r="AT516" s="123"/>
      <c r="AU516" s="123"/>
      <c r="AV516" s="123"/>
      <c r="AW516" s="123"/>
      <c r="AX516" s="123"/>
      <c r="AY516" s="123"/>
      <c r="AZ516" s="123"/>
      <c r="BA516" s="123"/>
      <c r="BB516" s="123"/>
      <c r="BC516" s="123"/>
      <c r="BD516" s="123"/>
      <c r="BE516" s="123"/>
      <c r="BF516" s="123"/>
      <c r="BG516" s="123"/>
      <c r="BH516" s="123"/>
      <c r="BI516" s="123"/>
    </row>
    <row r="517" spans="1:61" s="25" customFormat="1" ht="32.25" customHeight="1">
      <c r="A517" s="46" t="s">
        <v>495</v>
      </c>
      <c r="B517" s="62" t="s">
        <v>76</v>
      </c>
      <c r="C517" s="62" t="s">
        <v>491</v>
      </c>
      <c r="D517" s="58" t="s">
        <v>647</v>
      </c>
      <c r="E517" s="62"/>
      <c r="F517" s="104">
        <f>F518</f>
        <v>1156188</v>
      </c>
      <c r="G517" s="170"/>
      <c r="H517" s="185">
        <f>H518</f>
        <v>1156188</v>
      </c>
      <c r="I517" s="170"/>
      <c r="J517" s="104">
        <f>J518</f>
        <v>1156188</v>
      </c>
      <c r="K517" s="170"/>
      <c r="L517" s="104">
        <f>L518</f>
        <v>1156188</v>
      </c>
      <c r="M517" s="213"/>
      <c r="N517" s="104">
        <f>N518</f>
        <v>1156188</v>
      </c>
      <c r="O517" s="213"/>
      <c r="P517" s="226">
        <f>P518</f>
        <v>1518188</v>
      </c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  <c r="AC517" s="123"/>
      <c r="AD517" s="123"/>
      <c r="AE517" s="123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123"/>
      <c r="AP517" s="123"/>
      <c r="AQ517" s="123"/>
      <c r="AR517" s="123"/>
      <c r="AS517" s="123"/>
      <c r="AT517" s="123"/>
      <c r="AU517" s="123"/>
      <c r="AV517" s="123"/>
      <c r="AW517" s="123"/>
      <c r="AX517" s="123"/>
      <c r="AY517" s="123"/>
      <c r="AZ517" s="123"/>
      <c r="BA517" s="123"/>
      <c r="BB517" s="123"/>
      <c r="BC517" s="123"/>
      <c r="BD517" s="123"/>
      <c r="BE517" s="123"/>
      <c r="BF517" s="123"/>
      <c r="BG517" s="123"/>
      <c r="BH517" s="123"/>
      <c r="BI517" s="123"/>
    </row>
    <row r="518" spans="1:61" s="25" customFormat="1" ht="32.25" customHeight="1">
      <c r="A518" s="17" t="s">
        <v>537</v>
      </c>
      <c r="B518" s="62" t="s">
        <v>76</v>
      </c>
      <c r="C518" s="62" t="s">
        <v>491</v>
      </c>
      <c r="D518" s="58" t="s">
        <v>647</v>
      </c>
      <c r="E518" s="58" t="s">
        <v>536</v>
      </c>
      <c r="F518" s="104">
        <v>1156188</v>
      </c>
      <c r="G518" s="170"/>
      <c r="H518" s="185">
        <f>F518+G518</f>
        <v>1156188</v>
      </c>
      <c r="I518" s="170"/>
      <c r="J518" s="104">
        <f>H518+I518</f>
        <v>1156188</v>
      </c>
      <c r="K518" s="170"/>
      <c r="L518" s="104">
        <f>J518+K518</f>
        <v>1156188</v>
      </c>
      <c r="M518" s="213"/>
      <c r="N518" s="104">
        <f>L518+M518</f>
        <v>1156188</v>
      </c>
      <c r="O518" s="213">
        <v>362000</v>
      </c>
      <c r="P518" s="226">
        <f>N518+O518</f>
        <v>1518188</v>
      </c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123"/>
      <c r="AP518" s="123"/>
      <c r="AQ518" s="123"/>
      <c r="AR518" s="123"/>
      <c r="AS518" s="123"/>
      <c r="AT518" s="123"/>
      <c r="AU518" s="123"/>
      <c r="AV518" s="123"/>
      <c r="AW518" s="123"/>
      <c r="AX518" s="123"/>
      <c r="AY518" s="123"/>
      <c r="AZ518" s="123"/>
      <c r="BA518" s="123"/>
      <c r="BB518" s="123"/>
      <c r="BC518" s="123"/>
      <c r="BD518" s="123"/>
      <c r="BE518" s="123"/>
      <c r="BF518" s="123"/>
      <c r="BG518" s="123"/>
      <c r="BH518" s="123"/>
      <c r="BI518" s="123"/>
    </row>
    <row r="519" spans="1:61" s="25" customFormat="1" ht="33.75" customHeight="1">
      <c r="A519" s="46" t="s">
        <v>494</v>
      </c>
      <c r="B519" s="62" t="s">
        <v>76</v>
      </c>
      <c r="C519" s="62" t="s">
        <v>493</v>
      </c>
      <c r="D519" s="58" t="s">
        <v>648</v>
      </c>
      <c r="E519" s="62"/>
      <c r="F519" s="104">
        <f>F520+F521</f>
        <v>14861354</v>
      </c>
      <c r="G519" s="170"/>
      <c r="H519" s="185">
        <f>H520+H521</f>
        <v>14861354</v>
      </c>
      <c r="I519" s="170"/>
      <c r="J519" s="104">
        <f>J520+J521</f>
        <v>14861354</v>
      </c>
      <c r="K519" s="170"/>
      <c r="L519" s="104">
        <f>L520+L521</f>
        <v>14861354</v>
      </c>
      <c r="M519" s="213"/>
      <c r="N519" s="104">
        <f>N520+N521</f>
        <v>14861354</v>
      </c>
      <c r="O519" s="213"/>
      <c r="P519" s="226">
        <f>P520+P521</f>
        <v>14563830</v>
      </c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  <c r="AC519" s="123"/>
      <c r="AD519" s="123"/>
      <c r="AE519" s="123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123"/>
      <c r="AP519" s="123"/>
      <c r="AQ519" s="123"/>
      <c r="AR519" s="123"/>
      <c r="AS519" s="123"/>
      <c r="AT519" s="123"/>
      <c r="AU519" s="123"/>
      <c r="AV519" s="123"/>
      <c r="AW519" s="123"/>
      <c r="AX519" s="123"/>
      <c r="AY519" s="123"/>
      <c r="AZ519" s="123"/>
      <c r="BA519" s="123"/>
      <c r="BB519" s="123"/>
      <c r="BC519" s="123"/>
      <c r="BD519" s="123"/>
      <c r="BE519" s="123"/>
      <c r="BF519" s="123"/>
      <c r="BG519" s="123"/>
      <c r="BH519" s="123"/>
      <c r="BI519" s="123"/>
    </row>
    <row r="520" spans="1:61" s="25" customFormat="1" ht="33.75" customHeight="1">
      <c r="A520" s="17" t="s">
        <v>537</v>
      </c>
      <c r="B520" s="62" t="s">
        <v>76</v>
      </c>
      <c r="C520" s="62" t="s">
        <v>493</v>
      </c>
      <c r="D520" s="58" t="s">
        <v>648</v>
      </c>
      <c r="E520" s="58" t="s">
        <v>536</v>
      </c>
      <c r="F520" s="104">
        <v>14221892</v>
      </c>
      <c r="G520" s="170"/>
      <c r="H520" s="185">
        <f>F520+G520</f>
        <v>14221892</v>
      </c>
      <c r="I520" s="170">
        <v>200</v>
      </c>
      <c r="J520" s="104">
        <f>H520+I520</f>
        <v>14222092</v>
      </c>
      <c r="K520" s="170">
        <v>5453</v>
      </c>
      <c r="L520" s="104">
        <f>J520+K520</f>
        <v>14227545</v>
      </c>
      <c r="M520" s="213"/>
      <c r="N520" s="104">
        <f>L520+M520</f>
        <v>14227545</v>
      </c>
      <c r="O520" s="213">
        <f>-276024-21500</f>
        <v>-297524</v>
      </c>
      <c r="P520" s="226">
        <f>N520+O520</f>
        <v>13930021</v>
      </c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  <c r="AD520" s="123"/>
      <c r="AE520" s="123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123"/>
      <c r="AP520" s="123"/>
      <c r="AQ520" s="123"/>
      <c r="AR520" s="123"/>
      <c r="AS520" s="123"/>
      <c r="AT520" s="123"/>
      <c r="AU520" s="123"/>
      <c r="AV520" s="123"/>
      <c r="AW520" s="123"/>
      <c r="AX520" s="123"/>
      <c r="AY520" s="123"/>
      <c r="AZ520" s="123"/>
      <c r="BA520" s="123"/>
      <c r="BB520" s="123"/>
      <c r="BC520" s="123"/>
      <c r="BD520" s="123"/>
      <c r="BE520" s="123"/>
      <c r="BF520" s="123"/>
      <c r="BG520" s="123"/>
      <c r="BH520" s="123"/>
      <c r="BI520" s="123"/>
    </row>
    <row r="521" spans="1:61" s="25" customFormat="1" ht="42" customHeight="1">
      <c r="A521" s="116" t="s">
        <v>538</v>
      </c>
      <c r="B521" s="62" t="s">
        <v>76</v>
      </c>
      <c r="C521" s="62" t="s">
        <v>493</v>
      </c>
      <c r="D521" s="58" t="s">
        <v>648</v>
      </c>
      <c r="E521" s="58" t="s">
        <v>539</v>
      </c>
      <c r="F521" s="104">
        <v>639462</v>
      </c>
      <c r="G521" s="170"/>
      <c r="H521" s="185">
        <f>F521+G521</f>
        <v>639462</v>
      </c>
      <c r="I521" s="170">
        <v>-200</v>
      </c>
      <c r="J521" s="104">
        <f>H521+I521</f>
        <v>639262</v>
      </c>
      <c r="K521" s="170">
        <v>-5453</v>
      </c>
      <c r="L521" s="104">
        <f>J521+K521</f>
        <v>633809</v>
      </c>
      <c r="M521" s="213"/>
      <c r="N521" s="104">
        <f>L521+M521</f>
        <v>633809</v>
      </c>
      <c r="O521" s="213"/>
      <c r="P521" s="226">
        <f>N521+O521</f>
        <v>633809</v>
      </c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  <c r="AD521" s="123"/>
      <c r="AE521" s="123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123"/>
      <c r="AP521" s="123"/>
      <c r="AQ521" s="123"/>
      <c r="AR521" s="123"/>
      <c r="AS521" s="123"/>
      <c r="AT521" s="123"/>
      <c r="AU521" s="123"/>
      <c r="AV521" s="123"/>
      <c r="AW521" s="123"/>
      <c r="AX521" s="123"/>
      <c r="AY521" s="123"/>
      <c r="AZ521" s="123"/>
      <c r="BA521" s="123"/>
      <c r="BB521" s="123"/>
      <c r="BC521" s="123"/>
      <c r="BD521" s="123"/>
      <c r="BE521" s="123"/>
      <c r="BF521" s="123"/>
      <c r="BG521" s="123"/>
      <c r="BH521" s="123"/>
      <c r="BI521" s="123"/>
    </row>
    <row r="522" spans="1:61" s="25" customFormat="1" ht="54" customHeight="1">
      <c r="A522" s="46" t="s">
        <v>509</v>
      </c>
      <c r="B522" s="62" t="s">
        <v>76</v>
      </c>
      <c r="C522" s="62" t="s">
        <v>510</v>
      </c>
      <c r="D522" s="58" t="s">
        <v>650</v>
      </c>
      <c r="E522" s="62"/>
      <c r="F522" s="104">
        <f>F523</f>
        <v>45000</v>
      </c>
      <c r="G522" s="170"/>
      <c r="H522" s="185">
        <f>H523</f>
        <v>45000</v>
      </c>
      <c r="I522" s="170"/>
      <c r="J522" s="104">
        <f>J523</f>
        <v>45000</v>
      </c>
      <c r="K522" s="170"/>
      <c r="L522" s="104">
        <f>L523</f>
        <v>45000</v>
      </c>
      <c r="M522" s="213"/>
      <c r="N522" s="104">
        <f>N523</f>
        <v>45000</v>
      </c>
      <c r="O522" s="213"/>
      <c r="P522" s="226">
        <f>P523</f>
        <v>0</v>
      </c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  <c r="AD522" s="123"/>
      <c r="AE522" s="123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123"/>
      <c r="AP522" s="123"/>
      <c r="AQ522" s="123"/>
      <c r="AR522" s="123"/>
      <c r="AS522" s="123"/>
      <c r="AT522" s="123"/>
      <c r="AU522" s="123"/>
      <c r="AV522" s="123"/>
      <c r="AW522" s="123"/>
      <c r="AX522" s="123"/>
      <c r="AY522" s="123"/>
      <c r="AZ522" s="123"/>
      <c r="BA522" s="123"/>
      <c r="BB522" s="123"/>
      <c r="BC522" s="123"/>
      <c r="BD522" s="123"/>
      <c r="BE522" s="123"/>
      <c r="BF522" s="123"/>
      <c r="BG522" s="123"/>
      <c r="BH522" s="123"/>
      <c r="BI522" s="123"/>
    </row>
    <row r="523" spans="1:61" s="25" customFormat="1" ht="18" customHeight="1">
      <c r="A523" s="94" t="s">
        <v>511</v>
      </c>
      <c r="B523" s="62" t="s">
        <v>76</v>
      </c>
      <c r="C523" s="62" t="s">
        <v>723</v>
      </c>
      <c r="D523" s="58" t="s">
        <v>649</v>
      </c>
      <c r="E523" s="62"/>
      <c r="F523" s="104">
        <f>F524</f>
        <v>45000</v>
      </c>
      <c r="G523" s="170"/>
      <c r="H523" s="185">
        <f>H524</f>
        <v>45000</v>
      </c>
      <c r="I523" s="170"/>
      <c r="J523" s="104">
        <f>J524</f>
        <v>45000</v>
      </c>
      <c r="K523" s="170"/>
      <c r="L523" s="104">
        <f>L524</f>
        <v>45000</v>
      </c>
      <c r="M523" s="213"/>
      <c r="N523" s="104">
        <f>N524</f>
        <v>45000</v>
      </c>
      <c r="O523" s="213"/>
      <c r="P523" s="226">
        <f>P524</f>
        <v>0</v>
      </c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23"/>
      <c r="AE523" s="123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123"/>
      <c r="AP523" s="123"/>
      <c r="AQ523" s="123"/>
      <c r="AR523" s="123"/>
      <c r="AS523" s="123"/>
      <c r="AT523" s="123"/>
      <c r="AU523" s="123"/>
      <c r="AV523" s="123"/>
      <c r="AW523" s="123"/>
      <c r="AX523" s="123"/>
      <c r="AY523" s="123"/>
      <c r="AZ523" s="123"/>
      <c r="BA523" s="123"/>
      <c r="BB523" s="123"/>
      <c r="BC523" s="123"/>
      <c r="BD523" s="123"/>
      <c r="BE523" s="123"/>
      <c r="BF523" s="123"/>
      <c r="BG523" s="123"/>
      <c r="BH523" s="123"/>
      <c r="BI523" s="123"/>
    </row>
    <row r="524" spans="1:61" s="25" customFormat="1" ht="33" customHeight="1">
      <c r="A524" s="116" t="s">
        <v>538</v>
      </c>
      <c r="B524" s="62" t="s">
        <v>76</v>
      </c>
      <c r="C524" s="62" t="s">
        <v>723</v>
      </c>
      <c r="D524" s="58" t="s">
        <v>649</v>
      </c>
      <c r="E524" s="58" t="s">
        <v>539</v>
      </c>
      <c r="F524" s="104">
        <v>45000</v>
      </c>
      <c r="G524" s="170"/>
      <c r="H524" s="185">
        <f>F524+G524</f>
        <v>45000</v>
      </c>
      <c r="I524" s="170"/>
      <c r="J524" s="104">
        <f>H524+I524</f>
        <v>45000</v>
      </c>
      <c r="K524" s="170"/>
      <c r="L524" s="104">
        <f>J524+K524</f>
        <v>45000</v>
      </c>
      <c r="M524" s="213"/>
      <c r="N524" s="104">
        <f>L524+M524</f>
        <v>45000</v>
      </c>
      <c r="O524" s="213">
        <v>-45000</v>
      </c>
      <c r="P524" s="226">
        <f>N524+O524</f>
        <v>0</v>
      </c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  <c r="AD524" s="123"/>
      <c r="AE524" s="123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123"/>
      <c r="AP524" s="123"/>
      <c r="AQ524" s="123"/>
      <c r="AR524" s="123"/>
      <c r="AS524" s="123"/>
      <c r="AT524" s="123"/>
      <c r="AU524" s="123"/>
      <c r="AV524" s="123"/>
      <c r="AW524" s="123"/>
      <c r="AX524" s="123"/>
      <c r="AY524" s="123"/>
      <c r="AZ524" s="123"/>
      <c r="BA524" s="123"/>
      <c r="BB524" s="123"/>
      <c r="BC524" s="123"/>
      <c r="BD524" s="123"/>
      <c r="BE524" s="123"/>
      <c r="BF524" s="123"/>
      <c r="BG524" s="123"/>
      <c r="BH524" s="123"/>
      <c r="BI524" s="123"/>
    </row>
    <row r="525" spans="1:61" s="25" customFormat="1" ht="34.5" customHeight="1">
      <c r="A525" s="45" t="s">
        <v>135</v>
      </c>
      <c r="B525" s="62" t="s">
        <v>77</v>
      </c>
      <c r="C525" s="62"/>
      <c r="D525" s="62"/>
      <c r="E525" s="62"/>
      <c r="F525" s="104">
        <f>F526+F534</f>
        <v>8757540</v>
      </c>
      <c r="G525" s="170"/>
      <c r="H525" s="185">
        <f>H526+H534</f>
        <v>8757540</v>
      </c>
      <c r="I525" s="170"/>
      <c r="J525" s="104">
        <f>J526+J534</f>
        <v>8767540</v>
      </c>
      <c r="K525" s="170"/>
      <c r="L525" s="104">
        <f>L526+L534</f>
        <v>8576447</v>
      </c>
      <c r="M525" s="213"/>
      <c r="N525" s="104">
        <f>N526+N534</f>
        <v>8606447</v>
      </c>
      <c r="O525" s="213"/>
      <c r="P525" s="226">
        <f>P526+P534</f>
        <v>8895416</v>
      </c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  <c r="AE525" s="123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123"/>
      <c r="AP525" s="123"/>
      <c r="AQ525" s="123"/>
      <c r="AR525" s="123"/>
      <c r="AS525" s="123"/>
      <c r="AT525" s="123"/>
      <c r="AU525" s="123"/>
      <c r="AV525" s="123"/>
      <c r="AW525" s="123"/>
      <c r="AX525" s="123"/>
      <c r="AY525" s="123"/>
      <c r="AZ525" s="123"/>
      <c r="BA525" s="123"/>
      <c r="BB525" s="123"/>
      <c r="BC525" s="123"/>
      <c r="BD525" s="123"/>
      <c r="BE525" s="123"/>
      <c r="BF525" s="123"/>
      <c r="BG525" s="123"/>
      <c r="BH525" s="123"/>
      <c r="BI525" s="123"/>
    </row>
    <row r="526" spans="1:61" s="25" customFormat="1" ht="67.5" customHeight="1">
      <c r="A526" s="54" t="s">
        <v>194</v>
      </c>
      <c r="B526" s="62" t="s">
        <v>77</v>
      </c>
      <c r="C526" s="62" t="s">
        <v>193</v>
      </c>
      <c r="D526" s="58" t="s">
        <v>651</v>
      </c>
      <c r="E526" s="62"/>
      <c r="F526" s="104">
        <f>F527</f>
        <v>7047450</v>
      </c>
      <c r="G526" s="170"/>
      <c r="H526" s="185">
        <f>H527</f>
        <v>7047450</v>
      </c>
      <c r="I526" s="170"/>
      <c r="J526" s="104">
        <f>J527</f>
        <v>7047450</v>
      </c>
      <c r="K526" s="170"/>
      <c r="L526" s="104">
        <f>L527</f>
        <v>6856357</v>
      </c>
      <c r="M526" s="213"/>
      <c r="N526" s="104">
        <f>N527</f>
        <v>6856357</v>
      </c>
      <c r="O526" s="213"/>
      <c r="P526" s="226">
        <f>P527</f>
        <v>7123826</v>
      </c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  <c r="AD526" s="123"/>
      <c r="AE526" s="123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123"/>
      <c r="AP526" s="123"/>
      <c r="AQ526" s="123"/>
      <c r="AR526" s="123"/>
      <c r="AS526" s="123"/>
      <c r="AT526" s="123"/>
      <c r="AU526" s="123"/>
      <c r="AV526" s="123"/>
      <c r="AW526" s="123"/>
      <c r="AX526" s="123"/>
      <c r="AY526" s="123"/>
      <c r="AZ526" s="123"/>
      <c r="BA526" s="123"/>
      <c r="BB526" s="123"/>
      <c r="BC526" s="123"/>
      <c r="BD526" s="123"/>
      <c r="BE526" s="123"/>
      <c r="BF526" s="123"/>
      <c r="BG526" s="123"/>
      <c r="BH526" s="123"/>
      <c r="BI526" s="123"/>
    </row>
    <row r="527" spans="1:61" s="25" customFormat="1" ht="33" customHeight="1">
      <c r="A527" s="41" t="s">
        <v>196</v>
      </c>
      <c r="B527" s="62" t="s">
        <v>77</v>
      </c>
      <c r="C527" s="62" t="s">
        <v>724</v>
      </c>
      <c r="D527" s="58" t="s">
        <v>652</v>
      </c>
      <c r="E527" s="62"/>
      <c r="F527" s="104">
        <f>F528+F532</f>
        <v>7047450</v>
      </c>
      <c r="G527" s="170"/>
      <c r="H527" s="185">
        <f>H528+H532</f>
        <v>7047450</v>
      </c>
      <c r="I527" s="170"/>
      <c r="J527" s="104">
        <f>J528+J532</f>
        <v>7047450</v>
      </c>
      <c r="K527" s="170"/>
      <c r="L527" s="104">
        <f>L528+L532</f>
        <v>6856357</v>
      </c>
      <c r="M527" s="213"/>
      <c r="N527" s="104">
        <f>N528+N532</f>
        <v>6856357</v>
      </c>
      <c r="O527" s="213"/>
      <c r="P527" s="226">
        <f>P528+P532</f>
        <v>7123826</v>
      </c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  <c r="AD527" s="123"/>
      <c r="AE527" s="123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123"/>
      <c r="AP527" s="123"/>
      <c r="AQ527" s="123"/>
      <c r="AR527" s="123"/>
      <c r="AS527" s="123"/>
      <c r="AT527" s="123"/>
      <c r="AU527" s="123"/>
      <c r="AV527" s="123"/>
      <c r="AW527" s="123"/>
      <c r="AX527" s="123"/>
      <c r="AY527" s="123"/>
      <c r="AZ527" s="123"/>
      <c r="BA527" s="123"/>
      <c r="BB527" s="123"/>
      <c r="BC527" s="123"/>
      <c r="BD527" s="123"/>
      <c r="BE527" s="123"/>
      <c r="BF527" s="123"/>
      <c r="BG527" s="123"/>
      <c r="BH527" s="123"/>
      <c r="BI527" s="123"/>
    </row>
    <row r="528" spans="1:61" s="25" customFormat="1" ht="17.25" customHeight="1">
      <c r="A528" s="41" t="s">
        <v>0</v>
      </c>
      <c r="B528" s="62" t="s">
        <v>77</v>
      </c>
      <c r="C528" s="62" t="s">
        <v>197</v>
      </c>
      <c r="D528" s="58" t="s">
        <v>653</v>
      </c>
      <c r="E528" s="62"/>
      <c r="F528" s="104">
        <f>F529+F530+F531</f>
        <v>6921700</v>
      </c>
      <c r="G528" s="170"/>
      <c r="H528" s="185">
        <f>H529+H530+H531</f>
        <v>6921700</v>
      </c>
      <c r="I528" s="170"/>
      <c r="J528" s="104">
        <f>J529+J530+J531</f>
        <v>6921700</v>
      </c>
      <c r="K528" s="170"/>
      <c r="L528" s="104">
        <f>L529+L530+L531</f>
        <v>6730607</v>
      </c>
      <c r="M528" s="213"/>
      <c r="N528" s="104">
        <f>N529+N530+N531</f>
        <v>6730607</v>
      </c>
      <c r="O528" s="213"/>
      <c r="P528" s="226">
        <f>P529+P530+P531</f>
        <v>7123826</v>
      </c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  <c r="AE528" s="123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123"/>
      <c r="AP528" s="123"/>
      <c r="AQ528" s="123"/>
      <c r="AR528" s="123"/>
      <c r="AS528" s="123"/>
      <c r="AT528" s="123"/>
      <c r="AU528" s="123"/>
      <c r="AV528" s="123"/>
      <c r="AW528" s="123"/>
      <c r="AX528" s="123"/>
      <c r="AY528" s="123"/>
      <c r="AZ528" s="123"/>
      <c r="BA528" s="123"/>
      <c r="BB528" s="123"/>
      <c r="BC528" s="123"/>
      <c r="BD528" s="123"/>
      <c r="BE528" s="123"/>
      <c r="BF528" s="123"/>
      <c r="BG528" s="123"/>
      <c r="BH528" s="123"/>
      <c r="BI528" s="123"/>
    </row>
    <row r="529" spans="1:61" s="25" customFormat="1" ht="33" customHeight="1">
      <c r="A529" s="17" t="s">
        <v>537</v>
      </c>
      <c r="B529" s="62" t="s">
        <v>77</v>
      </c>
      <c r="C529" s="62" t="s">
        <v>197</v>
      </c>
      <c r="D529" s="58" t="s">
        <v>653</v>
      </c>
      <c r="E529" s="58" t="s">
        <v>536</v>
      </c>
      <c r="F529" s="104">
        <v>6019800</v>
      </c>
      <c r="G529" s="170"/>
      <c r="H529" s="185">
        <f>F529+G529</f>
        <v>6019800</v>
      </c>
      <c r="I529" s="170">
        <v>20000</v>
      </c>
      <c r="J529" s="104">
        <f>H529+I529</f>
        <v>6039800</v>
      </c>
      <c r="K529" s="170">
        <v>-191093</v>
      </c>
      <c r="L529" s="104">
        <f>J529+K529</f>
        <v>5848707</v>
      </c>
      <c r="M529" s="213"/>
      <c r="N529" s="104">
        <f>L529+M529</f>
        <v>5848707</v>
      </c>
      <c r="O529" s="213">
        <v>-269000</v>
      </c>
      <c r="P529" s="226">
        <f>N529+O529</f>
        <v>5579707</v>
      </c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  <c r="AD529" s="123"/>
      <c r="AE529" s="123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123"/>
      <c r="AP529" s="123"/>
      <c r="AQ529" s="123"/>
      <c r="AR529" s="123"/>
      <c r="AS529" s="123"/>
      <c r="AT529" s="123"/>
      <c r="AU529" s="123"/>
      <c r="AV529" s="123"/>
      <c r="AW529" s="123"/>
      <c r="AX529" s="123"/>
      <c r="AY529" s="123"/>
      <c r="AZ529" s="123"/>
      <c r="BA529" s="123"/>
      <c r="BB529" s="123"/>
      <c r="BC529" s="123"/>
      <c r="BD529" s="123"/>
      <c r="BE529" s="123"/>
      <c r="BF529" s="123"/>
      <c r="BG529" s="123"/>
      <c r="BH529" s="123"/>
      <c r="BI529" s="123"/>
    </row>
    <row r="530" spans="1:16" ht="33" customHeight="1">
      <c r="A530" s="116" t="s">
        <v>538</v>
      </c>
      <c r="B530" s="62" t="s">
        <v>77</v>
      </c>
      <c r="C530" s="62" t="s">
        <v>197</v>
      </c>
      <c r="D530" s="58" t="s">
        <v>653</v>
      </c>
      <c r="E530" s="58" t="s">
        <v>539</v>
      </c>
      <c r="F530" s="104">
        <v>901300</v>
      </c>
      <c r="G530" s="121"/>
      <c r="H530" s="185">
        <f>F530+G530</f>
        <v>901300</v>
      </c>
      <c r="I530" s="121">
        <v>-20000</v>
      </c>
      <c r="J530" s="104">
        <f>H530+I530</f>
        <v>881300</v>
      </c>
      <c r="K530" s="121"/>
      <c r="L530" s="104">
        <f>J530+K530</f>
        <v>881300</v>
      </c>
      <c r="M530" s="162"/>
      <c r="N530" s="104">
        <f>L530+M530</f>
        <v>881300</v>
      </c>
      <c r="O530" s="162">
        <v>662219</v>
      </c>
      <c r="P530" s="226">
        <f>N530+O530</f>
        <v>1543519</v>
      </c>
    </row>
    <row r="531" spans="1:16" ht="16.5" customHeight="1">
      <c r="A531" s="41" t="s">
        <v>541</v>
      </c>
      <c r="B531" s="62" t="s">
        <v>77</v>
      </c>
      <c r="C531" s="62" t="s">
        <v>197</v>
      </c>
      <c r="D531" s="58" t="s">
        <v>653</v>
      </c>
      <c r="E531" s="58" t="s">
        <v>540</v>
      </c>
      <c r="F531" s="104">
        <v>600</v>
      </c>
      <c r="G531" s="121"/>
      <c r="H531" s="185">
        <f>F531+G531</f>
        <v>600</v>
      </c>
      <c r="I531" s="121"/>
      <c r="J531" s="104">
        <f>H531+I531</f>
        <v>600</v>
      </c>
      <c r="K531" s="121"/>
      <c r="L531" s="104">
        <f>J531+K531</f>
        <v>600</v>
      </c>
      <c r="M531" s="162"/>
      <c r="N531" s="104">
        <f>L531+M531</f>
        <v>600</v>
      </c>
      <c r="O531" s="162"/>
      <c r="P531" s="226">
        <f>N531+O531</f>
        <v>600</v>
      </c>
    </row>
    <row r="532" spans="1:16" ht="21" customHeight="1">
      <c r="A532" s="41" t="s">
        <v>760</v>
      </c>
      <c r="B532" s="62" t="s">
        <v>77</v>
      </c>
      <c r="C532" s="62" t="s">
        <v>742</v>
      </c>
      <c r="D532" s="58" t="s">
        <v>654</v>
      </c>
      <c r="E532" s="62"/>
      <c r="F532" s="104">
        <f>F533</f>
        <v>125750</v>
      </c>
      <c r="G532" s="121"/>
      <c r="H532" s="185">
        <f>H533</f>
        <v>125750</v>
      </c>
      <c r="I532" s="121"/>
      <c r="J532" s="104">
        <f>J533</f>
        <v>125750</v>
      </c>
      <c r="K532" s="121"/>
      <c r="L532" s="104">
        <f>L533</f>
        <v>125750</v>
      </c>
      <c r="M532" s="162"/>
      <c r="N532" s="104">
        <f>N533</f>
        <v>125750</v>
      </c>
      <c r="O532" s="162"/>
      <c r="P532" s="226">
        <f>P533</f>
        <v>0</v>
      </c>
    </row>
    <row r="533" spans="1:16" ht="37.5" customHeight="1">
      <c r="A533" s="17" t="s">
        <v>537</v>
      </c>
      <c r="B533" s="62" t="s">
        <v>77</v>
      </c>
      <c r="C533" s="62" t="s">
        <v>742</v>
      </c>
      <c r="D533" s="58" t="s">
        <v>654</v>
      </c>
      <c r="E533" s="58" t="s">
        <v>536</v>
      </c>
      <c r="F533" s="104">
        <v>125750</v>
      </c>
      <c r="G533" s="121"/>
      <c r="H533" s="185">
        <f>F533+G533</f>
        <v>125750</v>
      </c>
      <c r="I533" s="121"/>
      <c r="J533" s="104">
        <f>H533+I533</f>
        <v>125750</v>
      </c>
      <c r="K533" s="121"/>
      <c r="L533" s="104">
        <f>J533+K533</f>
        <v>125750</v>
      </c>
      <c r="M533" s="162"/>
      <c r="N533" s="104">
        <f>L533+M533</f>
        <v>125750</v>
      </c>
      <c r="O533" s="162">
        <v>-125750</v>
      </c>
      <c r="P533" s="226">
        <f>N533+O533</f>
        <v>0</v>
      </c>
    </row>
    <row r="534" spans="1:16" ht="16.5" customHeight="1">
      <c r="A534" s="52" t="s">
        <v>190</v>
      </c>
      <c r="B534" s="62" t="s">
        <v>77</v>
      </c>
      <c r="C534" s="62" t="s">
        <v>191</v>
      </c>
      <c r="D534" s="58" t="s">
        <v>640</v>
      </c>
      <c r="E534" s="62"/>
      <c r="F534" s="106">
        <f>F535+F538</f>
        <v>1710090</v>
      </c>
      <c r="G534" s="121"/>
      <c r="H534" s="184">
        <f>H535+H538</f>
        <v>1710090</v>
      </c>
      <c r="I534" s="121"/>
      <c r="J534" s="106">
        <f>J535+J538</f>
        <v>1720090</v>
      </c>
      <c r="K534" s="121"/>
      <c r="L534" s="106">
        <f>L535+L538</f>
        <v>1720090</v>
      </c>
      <c r="M534" s="162"/>
      <c r="N534" s="106">
        <f>N535+N538</f>
        <v>1750090</v>
      </c>
      <c r="O534" s="162"/>
      <c r="P534" s="225">
        <f>P535+P538</f>
        <v>1771590</v>
      </c>
    </row>
    <row r="535" spans="1:16" ht="19.5" customHeight="1">
      <c r="A535" s="52" t="s">
        <v>192</v>
      </c>
      <c r="B535" s="62" t="s">
        <v>77</v>
      </c>
      <c r="C535" s="62" t="s">
        <v>188</v>
      </c>
      <c r="D535" s="58" t="s">
        <v>641</v>
      </c>
      <c r="E535" s="58"/>
      <c r="F535" s="106">
        <f>F536+F537</f>
        <v>986335</v>
      </c>
      <c r="G535" s="121"/>
      <c r="H535" s="184">
        <f>H536+H537</f>
        <v>986335</v>
      </c>
      <c r="I535" s="121"/>
      <c r="J535" s="106">
        <f>J536+J537</f>
        <v>996335</v>
      </c>
      <c r="K535" s="121"/>
      <c r="L535" s="106">
        <f>L536+L537</f>
        <v>998435</v>
      </c>
      <c r="M535" s="162"/>
      <c r="N535" s="106">
        <f>N536+N537</f>
        <v>1028435</v>
      </c>
      <c r="O535" s="162"/>
      <c r="P535" s="225">
        <f>P536+P537</f>
        <v>1044935</v>
      </c>
    </row>
    <row r="536" spans="1:16" ht="19.5" customHeight="1">
      <c r="A536" s="17" t="s">
        <v>537</v>
      </c>
      <c r="B536" s="62" t="s">
        <v>77</v>
      </c>
      <c r="C536" s="62" t="s">
        <v>188</v>
      </c>
      <c r="D536" s="58" t="s">
        <v>641</v>
      </c>
      <c r="E536" s="58" t="s">
        <v>536</v>
      </c>
      <c r="F536" s="106">
        <v>960185</v>
      </c>
      <c r="G536" s="121">
        <v>11000</v>
      </c>
      <c r="H536" s="184">
        <f>F536+G536</f>
        <v>971185</v>
      </c>
      <c r="I536" s="121"/>
      <c r="J536" s="106">
        <f>H536+I536</f>
        <v>971185</v>
      </c>
      <c r="K536" s="121">
        <v>2100</v>
      </c>
      <c r="L536" s="106">
        <f>J536+K536</f>
        <v>973285</v>
      </c>
      <c r="M536" s="162"/>
      <c r="N536" s="106">
        <f>L536+M536</f>
        <v>973285</v>
      </c>
      <c r="O536" s="162">
        <f>-3000+16230</f>
        <v>13230</v>
      </c>
      <c r="P536" s="225">
        <f>N536+O536</f>
        <v>986515</v>
      </c>
    </row>
    <row r="537" spans="1:16" ht="31.5">
      <c r="A537" s="116" t="s">
        <v>538</v>
      </c>
      <c r="B537" s="62" t="s">
        <v>77</v>
      </c>
      <c r="C537" s="62" t="s">
        <v>188</v>
      </c>
      <c r="D537" s="58" t="s">
        <v>641</v>
      </c>
      <c r="E537" s="58" t="s">
        <v>539</v>
      </c>
      <c r="F537" s="104">
        <v>26150</v>
      </c>
      <c r="G537" s="121">
        <v>-11000</v>
      </c>
      <c r="H537" s="184">
        <f>F537+G537</f>
        <v>15150</v>
      </c>
      <c r="I537" s="121">
        <v>10000</v>
      </c>
      <c r="J537" s="106">
        <f>H537+I537</f>
        <v>25150</v>
      </c>
      <c r="K537" s="121"/>
      <c r="L537" s="106">
        <f>J537+K537</f>
        <v>25150</v>
      </c>
      <c r="M537" s="162">
        <v>30000</v>
      </c>
      <c r="N537" s="106">
        <f>L537+M537</f>
        <v>55150</v>
      </c>
      <c r="O537" s="162">
        <v>3270</v>
      </c>
      <c r="P537" s="225">
        <f>N537+O537</f>
        <v>58420</v>
      </c>
    </row>
    <row r="538" spans="1:16" ht="49.5" customHeight="1">
      <c r="A538" s="45" t="s">
        <v>136</v>
      </c>
      <c r="B538" s="62" t="s">
        <v>77</v>
      </c>
      <c r="C538" s="62" t="s">
        <v>189</v>
      </c>
      <c r="D538" s="58" t="s">
        <v>655</v>
      </c>
      <c r="E538" s="62"/>
      <c r="F538" s="104">
        <f>F539</f>
        <v>723755</v>
      </c>
      <c r="G538" s="121"/>
      <c r="H538" s="185">
        <f>H539</f>
        <v>723755</v>
      </c>
      <c r="I538" s="121"/>
      <c r="J538" s="104">
        <f>J539</f>
        <v>723755</v>
      </c>
      <c r="K538" s="121"/>
      <c r="L538" s="104">
        <f>L539</f>
        <v>721655</v>
      </c>
      <c r="M538" s="162"/>
      <c r="N538" s="104">
        <f>N539</f>
        <v>721655</v>
      </c>
      <c r="O538" s="162"/>
      <c r="P538" s="226">
        <f>P539</f>
        <v>726655</v>
      </c>
    </row>
    <row r="539" spans="1:16" ht="33" customHeight="1">
      <c r="A539" s="17" t="s">
        <v>537</v>
      </c>
      <c r="B539" s="62" t="s">
        <v>77</v>
      </c>
      <c r="C539" s="62" t="s">
        <v>189</v>
      </c>
      <c r="D539" s="58" t="s">
        <v>655</v>
      </c>
      <c r="E539" s="58" t="s">
        <v>536</v>
      </c>
      <c r="F539" s="104">
        <v>723755</v>
      </c>
      <c r="G539" s="121"/>
      <c r="H539" s="185">
        <f>F539+G539</f>
        <v>723755</v>
      </c>
      <c r="I539" s="121"/>
      <c r="J539" s="104">
        <f>H539+I539</f>
        <v>723755</v>
      </c>
      <c r="K539" s="121">
        <v>-2100</v>
      </c>
      <c r="L539" s="104">
        <f>J539+K539</f>
        <v>721655</v>
      </c>
      <c r="M539" s="162"/>
      <c r="N539" s="104">
        <f>L539+M539</f>
        <v>721655</v>
      </c>
      <c r="O539" s="162">
        <f>3000+2000</f>
        <v>5000</v>
      </c>
      <c r="P539" s="226">
        <f>N539+O539</f>
        <v>726655</v>
      </c>
    </row>
    <row r="540" spans="1:16" ht="18" customHeight="1">
      <c r="A540" s="42" t="s">
        <v>526</v>
      </c>
      <c r="B540" s="125" t="s">
        <v>137</v>
      </c>
      <c r="C540" s="62" t="s">
        <v>191</v>
      </c>
      <c r="D540" s="58" t="s">
        <v>640</v>
      </c>
      <c r="E540" s="78"/>
      <c r="F540" s="104">
        <f>F541</f>
        <v>180000</v>
      </c>
      <c r="G540" s="121"/>
      <c r="H540" s="185">
        <f>H541</f>
        <v>80000</v>
      </c>
      <c r="I540" s="121"/>
      <c r="J540" s="104">
        <f>J541</f>
        <v>80000</v>
      </c>
      <c r="K540" s="121"/>
      <c r="L540" s="104">
        <f>L541</f>
        <v>80000</v>
      </c>
      <c r="M540" s="162"/>
      <c r="N540" s="104">
        <f>N541</f>
        <v>80000</v>
      </c>
      <c r="O540" s="162"/>
      <c r="P540" s="226">
        <f>P541</f>
        <v>80000</v>
      </c>
    </row>
    <row r="541" spans="1:16" ht="17.25" customHeight="1">
      <c r="A541" s="50" t="s">
        <v>170</v>
      </c>
      <c r="B541" s="62" t="s">
        <v>137</v>
      </c>
      <c r="C541" s="62" t="s">
        <v>520</v>
      </c>
      <c r="D541" s="58" t="s">
        <v>656</v>
      </c>
      <c r="E541" s="63"/>
      <c r="F541" s="104">
        <v>180000</v>
      </c>
      <c r="G541" s="121"/>
      <c r="H541" s="185">
        <f>H542</f>
        <v>80000</v>
      </c>
      <c r="I541" s="121"/>
      <c r="J541" s="104">
        <f>J542</f>
        <v>80000</v>
      </c>
      <c r="K541" s="121"/>
      <c r="L541" s="104">
        <f>L542</f>
        <v>80000</v>
      </c>
      <c r="M541" s="162"/>
      <c r="N541" s="104">
        <f>N542</f>
        <v>80000</v>
      </c>
      <c r="O541" s="162"/>
      <c r="P541" s="226">
        <f>P542</f>
        <v>80000</v>
      </c>
    </row>
    <row r="542" spans="1:16" ht="18.75" customHeight="1">
      <c r="A542" s="42" t="s">
        <v>484</v>
      </c>
      <c r="B542" s="62" t="s">
        <v>137</v>
      </c>
      <c r="C542" s="62" t="s">
        <v>520</v>
      </c>
      <c r="D542" s="58" t="s">
        <v>656</v>
      </c>
      <c r="E542" s="63" t="s">
        <v>176</v>
      </c>
      <c r="F542" s="104">
        <v>180000</v>
      </c>
      <c r="G542" s="121">
        <v>-100000</v>
      </c>
      <c r="H542" s="185">
        <f>F542+G542</f>
        <v>80000</v>
      </c>
      <c r="I542" s="121"/>
      <c r="J542" s="104">
        <f>H542+I542</f>
        <v>80000</v>
      </c>
      <c r="K542" s="121"/>
      <c r="L542" s="104">
        <f>J542+K542</f>
        <v>80000</v>
      </c>
      <c r="M542" s="162"/>
      <c r="N542" s="104">
        <f>L542+M542</f>
        <v>80000</v>
      </c>
      <c r="O542" s="162"/>
      <c r="P542" s="226">
        <f>N542+O542</f>
        <v>80000</v>
      </c>
    </row>
    <row r="543" spans="1:16" ht="15.75">
      <c r="A543" s="45" t="s">
        <v>78</v>
      </c>
      <c r="B543" s="62" t="s">
        <v>155</v>
      </c>
      <c r="C543" s="62"/>
      <c r="D543" s="58"/>
      <c r="E543" s="62"/>
      <c r="F543" s="104">
        <f>F544+F560+F573</f>
        <v>42189490</v>
      </c>
      <c r="G543" s="121"/>
      <c r="H543" s="185">
        <f>H544+H560+H573</f>
        <v>42192690</v>
      </c>
      <c r="I543" s="121"/>
      <c r="J543" s="104">
        <f>J544+J560+J573</f>
        <v>42251090.15</v>
      </c>
      <c r="K543" s="121"/>
      <c r="L543" s="104">
        <f>L544+L560+L573</f>
        <v>43338355.65</v>
      </c>
      <c r="M543" s="162"/>
      <c r="N543" s="104">
        <f>N544+N560+N573</f>
        <v>43373325.65</v>
      </c>
      <c r="O543" s="162"/>
      <c r="P543" s="226">
        <f>P544+P560+P573</f>
        <v>42001182.97</v>
      </c>
    </row>
    <row r="544" spans="1:16" ht="78.75">
      <c r="A544" s="45" t="s">
        <v>518</v>
      </c>
      <c r="B544" s="62" t="s">
        <v>155</v>
      </c>
      <c r="C544" s="62" t="s">
        <v>519</v>
      </c>
      <c r="D544" s="58" t="s">
        <v>657</v>
      </c>
      <c r="E544" s="62"/>
      <c r="F544" s="104">
        <f>F545+F548</f>
        <v>3017700</v>
      </c>
      <c r="G544" s="162"/>
      <c r="H544" s="185">
        <f>H545+H548</f>
        <v>3017700</v>
      </c>
      <c r="I544" s="121"/>
      <c r="J544" s="104">
        <f>J545+J548</f>
        <v>3087700</v>
      </c>
      <c r="K544" s="121"/>
      <c r="L544" s="104">
        <f>L545+L548</f>
        <v>3327700</v>
      </c>
      <c r="M544" s="162"/>
      <c r="N544" s="104">
        <f>N545+N548</f>
        <v>3387700</v>
      </c>
      <c r="O544" s="162"/>
      <c r="P544" s="226">
        <f>P545+P548</f>
        <v>3284621.3200000003</v>
      </c>
    </row>
    <row r="545" spans="1:16" ht="51" customHeight="1">
      <c r="A545" s="46" t="s">
        <v>239</v>
      </c>
      <c r="B545" s="62" t="s">
        <v>155</v>
      </c>
      <c r="C545" s="62" t="s">
        <v>240</v>
      </c>
      <c r="D545" s="58" t="s">
        <v>658</v>
      </c>
      <c r="E545" s="62"/>
      <c r="F545" s="104">
        <f>F546</f>
        <v>180000</v>
      </c>
      <c r="G545" s="121"/>
      <c r="H545" s="185">
        <f>H546</f>
        <v>180000</v>
      </c>
      <c r="I545" s="121"/>
      <c r="J545" s="104">
        <f>J546</f>
        <v>180000</v>
      </c>
      <c r="K545" s="121"/>
      <c r="L545" s="104">
        <f>L546</f>
        <v>180000</v>
      </c>
      <c r="M545" s="162"/>
      <c r="N545" s="104">
        <f>N546</f>
        <v>180000</v>
      </c>
      <c r="O545" s="162"/>
      <c r="P545" s="226">
        <f>P546</f>
        <v>106300</v>
      </c>
    </row>
    <row r="546" spans="1:16" ht="47.25">
      <c r="A546" s="45" t="s">
        <v>591</v>
      </c>
      <c r="B546" s="62" t="s">
        <v>155</v>
      </c>
      <c r="C546" s="62" t="s">
        <v>592</v>
      </c>
      <c r="D546" s="58" t="s">
        <v>659</v>
      </c>
      <c r="E546" s="62"/>
      <c r="F546" s="104">
        <f>F547</f>
        <v>180000</v>
      </c>
      <c r="G546" s="121"/>
      <c r="H546" s="185">
        <f>H547</f>
        <v>180000</v>
      </c>
      <c r="I546" s="121"/>
      <c r="J546" s="104">
        <f>J547</f>
        <v>180000</v>
      </c>
      <c r="K546" s="121"/>
      <c r="L546" s="104">
        <f>L547</f>
        <v>180000</v>
      </c>
      <c r="M546" s="162"/>
      <c r="N546" s="104">
        <f>N547</f>
        <v>180000</v>
      </c>
      <c r="O546" s="162"/>
      <c r="P546" s="226">
        <f>P547</f>
        <v>106300</v>
      </c>
    </row>
    <row r="547" spans="1:16" ht="31.5">
      <c r="A547" s="116" t="s">
        <v>538</v>
      </c>
      <c r="B547" s="62" t="s">
        <v>155</v>
      </c>
      <c r="C547" s="62" t="s">
        <v>592</v>
      </c>
      <c r="D547" s="58" t="s">
        <v>659</v>
      </c>
      <c r="E547" s="58" t="s">
        <v>539</v>
      </c>
      <c r="F547" s="104">
        <v>180000</v>
      </c>
      <c r="G547" s="121"/>
      <c r="H547" s="185">
        <f>F547+G547</f>
        <v>180000</v>
      </c>
      <c r="I547" s="121"/>
      <c r="J547" s="104">
        <f>H547+I547</f>
        <v>180000</v>
      </c>
      <c r="K547" s="121"/>
      <c r="L547" s="104">
        <f>J547+K547</f>
        <v>180000</v>
      </c>
      <c r="M547" s="162"/>
      <c r="N547" s="104">
        <f>L547+M547</f>
        <v>180000</v>
      </c>
      <c r="O547" s="162">
        <v>-73700</v>
      </c>
      <c r="P547" s="226">
        <f>N547+O547</f>
        <v>106300</v>
      </c>
    </row>
    <row r="548" spans="1:16" ht="80.25" customHeight="1">
      <c r="A548" s="46" t="s">
        <v>236</v>
      </c>
      <c r="B548" s="62" t="s">
        <v>155</v>
      </c>
      <c r="C548" s="62" t="s">
        <v>237</v>
      </c>
      <c r="D548" s="58" t="s">
        <v>660</v>
      </c>
      <c r="E548" s="62"/>
      <c r="F548" s="104">
        <f>F549+F552+F556</f>
        <v>2837700</v>
      </c>
      <c r="G548" s="121"/>
      <c r="H548" s="185">
        <f>H549+H552+H556</f>
        <v>2837700</v>
      </c>
      <c r="I548" s="121"/>
      <c r="J548" s="104">
        <f>J549+J552+J556+J558</f>
        <v>2907700</v>
      </c>
      <c r="K548" s="121"/>
      <c r="L548" s="104">
        <f>L549+L552+L556+L558</f>
        <v>3147700</v>
      </c>
      <c r="M548" s="162"/>
      <c r="N548" s="104">
        <f>N549+N552+N556+N558</f>
        <v>3207700</v>
      </c>
      <c r="O548" s="162"/>
      <c r="P548" s="226">
        <f>P549+P552+P556+P558</f>
        <v>3178321.3200000003</v>
      </c>
    </row>
    <row r="549" spans="1:16" ht="32.25" customHeight="1">
      <c r="A549" s="45" t="s">
        <v>233</v>
      </c>
      <c r="B549" s="62" t="s">
        <v>155</v>
      </c>
      <c r="C549" s="62" t="s">
        <v>508</v>
      </c>
      <c r="D549" s="58" t="s">
        <v>661</v>
      </c>
      <c r="E549" s="62"/>
      <c r="F549" s="104">
        <f>F550+F551</f>
        <v>1804500</v>
      </c>
      <c r="G549" s="121"/>
      <c r="H549" s="185">
        <f>H550+H551</f>
        <v>1804500</v>
      </c>
      <c r="I549" s="121"/>
      <c r="J549" s="104">
        <f>J550+J551</f>
        <v>1804500</v>
      </c>
      <c r="K549" s="121"/>
      <c r="L549" s="104">
        <f>L550+L551</f>
        <v>1804500</v>
      </c>
      <c r="M549" s="162"/>
      <c r="N549" s="104">
        <f>N550+N551</f>
        <v>1804500</v>
      </c>
      <c r="O549" s="162"/>
      <c r="P549" s="226">
        <f>P550+P551</f>
        <v>1800928.82</v>
      </c>
    </row>
    <row r="550" spans="1:16" ht="32.25" customHeight="1">
      <c r="A550" s="17" t="s">
        <v>537</v>
      </c>
      <c r="B550" s="62" t="s">
        <v>155</v>
      </c>
      <c r="C550" s="62" t="s">
        <v>508</v>
      </c>
      <c r="D550" s="58" t="s">
        <v>661</v>
      </c>
      <c r="E550" s="58" t="s">
        <v>536</v>
      </c>
      <c r="F550" s="104">
        <v>1700400</v>
      </c>
      <c r="G550" s="121"/>
      <c r="H550" s="185">
        <f>F550+G550</f>
        <v>1700400</v>
      </c>
      <c r="I550" s="121"/>
      <c r="J550" s="104">
        <f>H550+I550</f>
        <v>1700400</v>
      </c>
      <c r="K550" s="121"/>
      <c r="L550" s="104">
        <f>J550+K550</f>
        <v>1700400</v>
      </c>
      <c r="M550" s="162"/>
      <c r="N550" s="104">
        <f>L550+M550</f>
        <v>1700400</v>
      </c>
      <c r="O550" s="162"/>
      <c r="P550" s="226">
        <f>N550+O550</f>
        <v>1700400</v>
      </c>
    </row>
    <row r="551" spans="1:16" ht="30.75" customHeight="1">
      <c r="A551" s="116" t="s">
        <v>538</v>
      </c>
      <c r="B551" s="62" t="s">
        <v>155</v>
      </c>
      <c r="C551" s="62" t="s">
        <v>508</v>
      </c>
      <c r="D551" s="58" t="s">
        <v>661</v>
      </c>
      <c r="E551" s="58" t="s">
        <v>539</v>
      </c>
      <c r="F551" s="104">
        <v>104100</v>
      </c>
      <c r="G551" s="121"/>
      <c r="H551" s="185">
        <f>F551+G551</f>
        <v>104100</v>
      </c>
      <c r="I551" s="121"/>
      <c r="J551" s="104">
        <f>H551+I551</f>
        <v>104100</v>
      </c>
      <c r="K551" s="121"/>
      <c r="L551" s="104">
        <f>J551+K551</f>
        <v>104100</v>
      </c>
      <c r="M551" s="162"/>
      <c r="N551" s="104">
        <f>L551+M551</f>
        <v>104100</v>
      </c>
      <c r="O551" s="162">
        <v>-3571.18</v>
      </c>
      <c r="P551" s="226">
        <f>N551+O551</f>
        <v>100528.82</v>
      </c>
    </row>
    <row r="552" spans="1:16" ht="31.5">
      <c r="A552" s="45" t="s">
        <v>152</v>
      </c>
      <c r="B552" s="62" t="s">
        <v>155</v>
      </c>
      <c r="C552" s="62" t="s">
        <v>238</v>
      </c>
      <c r="D552" s="58" t="s">
        <v>662</v>
      </c>
      <c r="E552" s="62"/>
      <c r="F552" s="104">
        <f>F553+F554</f>
        <v>925200</v>
      </c>
      <c r="G552" s="121"/>
      <c r="H552" s="185">
        <f>H553+H554</f>
        <v>925200</v>
      </c>
      <c r="I552" s="121"/>
      <c r="J552" s="104">
        <f>J553+J554</f>
        <v>985200</v>
      </c>
      <c r="K552" s="121"/>
      <c r="L552" s="104">
        <f>L553+L554+L555</f>
        <v>1075200</v>
      </c>
      <c r="M552" s="162"/>
      <c r="N552" s="104">
        <f>N553+N554+N555</f>
        <v>1075200</v>
      </c>
      <c r="O552" s="162"/>
      <c r="P552" s="226">
        <f>P553+P554+P555</f>
        <v>1049392.5</v>
      </c>
    </row>
    <row r="553" spans="1:16" ht="33" customHeight="1">
      <c r="A553" s="17" t="s">
        <v>543</v>
      </c>
      <c r="B553" s="62" t="s">
        <v>155</v>
      </c>
      <c r="C553" s="62" t="s">
        <v>238</v>
      </c>
      <c r="D553" s="58" t="s">
        <v>662</v>
      </c>
      <c r="E553" s="58" t="s">
        <v>542</v>
      </c>
      <c r="F553" s="104">
        <v>750969</v>
      </c>
      <c r="G553" s="121"/>
      <c r="H553" s="185">
        <f>F553+G553</f>
        <v>750969</v>
      </c>
      <c r="I553" s="121"/>
      <c r="J553" s="104">
        <f>H553+I553</f>
        <v>750969</v>
      </c>
      <c r="K553" s="121"/>
      <c r="L553" s="104">
        <f>J553+K553</f>
        <v>750969</v>
      </c>
      <c r="M553" s="162"/>
      <c r="N553" s="104">
        <f>L553+M553</f>
        <v>750969</v>
      </c>
      <c r="O553" s="162">
        <v>-57.5</v>
      </c>
      <c r="P553" s="226">
        <f>N553+O553</f>
        <v>750911.5</v>
      </c>
    </row>
    <row r="554" spans="1:16" ht="33" customHeight="1">
      <c r="A554" s="116" t="s">
        <v>538</v>
      </c>
      <c r="B554" s="62" t="s">
        <v>155</v>
      </c>
      <c r="C554" s="62" t="s">
        <v>238</v>
      </c>
      <c r="D554" s="58" t="s">
        <v>662</v>
      </c>
      <c r="E554" s="58" t="s">
        <v>539</v>
      </c>
      <c r="F554" s="104">
        <v>174231</v>
      </c>
      <c r="G554" s="121"/>
      <c r="H554" s="185">
        <f>F554+G554</f>
        <v>174231</v>
      </c>
      <c r="I554" s="121">
        <v>60000</v>
      </c>
      <c r="J554" s="104">
        <f>H554+I554</f>
        <v>234231</v>
      </c>
      <c r="K554" s="121">
        <v>40000</v>
      </c>
      <c r="L554" s="104">
        <f>J554+K554</f>
        <v>274231</v>
      </c>
      <c r="M554" s="162"/>
      <c r="N554" s="104">
        <f>L554+M554</f>
        <v>274231</v>
      </c>
      <c r="O554" s="162">
        <v>24250</v>
      </c>
      <c r="P554" s="226">
        <f>N554+O554</f>
        <v>298481</v>
      </c>
    </row>
    <row r="555" spans="1:16" ht="33" customHeight="1">
      <c r="A555" s="205" t="s">
        <v>57</v>
      </c>
      <c r="B555" s="62" t="s">
        <v>155</v>
      </c>
      <c r="C555" s="62" t="s">
        <v>238</v>
      </c>
      <c r="D555" s="58" t="s">
        <v>662</v>
      </c>
      <c r="E555" s="61" t="s">
        <v>58</v>
      </c>
      <c r="F555" s="104"/>
      <c r="G555" s="121"/>
      <c r="H555" s="185"/>
      <c r="I555" s="121"/>
      <c r="J555" s="104"/>
      <c r="K555" s="121">
        <v>50000</v>
      </c>
      <c r="L555" s="104">
        <f>J555+K555</f>
        <v>50000</v>
      </c>
      <c r="M555" s="162"/>
      <c r="N555" s="104">
        <f>L555+M555</f>
        <v>50000</v>
      </c>
      <c r="O555" s="162">
        <v>-50000</v>
      </c>
      <c r="P555" s="226">
        <f>N555+O555</f>
        <v>0</v>
      </c>
    </row>
    <row r="556" spans="1:16" ht="18" customHeight="1">
      <c r="A556" s="41" t="s">
        <v>525</v>
      </c>
      <c r="B556" s="62" t="s">
        <v>155</v>
      </c>
      <c r="C556" s="62" t="s">
        <v>590</v>
      </c>
      <c r="D556" s="58" t="s">
        <v>663</v>
      </c>
      <c r="E556" s="95"/>
      <c r="F556" s="106">
        <f>F557</f>
        <v>108000</v>
      </c>
      <c r="G556" s="121"/>
      <c r="H556" s="184">
        <f>H557</f>
        <v>108000</v>
      </c>
      <c r="I556" s="121"/>
      <c r="J556" s="106">
        <f>J557</f>
        <v>108000</v>
      </c>
      <c r="K556" s="121"/>
      <c r="L556" s="106">
        <f>L557</f>
        <v>258000</v>
      </c>
      <c r="M556" s="162"/>
      <c r="N556" s="106">
        <f>N557</f>
        <v>258000</v>
      </c>
      <c r="O556" s="162"/>
      <c r="P556" s="225">
        <f>P557</f>
        <v>258000</v>
      </c>
    </row>
    <row r="557" spans="1:16" ht="18" customHeight="1">
      <c r="A557" s="116" t="s">
        <v>538</v>
      </c>
      <c r="B557" s="62" t="s">
        <v>155</v>
      </c>
      <c r="C557" s="62" t="s">
        <v>590</v>
      </c>
      <c r="D557" s="58" t="s">
        <v>663</v>
      </c>
      <c r="E557" s="61" t="s">
        <v>539</v>
      </c>
      <c r="F557" s="106">
        <v>108000</v>
      </c>
      <c r="G557" s="121"/>
      <c r="H557" s="184">
        <f>F557+G557</f>
        <v>108000</v>
      </c>
      <c r="I557" s="121"/>
      <c r="J557" s="106">
        <f>H557+I557</f>
        <v>108000</v>
      </c>
      <c r="K557" s="121">
        <v>150000</v>
      </c>
      <c r="L557" s="106">
        <f>J557+K557</f>
        <v>258000</v>
      </c>
      <c r="M557" s="162"/>
      <c r="N557" s="106">
        <f>L557+M557</f>
        <v>258000</v>
      </c>
      <c r="O557" s="162"/>
      <c r="P557" s="225">
        <f>N557+O557</f>
        <v>258000</v>
      </c>
    </row>
    <row r="558" spans="1:16" ht="39.75" customHeight="1">
      <c r="A558" s="13" t="s">
        <v>754</v>
      </c>
      <c r="B558" s="58" t="s">
        <v>155</v>
      </c>
      <c r="C558" s="58"/>
      <c r="D558" s="58" t="s">
        <v>755</v>
      </c>
      <c r="E558" s="61"/>
      <c r="F558" s="106"/>
      <c r="G558" s="121"/>
      <c r="H558" s="184"/>
      <c r="I558" s="121"/>
      <c r="J558" s="106">
        <f>J559</f>
        <v>10000</v>
      </c>
      <c r="K558" s="121"/>
      <c r="L558" s="106">
        <f>L559</f>
        <v>10000</v>
      </c>
      <c r="M558" s="162"/>
      <c r="N558" s="106">
        <f>N559</f>
        <v>70000</v>
      </c>
      <c r="O558" s="162"/>
      <c r="P558" s="225">
        <f>P559</f>
        <v>70000</v>
      </c>
    </row>
    <row r="559" spans="1:16" ht="45" customHeight="1">
      <c r="A559" s="13" t="s">
        <v>538</v>
      </c>
      <c r="B559" s="58" t="s">
        <v>155</v>
      </c>
      <c r="C559" s="58"/>
      <c r="D559" s="58" t="s">
        <v>755</v>
      </c>
      <c r="E559" s="61" t="s">
        <v>539</v>
      </c>
      <c r="F559" s="106"/>
      <c r="G559" s="121"/>
      <c r="H559" s="184"/>
      <c r="I559" s="121">
        <v>10000</v>
      </c>
      <c r="J559" s="104">
        <f>H559+I559</f>
        <v>10000</v>
      </c>
      <c r="K559" s="121"/>
      <c r="L559" s="104">
        <f>J559+K559</f>
        <v>10000</v>
      </c>
      <c r="M559" s="162">
        <v>60000</v>
      </c>
      <c r="N559" s="104">
        <f>L559+M559</f>
        <v>70000</v>
      </c>
      <c r="O559" s="162"/>
      <c r="P559" s="226">
        <f>N559+O559</f>
        <v>70000</v>
      </c>
    </row>
    <row r="560" spans="1:16" ht="66.75" customHeight="1">
      <c r="A560" s="46" t="s">
        <v>487</v>
      </c>
      <c r="B560" s="62" t="s">
        <v>155</v>
      </c>
      <c r="C560" s="62" t="s">
        <v>489</v>
      </c>
      <c r="D560" s="58" t="s">
        <v>643</v>
      </c>
      <c r="E560" s="62"/>
      <c r="F560" s="104">
        <f>F561+F568</f>
        <v>36422200</v>
      </c>
      <c r="G560" s="162"/>
      <c r="H560" s="185">
        <f>H561+H568</f>
        <v>36422200</v>
      </c>
      <c r="I560" s="121"/>
      <c r="J560" s="104">
        <f>J561+J568</f>
        <v>36376600.15</v>
      </c>
      <c r="K560" s="121"/>
      <c r="L560" s="104">
        <f>L561+L568</f>
        <v>37154265.65</v>
      </c>
      <c r="M560" s="162"/>
      <c r="N560" s="104">
        <f>N561+N568</f>
        <v>36977033.65</v>
      </c>
      <c r="O560" s="162"/>
      <c r="P560" s="226">
        <f>P561+P568</f>
        <v>35707969.65</v>
      </c>
    </row>
    <row r="561" spans="1:16" ht="62.25" customHeight="1">
      <c r="A561" s="46" t="s">
        <v>502</v>
      </c>
      <c r="B561" s="62" t="s">
        <v>155</v>
      </c>
      <c r="C561" s="62" t="s">
        <v>503</v>
      </c>
      <c r="D561" s="58" t="s">
        <v>665</v>
      </c>
      <c r="E561" s="62"/>
      <c r="F561" s="106">
        <f>F562+F564+F566</f>
        <v>937800</v>
      </c>
      <c r="G561" s="121"/>
      <c r="H561" s="184">
        <f>H562+H564+H566</f>
        <v>937800</v>
      </c>
      <c r="I561" s="121"/>
      <c r="J561" s="106">
        <f>J562+J564+J566</f>
        <v>966800</v>
      </c>
      <c r="K561" s="121"/>
      <c r="L561" s="106">
        <f>L562+L564+L566</f>
        <v>966800</v>
      </c>
      <c r="M561" s="162"/>
      <c r="N561" s="106">
        <f>N562+N564+N566</f>
        <v>789568</v>
      </c>
      <c r="O561" s="162"/>
      <c r="P561" s="225">
        <f>P562+P564+P566</f>
        <v>750568</v>
      </c>
    </row>
    <row r="562" spans="1:16" ht="51" customHeight="1">
      <c r="A562" s="53" t="s">
        <v>186</v>
      </c>
      <c r="B562" s="62" t="s">
        <v>155</v>
      </c>
      <c r="C562" s="62" t="s">
        <v>506</v>
      </c>
      <c r="D562" s="58" t="s">
        <v>666</v>
      </c>
      <c r="E562" s="62"/>
      <c r="F562" s="106">
        <f>F563</f>
        <v>182000</v>
      </c>
      <c r="G562" s="121"/>
      <c r="H562" s="184">
        <f>H563</f>
        <v>182000</v>
      </c>
      <c r="I562" s="121"/>
      <c r="J562" s="106">
        <f>J563</f>
        <v>281000</v>
      </c>
      <c r="K562" s="121"/>
      <c r="L562" s="106">
        <f>L563</f>
        <v>281000</v>
      </c>
      <c r="M562" s="162"/>
      <c r="N562" s="106">
        <f>N563</f>
        <v>323768</v>
      </c>
      <c r="O562" s="162"/>
      <c r="P562" s="225">
        <f>P563</f>
        <v>224768</v>
      </c>
    </row>
    <row r="563" spans="1:16" ht="31.5" customHeight="1">
      <c r="A563" s="116" t="s">
        <v>538</v>
      </c>
      <c r="B563" s="62" t="s">
        <v>155</v>
      </c>
      <c r="C563" s="62" t="s">
        <v>506</v>
      </c>
      <c r="D563" s="58" t="s">
        <v>666</v>
      </c>
      <c r="E563" s="58" t="s">
        <v>539</v>
      </c>
      <c r="F563" s="106">
        <v>182000</v>
      </c>
      <c r="G563" s="121"/>
      <c r="H563" s="184">
        <f>F563+G563</f>
        <v>182000</v>
      </c>
      <c r="I563" s="121">
        <v>99000</v>
      </c>
      <c r="J563" s="106">
        <f>H563+I563</f>
        <v>281000</v>
      </c>
      <c r="K563" s="121"/>
      <c r="L563" s="106">
        <f>J563+K563</f>
        <v>281000</v>
      </c>
      <c r="M563" s="162">
        <f>26760+16008</f>
        <v>42768</v>
      </c>
      <c r="N563" s="106">
        <f>L563+M563</f>
        <v>323768</v>
      </c>
      <c r="O563" s="162">
        <v>-99000</v>
      </c>
      <c r="P563" s="225">
        <f>N563+O563</f>
        <v>224768</v>
      </c>
    </row>
    <row r="564" spans="1:16" ht="36" customHeight="1">
      <c r="A564" s="54" t="s">
        <v>505</v>
      </c>
      <c r="B564" s="62" t="s">
        <v>155</v>
      </c>
      <c r="C564" s="62" t="s">
        <v>507</v>
      </c>
      <c r="D564" s="58" t="s">
        <v>667</v>
      </c>
      <c r="E564" s="62"/>
      <c r="F564" s="106">
        <v>54000</v>
      </c>
      <c r="G564" s="121"/>
      <c r="H564" s="184">
        <v>54000</v>
      </c>
      <c r="I564" s="121"/>
      <c r="J564" s="106">
        <f>J565</f>
        <v>104000</v>
      </c>
      <c r="K564" s="121"/>
      <c r="L564" s="106">
        <f>L565</f>
        <v>104000</v>
      </c>
      <c r="M564" s="162"/>
      <c r="N564" s="106">
        <f>N565</f>
        <v>104000</v>
      </c>
      <c r="O564" s="162"/>
      <c r="P564" s="225">
        <f>P565</f>
        <v>104000</v>
      </c>
    </row>
    <row r="565" spans="1:16" ht="16.5" customHeight="1">
      <c r="A565" s="54" t="s">
        <v>541</v>
      </c>
      <c r="B565" s="62" t="s">
        <v>155</v>
      </c>
      <c r="C565" s="62" t="s">
        <v>507</v>
      </c>
      <c r="D565" s="58" t="s">
        <v>667</v>
      </c>
      <c r="E565" s="58" t="s">
        <v>540</v>
      </c>
      <c r="F565" s="106">
        <v>54000</v>
      </c>
      <c r="G565" s="121"/>
      <c r="H565" s="184">
        <f>F565+G565</f>
        <v>54000</v>
      </c>
      <c r="I565" s="121">
        <v>50000</v>
      </c>
      <c r="J565" s="106">
        <f>H565+I565</f>
        <v>104000</v>
      </c>
      <c r="K565" s="121"/>
      <c r="L565" s="106">
        <f>J565+K565</f>
        <v>104000</v>
      </c>
      <c r="M565" s="162"/>
      <c r="N565" s="106">
        <f>L565+M565</f>
        <v>104000</v>
      </c>
      <c r="O565" s="162"/>
      <c r="P565" s="225">
        <f>N565+O565</f>
        <v>104000</v>
      </c>
    </row>
    <row r="566" spans="1:16" ht="66" customHeight="1">
      <c r="A566" s="26" t="s">
        <v>225</v>
      </c>
      <c r="B566" s="62" t="s">
        <v>155</v>
      </c>
      <c r="C566" s="62" t="s">
        <v>504</v>
      </c>
      <c r="D566" s="58" t="s">
        <v>668</v>
      </c>
      <c r="E566" s="62"/>
      <c r="F566" s="106">
        <f>F567</f>
        <v>701800</v>
      </c>
      <c r="G566" s="121"/>
      <c r="H566" s="184">
        <f>H567</f>
        <v>701800</v>
      </c>
      <c r="I566" s="121"/>
      <c r="J566" s="106">
        <f>J567</f>
        <v>581800</v>
      </c>
      <c r="K566" s="121"/>
      <c r="L566" s="106">
        <f>L567</f>
        <v>581800</v>
      </c>
      <c r="M566" s="162"/>
      <c r="N566" s="106">
        <f>N567</f>
        <v>361800</v>
      </c>
      <c r="O566" s="162"/>
      <c r="P566" s="225">
        <f>P567</f>
        <v>421800</v>
      </c>
    </row>
    <row r="567" spans="1:16" ht="33.75" customHeight="1">
      <c r="A567" s="116" t="s">
        <v>538</v>
      </c>
      <c r="B567" s="62" t="s">
        <v>155</v>
      </c>
      <c r="C567" s="62" t="s">
        <v>504</v>
      </c>
      <c r="D567" s="58" t="s">
        <v>668</v>
      </c>
      <c r="E567" s="58" t="s">
        <v>539</v>
      </c>
      <c r="F567" s="106">
        <v>701800</v>
      </c>
      <c r="G567" s="121"/>
      <c r="H567" s="184">
        <f>F567+G567</f>
        <v>701800</v>
      </c>
      <c r="I567" s="121">
        <v>-120000</v>
      </c>
      <c r="J567" s="106">
        <f>H567+I567</f>
        <v>581800</v>
      </c>
      <c r="K567" s="121"/>
      <c r="L567" s="106">
        <f>J567+K567</f>
        <v>581800</v>
      </c>
      <c r="M567" s="162">
        <v>-220000</v>
      </c>
      <c r="N567" s="106">
        <f>L567+M567</f>
        <v>361800</v>
      </c>
      <c r="O567" s="162">
        <v>60000</v>
      </c>
      <c r="P567" s="225">
        <f>N567+O567</f>
        <v>421800</v>
      </c>
    </row>
    <row r="568" spans="1:16" ht="34.5" customHeight="1">
      <c r="A568" s="41" t="s">
        <v>496</v>
      </c>
      <c r="B568" s="62" t="s">
        <v>155</v>
      </c>
      <c r="C568" s="62" t="s">
        <v>497</v>
      </c>
      <c r="D568" s="58" t="s">
        <v>673</v>
      </c>
      <c r="E568" s="62"/>
      <c r="F568" s="104">
        <f>F569</f>
        <v>35484400</v>
      </c>
      <c r="G568" s="121"/>
      <c r="H568" s="185">
        <f>H569</f>
        <v>35484400</v>
      </c>
      <c r="I568" s="121"/>
      <c r="J568" s="104">
        <f>J569</f>
        <v>35409800.15</v>
      </c>
      <c r="K568" s="121"/>
      <c r="L568" s="104">
        <f>L569</f>
        <v>36187465.65</v>
      </c>
      <c r="M568" s="162"/>
      <c r="N568" s="104">
        <f>N569</f>
        <v>36187465.65</v>
      </c>
      <c r="O568" s="162"/>
      <c r="P568" s="226">
        <f>P569</f>
        <v>34957401.65</v>
      </c>
    </row>
    <row r="569" spans="1:16" ht="36" customHeight="1">
      <c r="A569" s="41" t="s">
        <v>499</v>
      </c>
      <c r="B569" s="62" t="s">
        <v>155</v>
      </c>
      <c r="C569" s="62" t="s">
        <v>500</v>
      </c>
      <c r="D569" s="58" t="s">
        <v>674</v>
      </c>
      <c r="E569" s="62"/>
      <c r="F569" s="104">
        <f>F570+F571+F572</f>
        <v>35484400</v>
      </c>
      <c r="G569" s="121"/>
      <c r="H569" s="185">
        <f>H570+H571+H572</f>
        <v>35484400</v>
      </c>
      <c r="I569" s="121"/>
      <c r="J569" s="104">
        <f>J570+J571+J572</f>
        <v>35409800.15</v>
      </c>
      <c r="K569" s="121"/>
      <c r="L569" s="104">
        <f>L570+L571+L572</f>
        <v>36187465.65</v>
      </c>
      <c r="M569" s="162"/>
      <c r="N569" s="104">
        <f>N570+N571+N572</f>
        <v>36187465.65</v>
      </c>
      <c r="O569" s="162"/>
      <c r="P569" s="226">
        <f>P570+P571+P572</f>
        <v>34957401.65</v>
      </c>
    </row>
    <row r="570" spans="1:16" ht="36" customHeight="1">
      <c r="A570" s="17" t="s">
        <v>543</v>
      </c>
      <c r="B570" s="62" t="s">
        <v>155</v>
      </c>
      <c r="C570" s="62" t="s">
        <v>500</v>
      </c>
      <c r="D570" s="58" t="s">
        <v>674</v>
      </c>
      <c r="E570" s="58" t="s">
        <v>542</v>
      </c>
      <c r="F570" s="104">
        <v>26769277</v>
      </c>
      <c r="G570" s="121">
        <v>14004</v>
      </c>
      <c r="H570" s="185">
        <f>F570+G570</f>
        <v>26783281</v>
      </c>
      <c r="I570" s="121">
        <v>5000</v>
      </c>
      <c r="J570" s="104">
        <f>H570+I570</f>
        <v>26788281</v>
      </c>
      <c r="K570" s="121"/>
      <c r="L570" s="104">
        <f>J570+K570</f>
        <v>26788281</v>
      </c>
      <c r="M570" s="162"/>
      <c r="N570" s="104">
        <f>L570+M570</f>
        <v>26788281</v>
      </c>
      <c r="O570" s="162">
        <v>-1528000</v>
      </c>
      <c r="P570" s="226">
        <f>N570+O570</f>
        <v>25260281</v>
      </c>
    </row>
    <row r="571" spans="1:16" ht="32.25" customHeight="1">
      <c r="A571" s="116" t="s">
        <v>538</v>
      </c>
      <c r="B571" s="62" t="s">
        <v>155</v>
      </c>
      <c r="C571" s="62" t="s">
        <v>500</v>
      </c>
      <c r="D571" s="58" t="s">
        <v>674</v>
      </c>
      <c r="E571" s="58" t="s">
        <v>539</v>
      </c>
      <c r="F571" s="104">
        <v>8463757</v>
      </c>
      <c r="G571" s="121">
        <v>-14004</v>
      </c>
      <c r="H571" s="185">
        <f>F571+G571</f>
        <v>8449753</v>
      </c>
      <c r="I571" s="121">
        <v>-79599.85</v>
      </c>
      <c r="J571" s="104">
        <f>H571+I571</f>
        <v>8370153.15</v>
      </c>
      <c r="K571" s="121">
        <f>59059.5+718606</f>
        <v>777665.5</v>
      </c>
      <c r="L571" s="104">
        <f>J571+K571</f>
        <v>9147818.65</v>
      </c>
      <c r="M571" s="162">
        <v>-17300</v>
      </c>
      <c r="N571" s="104">
        <f>L571+M571</f>
        <v>9130518.65</v>
      </c>
      <c r="O571" s="162">
        <v>297936</v>
      </c>
      <c r="P571" s="226">
        <f>N571+O571</f>
        <v>9428454.65</v>
      </c>
    </row>
    <row r="572" spans="1:16" ht="18.75" customHeight="1">
      <c r="A572" s="54" t="s">
        <v>541</v>
      </c>
      <c r="B572" s="62" t="s">
        <v>155</v>
      </c>
      <c r="C572" s="62" t="s">
        <v>500</v>
      </c>
      <c r="D572" s="58" t="s">
        <v>674</v>
      </c>
      <c r="E572" s="58" t="s">
        <v>540</v>
      </c>
      <c r="F572" s="104">
        <v>251366</v>
      </c>
      <c r="G572" s="121"/>
      <c r="H572" s="185">
        <f>F572+G572</f>
        <v>251366</v>
      </c>
      <c r="I572" s="121"/>
      <c r="J572" s="104">
        <f>H572+I572</f>
        <v>251366</v>
      </c>
      <c r="K572" s="121"/>
      <c r="L572" s="104">
        <f>J572+K572</f>
        <v>251366</v>
      </c>
      <c r="M572" s="162">
        <v>17300</v>
      </c>
      <c r="N572" s="104">
        <f>L572+M572</f>
        <v>268666</v>
      </c>
      <c r="O572" s="162"/>
      <c r="P572" s="226">
        <f>N572+O572</f>
        <v>268666</v>
      </c>
    </row>
    <row r="573" spans="1:16" ht="34.5" customHeight="1">
      <c r="A573" s="87" t="s">
        <v>267</v>
      </c>
      <c r="B573" s="62" t="s">
        <v>155</v>
      </c>
      <c r="C573" s="62" t="s">
        <v>79</v>
      </c>
      <c r="D573" s="58" t="s">
        <v>675</v>
      </c>
      <c r="E573" s="62"/>
      <c r="F573" s="106">
        <f>F574</f>
        <v>2749590</v>
      </c>
      <c r="G573" s="162"/>
      <c r="H573" s="184">
        <f>H574</f>
        <v>2752790</v>
      </c>
      <c r="I573" s="121"/>
      <c r="J573" s="106">
        <f>J574</f>
        <v>2786790</v>
      </c>
      <c r="K573" s="121"/>
      <c r="L573" s="106">
        <f>L574</f>
        <v>2856390</v>
      </c>
      <c r="M573" s="162"/>
      <c r="N573" s="106">
        <f>N574</f>
        <v>3008592</v>
      </c>
      <c r="O573" s="162"/>
      <c r="P573" s="225">
        <f>P574</f>
        <v>3008592</v>
      </c>
    </row>
    <row r="574" spans="1:16" ht="33" customHeight="1">
      <c r="A574" s="19" t="s">
        <v>153</v>
      </c>
      <c r="B574" s="62" t="s">
        <v>155</v>
      </c>
      <c r="C574" s="62" t="s">
        <v>268</v>
      </c>
      <c r="D574" s="58" t="s">
        <v>676</v>
      </c>
      <c r="E574" s="62"/>
      <c r="F574" s="106">
        <f>F575</f>
        <v>2749590</v>
      </c>
      <c r="G574" s="121"/>
      <c r="H574" s="184">
        <f>H575</f>
        <v>2752790</v>
      </c>
      <c r="I574" s="121"/>
      <c r="J574" s="106">
        <f>J575</f>
        <v>2786790</v>
      </c>
      <c r="K574" s="121"/>
      <c r="L574" s="106">
        <f>L575</f>
        <v>2856390</v>
      </c>
      <c r="M574" s="162"/>
      <c r="N574" s="106">
        <f>N575</f>
        <v>3008592</v>
      </c>
      <c r="O574" s="162"/>
      <c r="P574" s="225">
        <f>P575</f>
        <v>3008592</v>
      </c>
    </row>
    <row r="575" spans="1:16" ht="21.75" customHeight="1">
      <c r="A575" s="19" t="s">
        <v>586</v>
      </c>
      <c r="B575" s="62" t="s">
        <v>155</v>
      </c>
      <c r="C575" s="62" t="s">
        <v>587</v>
      </c>
      <c r="D575" s="58" t="s">
        <v>677</v>
      </c>
      <c r="E575" s="62"/>
      <c r="F575" s="106">
        <f>F576+F577</f>
        <v>2749590</v>
      </c>
      <c r="G575" s="121"/>
      <c r="H575" s="184">
        <f>H578+H576+H577</f>
        <v>2752790</v>
      </c>
      <c r="I575" s="121"/>
      <c r="J575" s="106">
        <f>J578+J576+J577</f>
        <v>2786790</v>
      </c>
      <c r="K575" s="121"/>
      <c r="L575" s="106">
        <f>L578+L576+L577</f>
        <v>2856390</v>
      </c>
      <c r="M575" s="162"/>
      <c r="N575" s="106">
        <f>N578+N576+N577</f>
        <v>3008592</v>
      </c>
      <c r="O575" s="162"/>
      <c r="P575" s="225">
        <f>P578+P576+P577</f>
        <v>3008592</v>
      </c>
    </row>
    <row r="576" spans="1:16" ht="30" customHeight="1">
      <c r="A576" s="17" t="s">
        <v>543</v>
      </c>
      <c r="B576" s="62" t="s">
        <v>155</v>
      </c>
      <c r="C576" s="62" t="s">
        <v>587</v>
      </c>
      <c r="D576" s="58" t="s">
        <v>677</v>
      </c>
      <c r="E576" s="58" t="s">
        <v>542</v>
      </c>
      <c r="F576" s="106">
        <f>2632155-161065</f>
        <v>2471090</v>
      </c>
      <c r="G576" s="121"/>
      <c r="H576" s="184">
        <f>F576+G576</f>
        <v>2471090</v>
      </c>
      <c r="I576" s="121"/>
      <c r="J576" s="106">
        <f>H576+I576</f>
        <v>2471090</v>
      </c>
      <c r="K576" s="121">
        <v>14600</v>
      </c>
      <c r="L576" s="106">
        <f>J576+K576</f>
        <v>2485690</v>
      </c>
      <c r="M576" s="162"/>
      <c r="N576" s="106">
        <f>L576+M576</f>
        <v>2485690</v>
      </c>
      <c r="O576" s="162"/>
      <c r="P576" s="225">
        <f>N576+O576</f>
        <v>2485690</v>
      </c>
    </row>
    <row r="577" spans="1:16" ht="30.75" customHeight="1">
      <c r="A577" s="116" t="s">
        <v>538</v>
      </c>
      <c r="B577" s="62" t="s">
        <v>155</v>
      </c>
      <c r="C577" s="62" t="s">
        <v>587</v>
      </c>
      <c r="D577" s="58" t="s">
        <v>677</v>
      </c>
      <c r="E577" s="58" t="s">
        <v>539</v>
      </c>
      <c r="F577" s="104">
        <f>117435+161065</f>
        <v>278500</v>
      </c>
      <c r="G577" s="121">
        <v>2400</v>
      </c>
      <c r="H577" s="184">
        <f>F577+G577</f>
        <v>280900</v>
      </c>
      <c r="I577" s="121">
        <v>34000</v>
      </c>
      <c r="J577" s="106">
        <f>H577+I577</f>
        <v>314900</v>
      </c>
      <c r="K577" s="121">
        <v>55000</v>
      </c>
      <c r="L577" s="106">
        <f>J577+K577</f>
        <v>369900</v>
      </c>
      <c r="M577" s="162">
        <v>100000</v>
      </c>
      <c r="N577" s="106">
        <f>L577+M577</f>
        <v>469900</v>
      </c>
      <c r="O577" s="162"/>
      <c r="P577" s="225">
        <f>N577+O577</f>
        <v>469900</v>
      </c>
    </row>
    <row r="578" spans="1:16" ht="30.75" customHeight="1">
      <c r="A578" s="54" t="s">
        <v>541</v>
      </c>
      <c r="B578" s="62" t="s">
        <v>155</v>
      </c>
      <c r="C578" s="62" t="s">
        <v>500</v>
      </c>
      <c r="D578" s="58" t="s">
        <v>677</v>
      </c>
      <c r="E578" s="58" t="s">
        <v>540</v>
      </c>
      <c r="F578" s="104"/>
      <c r="G578" s="121">
        <v>800</v>
      </c>
      <c r="H578" s="184">
        <f>F578+G578</f>
        <v>800</v>
      </c>
      <c r="I578" s="121"/>
      <c r="J578" s="106">
        <f>H578+I578</f>
        <v>800</v>
      </c>
      <c r="K578" s="121"/>
      <c r="L578" s="106">
        <f>J578+K578</f>
        <v>800</v>
      </c>
      <c r="M578" s="162">
        <v>52202</v>
      </c>
      <c r="N578" s="106">
        <f>L578+M578</f>
        <v>53002</v>
      </c>
      <c r="O578" s="162"/>
      <c r="P578" s="225">
        <f>N578+O578</f>
        <v>53002</v>
      </c>
    </row>
    <row r="579" spans="1:16" ht="36" customHeight="1">
      <c r="A579" s="28" t="s">
        <v>140</v>
      </c>
      <c r="B579" s="67" t="s">
        <v>84</v>
      </c>
      <c r="C579" s="67"/>
      <c r="D579" s="67"/>
      <c r="E579" s="67"/>
      <c r="F579" s="108">
        <f>F580+F598+F590</f>
        <v>4112100</v>
      </c>
      <c r="G579" s="121"/>
      <c r="H579" s="180">
        <f>H580+H598+H590</f>
        <v>4103850</v>
      </c>
      <c r="I579" s="121"/>
      <c r="J579" s="108">
        <f>J580+J598+J590</f>
        <v>3941320.58</v>
      </c>
      <c r="K579" s="121"/>
      <c r="L579" s="108">
        <f>L580+L598+L590</f>
        <v>3762227.5700000003</v>
      </c>
      <c r="M579" s="162"/>
      <c r="N579" s="108">
        <f>N580+N598+N590</f>
        <v>3636243.0700000003</v>
      </c>
      <c r="O579" s="162"/>
      <c r="P579" s="222">
        <f>P580+P598+P590</f>
        <v>3629195.0700000003</v>
      </c>
    </row>
    <row r="580" spans="1:16" ht="66" customHeight="1">
      <c r="A580" s="27" t="s">
        <v>229</v>
      </c>
      <c r="B580" s="69" t="s">
        <v>85</v>
      </c>
      <c r="C580" s="69"/>
      <c r="D580" s="69"/>
      <c r="E580" s="69"/>
      <c r="F580" s="104">
        <f>F581+F585</f>
        <v>2406600</v>
      </c>
      <c r="G580" s="121"/>
      <c r="H580" s="185">
        <f>H581+H585</f>
        <v>2406600</v>
      </c>
      <c r="I580" s="121"/>
      <c r="J580" s="104">
        <f>J581+J585</f>
        <v>2400670.58</v>
      </c>
      <c r="K580" s="121"/>
      <c r="L580" s="104">
        <f>L581+L585</f>
        <v>2261577.5700000003</v>
      </c>
      <c r="M580" s="162"/>
      <c r="N580" s="104">
        <f>N581+N585</f>
        <v>2255677.5700000003</v>
      </c>
      <c r="O580" s="162"/>
      <c r="P580" s="226">
        <f>P581+P585</f>
        <v>2097778.5700000003</v>
      </c>
    </row>
    <row r="581" spans="1:16" ht="66.75" customHeight="1">
      <c r="A581" s="88" t="s">
        <v>561</v>
      </c>
      <c r="B581" s="62" t="s">
        <v>85</v>
      </c>
      <c r="C581" s="62" t="s">
        <v>154</v>
      </c>
      <c r="D581" s="58" t="s">
        <v>693</v>
      </c>
      <c r="E581" s="62"/>
      <c r="F581" s="106">
        <f>F582</f>
        <v>464400</v>
      </c>
      <c r="G581" s="121"/>
      <c r="H581" s="184">
        <f>H582</f>
        <v>464400</v>
      </c>
      <c r="I581" s="121"/>
      <c r="J581" s="106">
        <f>J582</f>
        <v>464400</v>
      </c>
      <c r="K581" s="121"/>
      <c r="L581" s="106">
        <f>L582</f>
        <v>385306.99</v>
      </c>
      <c r="M581" s="162"/>
      <c r="N581" s="106">
        <f>N582</f>
        <v>379406.99</v>
      </c>
      <c r="O581" s="162"/>
      <c r="P581" s="225">
        <f>P582</f>
        <v>226443.99</v>
      </c>
    </row>
    <row r="582" spans="1:16" ht="79.5" customHeight="1">
      <c r="A582" s="13" t="s">
        <v>691</v>
      </c>
      <c r="B582" s="62" t="s">
        <v>85</v>
      </c>
      <c r="C582" s="62" t="s">
        <v>562</v>
      </c>
      <c r="D582" s="58" t="s">
        <v>694</v>
      </c>
      <c r="E582" s="62"/>
      <c r="F582" s="106">
        <f>F583</f>
        <v>464400</v>
      </c>
      <c r="G582" s="121"/>
      <c r="H582" s="184">
        <f>H583</f>
        <v>464400</v>
      </c>
      <c r="I582" s="121"/>
      <c r="J582" s="106">
        <f>J583</f>
        <v>464400</v>
      </c>
      <c r="K582" s="121"/>
      <c r="L582" s="106">
        <f>L583</f>
        <v>385306.99</v>
      </c>
      <c r="M582" s="162"/>
      <c r="N582" s="106">
        <f>N583</f>
        <v>379406.99</v>
      </c>
      <c r="O582" s="162"/>
      <c r="P582" s="225">
        <f>P583</f>
        <v>226443.99</v>
      </c>
    </row>
    <row r="583" spans="1:16" ht="68.25" customHeight="1">
      <c r="A583" s="13" t="s">
        <v>230</v>
      </c>
      <c r="B583" s="62" t="s">
        <v>85</v>
      </c>
      <c r="C583" s="62" t="s">
        <v>563</v>
      </c>
      <c r="D583" s="58" t="s">
        <v>375</v>
      </c>
      <c r="E583" s="62"/>
      <c r="F583" s="106">
        <f>F584</f>
        <v>464400</v>
      </c>
      <c r="G583" s="121"/>
      <c r="H583" s="184">
        <f>H584</f>
        <v>464400</v>
      </c>
      <c r="I583" s="121"/>
      <c r="J583" s="106">
        <f>J584</f>
        <v>464400</v>
      </c>
      <c r="K583" s="121"/>
      <c r="L583" s="106">
        <f>L584</f>
        <v>385306.99</v>
      </c>
      <c r="M583" s="162"/>
      <c r="N583" s="106">
        <f>N584</f>
        <v>379406.99</v>
      </c>
      <c r="O583" s="162"/>
      <c r="P583" s="225">
        <f>P584</f>
        <v>226443.99</v>
      </c>
    </row>
    <row r="584" spans="1:16" ht="30.75" customHeight="1">
      <c r="A584" s="116" t="s">
        <v>538</v>
      </c>
      <c r="B584" s="69" t="s">
        <v>85</v>
      </c>
      <c r="C584" s="69" t="s">
        <v>563</v>
      </c>
      <c r="D584" s="58" t="s">
        <v>375</v>
      </c>
      <c r="E584" s="58" t="s">
        <v>539</v>
      </c>
      <c r="F584" s="106">
        <v>464400</v>
      </c>
      <c r="G584" s="121"/>
      <c r="H584" s="184">
        <f>F584+G584</f>
        <v>464400</v>
      </c>
      <c r="I584" s="121"/>
      <c r="J584" s="106">
        <f>H584+I584</f>
        <v>464400</v>
      </c>
      <c r="K584" s="121">
        <f>-17342.93-10000-51750.08</f>
        <v>-79093.01000000001</v>
      </c>
      <c r="L584" s="106">
        <f>J584+K584</f>
        <v>385306.99</v>
      </c>
      <c r="M584" s="162">
        <v>-5900</v>
      </c>
      <c r="N584" s="106">
        <f>L584+M584</f>
        <v>379406.99</v>
      </c>
      <c r="O584" s="162">
        <v>-152963</v>
      </c>
      <c r="P584" s="225">
        <f>N584+O584</f>
        <v>226443.99</v>
      </c>
    </row>
    <row r="585" spans="1:16" ht="93.75" customHeight="1">
      <c r="A585" s="87" t="s">
        <v>267</v>
      </c>
      <c r="B585" s="62" t="s">
        <v>85</v>
      </c>
      <c r="C585" s="62" t="s">
        <v>79</v>
      </c>
      <c r="D585" s="58" t="s">
        <v>675</v>
      </c>
      <c r="E585" s="62"/>
      <c r="F585" s="106">
        <f>F586</f>
        <v>1942200</v>
      </c>
      <c r="G585" s="121"/>
      <c r="H585" s="184">
        <f>H586</f>
        <v>1942200</v>
      </c>
      <c r="I585" s="121"/>
      <c r="J585" s="106">
        <f>J586</f>
        <v>1936270.58</v>
      </c>
      <c r="K585" s="121"/>
      <c r="L585" s="106">
        <f>L586</f>
        <v>1876270.58</v>
      </c>
      <c r="M585" s="162"/>
      <c r="N585" s="106">
        <f>N586</f>
        <v>1876270.58</v>
      </c>
      <c r="O585" s="162"/>
      <c r="P585" s="225">
        <f>P586</f>
        <v>1871334.58</v>
      </c>
    </row>
    <row r="586" spans="1:16" ht="99.75" customHeight="1">
      <c r="A586" s="19" t="s">
        <v>153</v>
      </c>
      <c r="B586" s="62" t="s">
        <v>85</v>
      </c>
      <c r="C586" s="62" t="s">
        <v>268</v>
      </c>
      <c r="D586" s="58" t="s">
        <v>676</v>
      </c>
      <c r="E586" s="62"/>
      <c r="F586" s="106">
        <f>F587</f>
        <v>1942200</v>
      </c>
      <c r="G586" s="121"/>
      <c r="H586" s="184">
        <f>H587</f>
        <v>1942200</v>
      </c>
      <c r="I586" s="121"/>
      <c r="J586" s="106">
        <f>J587</f>
        <v>1936270.58</v>
      </c>
      <c r="K586" s="121"/>
      <c r="L586" s="106">
        <f>L587</f>
        <v>1876270.58</v>
      </c>
      <c r="M586" s="162"/>
      <c r="N586" s="106">
        <f>N587</f>
        <v>1876270.58</v>
      </c>
      <c r="O586" s="162"/>
      <c r="P586" s="225">
        <f>P587</f>
        <v>1871334.58</v>
      </c>
    </row>
    <row r="587" spans="1:16" ht="20.25" customHeight="1">
      <c r="A587" s="46" t="s">
        <v>269</v>
      </c>
      <c r="B587" s="62" t="s">
        <v>85</v>
      </c>
      <c r="C587" s="62" t="s">
        <v>270</v>
      </c>
      <c r="D587" s="58" t="s">
        <v>376</v>
      </c>
      <c r="E587" s="62"/>
      <c r="F587" s="106">
        <f>F588+F589</f>
        <v>1942200</v>
      </c>
      <c r="G587" s="121"/>
      <c r="H587" s="184">
        <f>H588+H589</f>
        <v>1942200</v>
      </c>
      <c r="I587" s="121"/>
      <c r="J587" s="106">
        <f>J588+J589</f>
        <v>1936270.58</v>
      </c>
      <c r="K587" s="121"/>
      <c r="L587" s="106">
        <f>L588+L589</f>
        <v>1876270.58</v>
      </c>
      <c r="M587" s="162"/>
      <c r="N587" s="106">
        <f>N588+N589</f>
        <v>1876270.58</v>
      </c>
      <c r="O587" s="162"/>
      <c r="P587" s="225">
        <f>P588+P589</f>
        <v>1871334.58</v>
      </c>
    </row>
    <row r="588" spans="1:16" ht="20.25" customHeight="1">
      <c r="A588" s="17" t="s">
        <v>637</v>
      </c>
      <c r="B588" s="62" t="s">
        <v>85</v>
      </c>
      <c r="C588" s="62" t="s">
        <v>270</v>
      </c>
      <c r="D588" s="58" t="s">
        <v>376</v>
      </c>
      <c r="E588" s="58" t="s">
        <v>542</v>
      </c>
      <c r="F588" s="106">
        <v>1546346</v>
      </c>
      <c r="G588" s="121"/>
      <c r="H588" s="184">
        <f>F588+G588</f>
        <v>1546346</v>
      </c>
      <c r="I588" s="121"/>
      <c r="J588" s="106">
        <f>H588+I588</f>
        <v>1546346</v>
      </c>
      <c r="K588" s="121"/>
      <c r="L588" s="106">
        <f>J588+K588</f>
        <v>1546346</v>
      </c>
      <c r="M588" s="162"/>
      <c r="N588" s="106">
        <f>L588+M588</f>
        <v>1546346</v>
      </c>
      <c r="O588" s="162"/>
      <c r="P588" s="225">
        <f>N588+O588</f>
        <v>1546346</v>
      </c>
    </row>
    <row r="589" spans="1:16" ht="35.25" customHeight="1">
      <c r="A589" s="19" t="s">
        <v>538</v>
      </c>
      <c r="B589" s="73" t="s">
        <v>85</v>
      </c>
      <c r="C589" s="73" t="s">
        <v>270</v>
      </c>
      <c r="D589" s="58" t="s">
        <v>376</v>
      </c>
      <c r="E589" s="73" t="s">
        <v>539</v>
      </c>
      <c r="F589" s="104">
        <v>395854</v>
      </c>
      <c r="G589" s="121"/>
      <c r="H589" s="185">
        <f>F589+G589</f>
        <v>395854</v>
      </c>
      <c r="I589" s="121">
        <v>-5929.42</v>
      </c>
      <c r="J589" s="104">
        <f>H589+I589</f>
        <v>389924.58</v>
      </c>
      <c r="K589" s="121">
        <v>-60000</v>
      </c>
      <c r="L589" s="104">
        <f>J589+K589</f>
        <v>329924.58</v>
      </c>
      <c r="M589" s="162"/>
      <c r="N589" s="104">
        <f>L589+M589</f>
        <v>329924.58</v>
      </c>
      <c r="O589" s="162">
        <v>-4936</v>
      </c>
      <c r="P589" s="226">
        <f>N589+O589</f>
        <v>324988.58</v>
      </c>
    </row>
    <row r="590" spans="1:16" ht="69" customHeight="1">
      <c r="A590" s="88" t="s">
        <v>561</v>
      </c>
      <c r="B590" s="69" t="s">
        <v>86</v>
      </c>
      <c r="C590" s="69" t="s">
        <v>154</v>
      </c>
      <c r="D590" s="73" t="s">
        <v>693</v>
      </c>
      <c r="E590" s="69"/>
      <c r="F590" s="106">
        <f>F591</f>
        <v>1152900</v>
      </c>
      <c r="G590" s="121"/>
      <c r="H590" s="184">
        <f>H591</f>
        <v>1152900</v>
      </c>
      <c r="I590" s="121"/>
      <c r="J590" s="106">
        <f>J591</f>
        <v>1152900</v>
      </c>
      <c r="K590" s="121"/>
      <c r="L590" s="106">
        <f>L591</f>
        <v>1152900</v>
      </c>
      <c r="M590" s="162"/>
      <c r="N590" s="106">
        <f>N591</f>
        <v>1155583.5</v>
      </c>
      <c r="O590" s="162"/>
      <c r="P590" s="225">
        <f>P591</f>
        <v>1307434.5</v>
      </c>
    </row>
    <row r="591" spans="1:16" ht="51.75" customHeight="1">
      <c r="A591" s="43" t="s">
        <v>564</v>
      </c>
      <c r="B591" s="69" t="s">
        <v>86</v>
      </c>
      <c r="C591" s="69" t="s">
        <v>567</v>
      </c>
      <c r="D591" s="73" t="s">
        <v>377</v>
      </c>
      <c r="E591" s="69"/>
      <c r="F591" s="106">
        <f>F592+F596</f>
        <v>1152900</v>
      </c>
      <c r="G591" s="121"/>
      <c r="H591" s="184">
        <f>H592+H596</f>
        <v>1152900</v>
      </c>
      <c r="I591" s="121"/>
      <c r="J591" s="106">
        <f>J592+J596</f>
        <v>1152900</v>
      </c>
      <c r="K591" s="121"/>
      <c r="L591" s="106">
        <f>L592+L596</f>
        <v>1152900</v>
      </c>
      <c r="M591" s="162"/>
      <c r="N591" s="106">
        <f>N592+N596</f>
        <v>1155583.5</v>
      </c>
      <c r="O591" s="162"/>
      <c r="P591" s="225">
        <f>P592+P596</f>
        <v>1307434.5</v>
      </c>
    </row>
    <row r="592" spans="1:16" ht="33.75" customHeight="1">
      <c r="A592" s="43" t="s">
        <v>565</v>
      </c>
      <c r="B592" s="69" t="s">
        <v>86</v>
      </c>
      <c r="C592" s="69" t="s">
        <v>568</v>
      </c>
      <c r="D592" s="73" t="s">
        <v>378</v>
      </c>
      <c r="E592" s="69"/>
      <c r="F592" s="106">
        <f>F593+F595+F594</f>
        <v>710900</v>
      </c>
      <c r="G592" s="121"/>
      <c r="H592" s="184">
        <f>H593+H595+H594</f>
        <v>750900</v>
      </c>
      <c r="I592" s="121"/>
      <c r="J592" s="106">
        <f>J593+J595+J594</f>
        <v>750900</v>
      </c>
      <c r="K592" s="121"/>
      <c r="L592" s="106">
        <f>L593+L595+L594</f>
        <v>750900</v>
      </c>
      <c r="M592" s="162"/>
      <c r="N592" s="106">
        <f>N593+N595+N594</f>
        <v>753583.5</v>
      </c>
      <c r="O592" s="162"/>
      <c r="P592" s="225">
        <f>P593+P595+P594</f>
        <v>774442.5</v>
      </c>
    </row>
    <row r="593" spans="1:16" ht="36.75" customHeight="1">
      <c r="A593" s="19" t="s">
        <v>538</v>
      </c>
      <c r="B593" s="69" t="s">
        <v>86</v>
      </c>
      <c r="C593" s="69" t="s">
        <v>568</v>
      </c>
      <c r="D593" s="73" t="s">
        <v>378</v>
      </c>
      <c r="E593" s="73" t="s">
        <v>539</v>
      </c>
      <c r="F593" s="104">
        <f>-56000+694000</f>
        <v>638000</v>
      </c>
      <c r="G593" s="121">
        <v>40000</v>
      </c>
      <c r="H593" s="185">
        <f>F593+G593</f>
        <v>678000</v>
      </c>
      <c r="I593" s="121"/>
      <c r="J593" s="104">
        <f>H593+I593</f>
        <v>678000</v>
      </c>
      <c r="K593" s="121">
        <v>-45000</v>
      </c>
      <c r="L593" s="104">
        <f>J593+K593</f>
        <v>633000</v>
      </c>
      <c r="M593" s="162">
        <v>2683.5</v>
      </c>
      <c r="N593" s="104">
        <f>L593+M593</f>
        <v>635683.5</v>
      </c>
      <c r="O593" s="162">
        <f>21971-3000-9000+10888</f>
        <v>20859</v>
      </c>
      <c r="P593" s="226">
        <f>N593+O593</f>
        <v>656542.5</v>
      </c>
    </row>
    <row r="594" spans="1:16" ht="48" customHeight="1">
      <c r="A594" s="12" t="s">
        <v>10</v>
      </c>
      <c r="B594" s="73" t="s">
        <v>86</v>
      </c>
      <c r="C594" s="73" t="s">
        <v>568</v>
      </c>
      <c r="D594" s="73" t="s">
        <v>378</v>
      </c>
      <c r="E594" s="73" t="s">
        <v>9</v>
      </c>
      <c r="F594" s="104">
        <v>8000</v>
      </c>
      <c r="G594" s="121"/>
      <c r="H594" s="185">
        <f>F594+G594</f>
        <v>8000</v>
      </c>
      <c r="I594" s="121"/>
      <c r="J594" s="104">
        <f>H594+I594</f>
        <v>8000</v>
      </c>
      <c r="K594" s="121"/>
      <c r="L594" s="104">
        <f>J594+K594</f>
        <v>8000</v>
      </c>
      <c r="M594" s="162"/>
      <c r="N594" s="104">
        <f>L594+M594</f>
        <v>8000</v>
      </c>
      <c r="O594" s="162"/>
      <c r="P594" s="226">
        <f>N594+O594</f>
        <v>8000</v>
      </c>
    </row>
    <row r="595" spans="1:16" ht="18" customHeight="1">
      <c r="A595" s="12" t="s">
        <v>173</v>
      </c>
      <c r="B595" s="73" t="s">
        <v>86</v>
      </c>
      <c r="C595" s="73" t="s">
        <v>568</v>
      </c>
      <c r="D595" s="73" t="s">
        <v>378</v>
      </c>
      <c r="E595" s="73" t="s">
        <v>174</v>
      </c>
      <c r="F595" s="104">
        <f>8900+56000</f>
        <v>64900</v>
      </c>
      <c r="G595" s="121"/>
      <c r="H595" s="185">
        <f>F595+G595</f>
        <v>64900</v>
      </c>
      <c r="I595" s="121"/>
      <c r="J595" s="104">
        <f>H595+I595</f>
        <v>64900</v>
      </c>
      <c r="K595" s="121">
        <v>45000</v>
      </c>
      <c r="L595" s="104">
        <f>J595+K595</f>
        <v>109900</v>
      </c>
      <c r="M595" s="162"/>
      <c r="N595" s="104">
        <f>L595+M595</f>
        <v>109900</v>
      </c>
      <c r="O595" s="162"/>
      <c r="P595" s="226">
        <f>N595+O595</f>
        <v>109900</v>
      </c>
    </row>
    <row r="596" spans="1:16" ht="47.25" customHeight="1">
      <c r="A596" s="89" t="s">
        <v>566</v>
      </c>
      <c r="B596" s="69" t="s">
        <v>86</v>
      </c>
      <c r="C596" s="69" t="s">
        <v>569</v>
      </c>
      <c r="D596" s="73" t="s">
        <v>379</v>
      </c>
      <c r="E596" s="69"/>
      <c r="F596" s="104">
        <f>F597</f>
        <v>442000</v>
      </c>
      <c r="G596" s="121"/>
      <c r="H596" s="185">
        <f>H597</f>
        <v>402000</v>
      </c>
      <c r="I596" s="121"/>
      <c r="J596" s="104">
        <f>J597</f>
        <v>402000</v>
      </c>
      <c r="K596" s="121"/>
      <c r="L596" s="104">
        <f>L597</f>
        <v>402000</v>
      </c>
      <c r="M596" s="162"/>
      <c r="N596" s="104">
        <f>N597</f>
        <v>402000</v>
      </c>
      <c r="O596" s="162"/>
      <c r="P596" s="226">
        <f>P597</f>
        <v>532992</v>
      </c>
    </row>
    <row r="597" spans="1:16" ht="37.5" customHeight="1">
      <c r="A597" s="43" t="s">
        <v>538</v>
      </c>
      <c r="B597" s="69" t="s">
        <v>86</v>
      </c>
      <c r="C597" s="69" t="s">
        <v>569</v>
      </c>
      <c r="D597" s="73" t="s">
        <v>379</v>
      </c>
      <c r="E597" s="73" t="s">
        <v>539</v>
      </c>
      <c r="F597" s="104">
        <v>442000</v>
      </c>
      <c r="G597" s="121">
        <v>-40000</v>
      </c>
      <c r="H597" s="185">
        <f>F597+G597</f>
        <v>402000</v>
      </c>
      <c r="I597" s="121"/>
      <c r="J597" s="104">
        <f>H597+I597</f>
        <v>402000</v>
      </c>
      <c r="K597" s="121"/>
      <c r="L597" s="104">
        <f>J597+K597</f>
        <v>402000</v>
      </c>
      <c r="M597" s="162"/>
      <c r="N597" s="104">
        <f>L597+M597</f>
        <v>402000</v>
      </c>
      <c r="O597" s="162">
        <v>130992</v>
      </c>
      <c r="P597" s="226">
        <f>N597+O597</f>
        <v>532992</v>
      </c>
    </row>
    <row r="598" spans="1:16" ht="36" customHeight="1">
      <c r="A598" s="43" t="s">
        <v>570</v>
      </c>
      <c r="B598" s="69" t="s">
        <v>575</v>
      </c>
      <c r="C598" s="69"/>
      <c r="D598" s="69"/>
      <c r="E598" s="69"/>
      <c r="F598" s="104">
        <f>F599+F604</f>
        <v>552600</v>
      </c>
      <c r="G598" s="121"/>
      <c r="H598" s="185">
        <f>H599+H604</f>
        <v>544350</v>
      </c>
      <c r="I598" s="121"/>
      <c r="J598" s="104">
        <f>J599+J604</f>
        <v>387750</v>
      </c>
      <c r="K598" s="121"/>
      <c r="L598" s="104">
        <f>L599+L604</f>
        <v>347750</v>
      </c>
      <c r="M598" s="162"/>
      <c r="N598" s="104">
        <f>N599+N604</f>
        <v>224982</v>
      </c>
      <c r="O598" s="162"/>
      <c r="P598" s="226">
        <f>P599+P604</f>
        <v>223982</v>
      </c>
    </row>
    <row r="599" spans="1:16" ht="63" customHeight="1">
      <c r="A599" s="88" t="s">
        <v>561</v>
      </c>
      <c r="B599" s="69" t="s">
        <v>575</v>
      </c>
      <c r="C599" s="69" t="s">
        <v>154</v>
      </c>
      <c r="D599" s="73" t="s">
        <v>693</v>
      </c>
      <c r="E599" s="69"/>
      <c r="F599" s="104">
        <f>F600</f>
        <v>270000</v>
      </c>
      <c r="G599" s="121"/>
      <c r="H599" s="185">
        <f>H600</f>
        <v>261750</v>
      </c>
      <c r="I599" s="121"/>
      <c r="J599" s="104">
        <f>J600</f>
        <v>205150</v>
      </c>
      <c r="K599" s="121"/>
      <c r="L599" s="104">
        <f>L600</f>
        <v>195150</v>
      </c>
      <c r="M599" s="162"/>
      <c r="N599" s="104">
        <f>N600</f>
        <v>195150</v>
      </c>
      <c r="O599" s="162"/>
      <c r="P599" s="226">
        <f>P600</f>
        <v>194150</v>
      </c>
    </row>
    <row r="600" spans="1:16" ht="47.25" customHeight="1">
      <c r="A600" s="43" t="s">
        <v>571</v>
      </c>
      <c r="B600" s="69" t="s">
        <v>575</v>
      </c>
      <c r="C600" s="69" t="s">
        <v>576</v>
      </c>
      <c r="D600" s="73" t="s">
        <v>388</v>
      </c>
      <c r="E600" s="69"/>
      <c r="F600" s="104">
        <f>F601</f>
        <v>270000</v>
      </c>
      <c r="G600" s="121"/>
      <c r="H600" s="185">
        <f>H601</f>
        <v>261750</v>
      </c>
      <c r="I600" s="121"/>
      <c r="J600" s="104">
        <f>J601</f>
        <v>205150</v>
      </c>
      <c r="K600" s="121"/>
      <c r="L600" s="104">
        <f>L601</f>
        <v>195150</v>
      </c>
      <c r="M600" s="162"/>
      <c r="N600" s="104">
        <f>N601</f>
        <v>195150</v>
      </c>
      <c r="O600" s="162"/>
      <c r="P600" s="226">
        <f>P601</f>
        <v>194150</v>
      </c>
    </row>
    <row r="601" spans="1:16" ht="51.75" customHeight="1">
      <c r="A601" s="90" t="s">
        <v>572</v>
      </c>
      <c r="B601" s="69" t="s">
        <v>575</v>
      </c>
      <c r="C601" s="69" t="s">
        <v>577</v>
      </c>
      <c r="D601" s="73" t="s">
        <v>389</v>
      </c>
      <c r="E601" s="69"/>
      <c r="F601" s="104">
        <f>F602+F603</f>
        <v>270000</v>
      </c>
      <c r="G601" s="121"/>
      <c r="H601" s="185">
        <f>H602+H603</f>
        <v>261750</v>
      </c>
      <c r="I601" s="121"/>
      <c r="J601" s="104">
        <f>J602+J603</f>
        <v>205150</v>
      </c>
      <c r="K601" s="121"/>
      <c r="L601" s="104">
        <f>L602+L603</f>
        <v>195150</v>
      </c>
      <c r="M601" s="162"/>
      <c r="N601" s="104">
        <f>N602+N603</f>
        <v>195150</v>
      </c>
      <c r="O601" s="162"/>
      <c r="P601" s="226">
        <f>P602+P603</f>
        <v>194150</v>
      </c>
    </row>
    <row r="602" spans="1:16" ht="36.75" customHeight="1">
      <c r="A602" s="43" t="s">
        <v>538</v>
      </c>
      <c r="B602" s="69" t="s">
        <v>575</v>
      </c>
      <c r="C602" s="69" t="s">
        <v>577</v>
      </c>
      <c r="D602" s="73" t="s">
        <v>389</v>
      </c>
      <c r="E602" s="73" t="s">
        <v>539</v>
      </c>
      <c r="F602" s="104">
        <f>-30000+210000</f>
        <v>180000</v>
      </c>
      <c r="G602" s="121">
        <v>-8250</v>
      </c>
      <c r="H602" s="185">
        <f>F602+G602</f>
        <v>171750</v>
      </c>
      <c r="I602" s="121">
        <v>-56600</v>
      </c>
      <c r="J602" s="104">
        <f>H602+I602</f>
        <v>115150</v>
      </c>
      <c r="K602" s="121">
        <v>-10000</v>
      </c>
      <c r="L602" s="104">
        <f>J602+K602</f>
        <v>105150</v>
      </c>
      <c r="M602" s="162"/>
      <c r="N602" s="104">
        <f>L602+M602</f>
        <v>105150</v>
      </c>
      <c r="O602" s="162"/>
      <c r="P602" s="226">
        <f>N602+O602</f>
        <v>105150</v>
      </c>
    </row>
    <row r="603" spans="1:16" ht="21" customHeight="1">
      <c r="A603" s="43" t="s">
        <v>173</v>
      </c>
      <c r="B603" s="69" t="s">
        <v>575</v>
      </c>
      <c r="C603" s="69" t="s">
        <v>577</v>
      </c>
      <c r="D603" s="73" t="s">
        <v>389</v>
      </c>
      <c r="E603" s="69" t="s">
        <v>174</v>
      </c>
      <c r="F603" s="104">
        <f>30000+60000</f>
        <v>90000</v>
      </c>
      <c r="G603" s="121"/>
      <c r="H603" s="185">
        <f>F603+G603</f>
        <v>90000</v>
      </c>
      <c r="I603" s="121"/>
      <c r="J603" s="104">
        <f>H603+I603</f>
        <v>90000</v>
      </c>
      <c r="K603" s="121"/>
      <c r="L603" s="104">
        <f>J603+K603</f>
        <v>90000</v>
      </c>
      <c r="M603" s="162"/>
      <c r="N603" s="104">
        <f>L603+M603</f>
        <v>90000</v>
      </c>
      <c r="O603" s="162">
        <v>-1000</v>
      </c>
      <c r="P603" s="226">
        <f>N603+O603</f>
        <v>89000</v>
      </c>
    </row>
    <row r="604" spans="1:16" ht="82.5" customHeight="1">
      <c r="A604" s="43" t="s">
        <v>573</v>
      </c>
      <c r="B604" s="69" t="s">
        <v>575</v>
      </c>
      <c r="C604" s="69" t="s">
        <v>578</v>
      </c>
      <c r="D604" s="73" t="s">
        <v>390</v>
      </c>
      <c r="E604" s="69"/>
      <c r="F604" s="104">
        <f>F605</f>
        <v>282600</v>
      </c>
      <c r="G604" s="121"/>
      <c r="H604" s="185">
        <f>H605</f>
        <v>282600</v>
      </c>
      <c r="I604" s="121"/>
      <c r="J604" s="104">
        <f>J605</f>
        <v>182600</v>
      </c>
      <c r="K604" s="121"/>
      <c r="L604" s="104">
        <f>L605</f>
        <v>152600</v>
      </c>
      <c r="M604" s="162"/>
      <c r="N604" s="104">
        <f>N605</f>
        <v>29832</v>
      </c>
      <c r="O604" s="162"/>
      <c r="P604" s="226">
        <f>P605</f>
        <v>29832</v>
      </c>
    </row>
    <row r="605" spans="1:16" ht="45.75" customHeight="1">
      <c r="A605" s="43" t="s">
        <v>574</v>
      </c>
      <c r="B605" s="69" t="s">
        <v>575</v>
      </c>
      <c r="C605" s="69" t="s">
        <v>579</v>
      </c>
      <c r="D605" s="73" t="s">
        <v>391</v>
      </c>
      <c r="E605" s="69"/>
      <c r="F605" s="104">
        <f>F606</f>
        <v>282600</v>
      </c>
      <c r="G605" s="121"/>
      <c r="H605" s="185">
        <f>H606</f>
        <v>282600</v>
      </c>
      <c r="I605" s="121"/>
      <c r="J605" s="104">
        <f>J606</f>
        <v>182600</v>
      </c>
      <c r="K605" s="121"/>
      <c r="L605" s="104">
        <f>L606</f>
        <v>152600</v>
      </c>
      <c r="M605" s="162"/>
      <c r="N605" s="104">
        <f>N606</f>
        <v>29832</v>
      </c>
      <c r="O605" s="162"/>
      <c r="P605" s="226">
        <f>P606</f>
        <v>29832</v>
      </c>
    </row>
    <row r="606" spans="1:16" ht="35.25" customHeight="1">
      <c r="A606" s="43" t="s">
        <v>538</v>
      </c>
      <c r="B606" s="69" t="s">
        <v>575</v>
      </c>
      <c r="C606" s="69" t="s">
        <v>579</v>
      </c>
      <c r="D606" s="73" t="s">
        <v>391</v>
      </c>
      <c r="E606" s="73" t="s">
        <v>539</v>
      </c>
      <c r="F606" s="104">
        <v>282600</v>
      </c>
      <c r="G606" s="121"/>
      <c r="H606" s="185">
        <f>F606+G606</f>
        <v>282600</v>
      </c>
      <c r="I606" s="121">
        <v>-100000</v>
      </c>
      <c r="J606" s="104">
        <f>H606+I606</f>
        <v>182600</v>
      </c>
      <c r="K606" s="121">
        <v>-30000</v>
      </c>
      <c r="L606" s="104">
        <f>J606+K606</f>
        <v>152600</v>
      </c>
      <c r="M606" s="162">
        <f>-16760-106008</f>
        <v>-122768</v>
      </c>
      <c r="N606" s="104">
        <f>L606+M606</f>
        <v>29832</v>
      </c>
      <c r="O606" s="162"/>
      <c r="P606" s="226">
        <f>N606+O606</f>
        <v>29832</v>
      </c>
    </row>
    <row r="607" spans="1:16" ht="24" customHeight="1">
      <c r="A607" s="28" t="s">
        <v>87</v>
      </c>
      <c r="B607" s="67" t="s">
        <v>88</v>
      </c>
      <c r="C607" s="67"/>
      <c r="D607" s="67"/>
      <c r="E607" s="67"/>
      <c r="F607" s="68">
        <f>F608+F613+F621+F626+F639+F644</f>
        <v>23826160</v>
      </c>
      <c r="G607" s="121"/>
      <c r="H607" s="186">
        <f>H608+H613+H621+H626+H639+H644</f>
        <v>26581784.66</v>
      </c>
      <c r="I607" s="121"/>
      <c r="J607" s="68">
        <f>J608+J613+J621+J626+J639+J644</f>
        <v>27204224.13</v>
      </c>
      <c r="K607" s="121"/>
      <c r="L607" s="68">
        <f>L608+L613+L621+L626+L639+L644</f>
        <v>26498686.450000003</v>
      </c>
      <c r="M607" s="162"/>
      <c r="N607" s="68">
        <f>N608+N613+N621+N626+N639+N644</f>
        <v>26538361.470000003</v>
      </c>
      <c r="O607" s="162"/>
      <c r="P607" s="227">
        <f>P608+P613+P621+P626+P639+P644</f>
        <v>29347895.590000004</v>
      </c>
    </row>
    <row r="608" spans="1:16" ht="22.5" customHeight="1">
      <c r="A608" s="44" t="s">
        <v>89</v>
      </c>
      <c r="B608" s="69" t="s">
        <v>90</v>
      </c>
      <c r="C608" s="69"/>
      <c r="D608" s="69"/>
      <c r="E608" s="69"/>
      <c r="F608" s="70">
        <f>F609</f>
        <v>76500</v>
      </c>
      <c r="G608" s="121"/>
      <c r="H608" s="187">
        <f>H609</f>
        <v>45000</v>
      </c>
      <c r="I608" s="121"/>
      <c r="J608" s="70">
        <f>J609</f>
        <v>45000</v>
      </c>
      <c r="K608" s="121"/>
      <c r="L608" s="70">
        <f>L609</f>
        <v>45000</v>
      </c>
      <c r="M608" s="162"/>
      <c r="N608" s="70">
        <f>N609</f>
        <v>45000</v>
      </c>
      <c r="O608" s="162"/>
      <c r="P608" s="228">
        <f>P609</f>
        <v>45000</v>
      </c>
    </row>
    <row r="609" spans="1:16" ht="132" customHeight="1">
      <c r="A609" s="43" t="s">
        <v>580</v>
      </c>
      <c r="B609" s="69" t="s">
        <v>90</v>
      </c>
      <c r="C609" s="69" t="s">
        <v>482</v>
      </c>
      <c r="D609" s="58" t="s">
        <v>664</v>
      </c>
      <c r="E609" s="69"/>
      <c r="F609" s="70">
        <f>F610</f>
        <v>76500</v>
      </c>
      <c r="G609" s="121"/>
      <c r="H609" s="187">
        <f>H610</f>
        <v>45000</v>
      </c>
      <c r="I609" s="121"/>
      <c r="J609" s="70">
        <f>J610</f>
        <v>45000</v>
      </c>
      <c r="K609" s="121"/>
      <c r="L609" s="70">
        <f>L610</f>
        <v>45000</v>
      </c>
      <c r="M609" s="162"/>
      <c r="N609" s="70">
        <f>N610</f>
        <v>45000</v>
      </c>
      <c r="O609" s="162"/>
      <c r="P609" s="228">
        <f>P610</f>
        <v>45000</v>
      </c>
    </row>
    <row r="610" spans="1:16" ht="36.75" customHeight="1">
      <c r="A610" s="43" t="s">
        <v>485</v>
      </c>
      <c r="B610" s="69" t="s">
        <v>90</v>
      </c>
      <c r="C610" s="69" t="s">
        <v>581</v>
      </c>
      <c r="D610" s="58" t="s">
        <v>696</v>
      </c>
      <c r="E610" s="69"/>
      <c r="F610" s="70">
        <f>F611</f>
        <v>76500</v>
      </c>
      <c r="G610" s="121"/>
      <c r="H610" s="187">
        <f>H611</f>
        <v>45000</v>
      </c>
      <c r="I610" s="121"/>
      <c r="J610" s="70">
        <f>J611</f>
        <v>45000</v>
      </c>
      <c r="K610" s="121"/>
      <c r="L610" s="70">
        <f>L611</f>
        <v>45000</v>
      </c>
      <c r="M610" s="162"/>
      <c r="N610" s="70">
        <f>N611</f>
        <v>45000</v>
      </c>
      <c r="O610" s="162"/>
      <c r="P610" s="228">
        <f>P611</f>
        <v>45000</v>
      </c>
    </row>
    <row r="611" spans="1:16" ht="34.5" customHeight="1">
      <c r="A611" s="43" t="s">
        <v>486</v>
      </c>
      <c r="B611" s="69" t="s">
        <v>90</v>
      </c>
      <c r="C611" s="69" t="s">
        <v>582</v>
      </c>
      <c r="D611" s="58" t="s">
        <v>697</v>
      </c>
      <c r="E611" s="69"/>
      <c r="F611" s="70">
        <f>F612</f>
        <v>76500</v>
      </c>
      <c r="G611" s="121"/>
      <c r="H611" s="187">
        <f>H612</f>
        <v>45000</v>
      </c>
      <c r="I611" s="121"/>
      <c r="J611" s="70">
        <f>J612</f>
        <v>45000</v>
      </c>
      <c r="K611" s="121"/>
      <c r="L611" s="70">
        <f>L612</f>
        <v>45000</v>
      </c>
      <c r="M611" s="162"/>
      <c r="N611" s="70">
        <f>N612</f>
        <v>45000</v>
      </c>
      <c r="O611" s="162"/>
      <c r="P611" s="228">
        <f>P612</f>
        <v>45000</v>
      </c>
    </row>
    <row r="612" spans="1:16" ht="24" customHeight="1">
      <c r="A612" s="43" t="s">
        <v>173</v>
      </c>
      <c r="B612" s="69" t="s">
        <v>90</v>
      </c>
      <c r="C612" s="69" t="s">
        <v>582</v>
      </c>
      <c r="D612" s="58" t="s">
        <v>697</v>
      </c>
      <c r="E612" s="69" t="s">
        <v>174</v>
      </c>
      <c r="F612" s="70">
        <v>76500</v>
      </c>
      <c r="G612" s="121">
        <v>-31500</v>
      </c>
      <c r="H612" s="187">
        <f>F612+G612</f>
        <v>45000</v>
      </c>
      <c r="I612" s="121"/>
      <c r="J612" s="70">
        <f>H612+I612</f>
        <v>45000</v>
      </c>
      <c r="K612" s="121"/>
      <c r="L612" s="70">
        <f>J612+K612</f>
        <v>45000</v>
      </c>
      <c r="M612" s="162"/>
      <c r="N612" s="70">
        <f>L612+M612</f>
        <v>45000</v>
      </c>
      <c r="O612" s="162"/>
      <c r="P612" s="228">
        <f>N612+O612</f>
        <v>45000</v>
      </c>
    </row>
    <row r="613" spans="1:16" ht="19.5" customHeight="1">
      <c r="A613" s="44" t="s">
        <v>185</v>
      </c>
      <c r="B613" s="69" t="s">
        <v>91</v>
      </c>
      <c r="C613" s="69"/>
      <c r="D613" s="69"/>
      <c r="E613" s="69"/>
      <c r="F613" s="70">
        <f>F614</f>
        <v>3130270</v>
      </c>
      <c r="G613" s="121"/>
      <c r="H613" s="187">
        <f>H614</f>
        <v>3170895</v>
      </c>
      <c r="I613" s="121"/>
      <c r="J613" s="70">
        <f>J614</f>
        <v>3170895</v>
      </c>
      <c r="K613" s="121"/>
      <c r="L613" s="70">
        <f>L614</f>
        <v>3222645.08</v>
      </c>
      <c r="M613" s="162"/>
      <c r="N613" s="70">
        <f>N614</f>
        <v>3225689.08</v>
      </c>
      <c r="O613" s="162"/>
      <c r="P613" s="228">
        <f>P614</f>
        <v>3018665.08</v>
      </c>
    </row>
    <row r="614" spans="1:16" ht="64.5" customHeight="1">
      <c r="A614" s="88" t="s">
        <v>561</v>
      </c>
      <c r="B614" s="69" t="s">
        <v>91</v>
      </c>
      <c r="C614" s="69" t="s">
        <v>154</v>
      </c>
      <c r="D614" s="58" t="s">
        <v>693</v>
      </c>
      <c r="E614" s="69"/>
      <c r="F614" s="71">
        <f>F615+F618</f>
        <v>3130270</v>
      </c>
      <c r="G614" s="121"/>
      <c r="H614" s="188">
        <f>H615+H618</f>
        <v>3170895</v>
      </c>
      <c r="I614" s="121"/>
      <c r="J614" s="71">
        <f>J615+J618</f>
        <v>3170895</v>
      </c>
      <c r="K614" s="121"/>
      <c r="L614" s="71">
        <f>L615+L618</f>
        <v>3222645.08</v>
      </c>
      <c r="M614" s="162"/>
      <c r="N614" s="71">
        <f>N615+N618</f>
        <v>3225689.08</v>
      </c>
      <c r="O614" s="162"/>
      <c r="P614" s="229">
        <f>P615+P618</f>
        <v>3018665.08</v>
      </c>
    </row>
    <row r="615" spans="1:16" ht="35.25" customHeight="1">
      <c r="A615" s="43" t="s">
        <v>583</v>
      </c>
      <c r="B615" s="69" t="s">
        <v>91</v>
      </c>
      <c r="C615" s="69" t="s">
        <v>276</v>
      </c>
      <c r="D615" s="58" t="s">
        <v>698</v>
      </c>
      <c r="E615" s="69"/>
      <c r="F615" s="71">
        <f>F616</f>
        <v>170000</v>
      </c>
      <c r="G615" s="121"/>
      <c r="H615" s="188">
        <f>H616</f>
        <v>223200</v>
      </c>
      <c r="I615" s="121"/>
      <c r="J615" s="71">
        <f>J616</f>
        <v>223200</v>
      </c>
      <c r="K615" s="121"/>
      <c r="L615" s="71">
        <f>L616</f>
        <v>223200</v>
      </c>
      <c r="M615" s="162"/>
      <c r="N615" s="71">
        <f>N616</f>
        <v>223200</v>
      </c>
      <c r="O615" s="162"/>
      <c r="P615" s="229">
        <f>P616</f>
        <v>223200</v>
      </c>
    </row>
    <row r="616" spans="1:16" ht="21" customHeight="1">
      <c r="A616" s="43" t="s">
        <v>277</v>
      </c>
      <c r="B616" s="69" t="s">
        <v>91</v>
      </c>
      <c r="C616" s="69" t="s">
        <v>278</v>
      </c>
      <c r="D616" s="58" t="s">
        <v>699</v>
      </c>
      <c r="E616" s="69"/>
      <c r="F616" s="71">
        <f>F617</f>
        <v>170000</v>
      </c>
      <c r="G616" s="121"/>
      <c r="H616" s="188">
        <f>H617</f>
        <v>223200</v>
      </c>
      <c r="I616" s="121"/>
      <c r="J616" s="71">
        <f>J617</f>
        <v>223200</v>
      </c>
      <c r="K616" s="121"/>
      <c r="L616" s="71">
        <f>L617</f>
        <v>223200</v>
      </c>
      <c r="M616" s="162"/>
      <c r="N616" s="71">
        <f>N617</f>
        <v>223200</v>
      </c>
      <c r="O616" s="162"/>
      <c r="P616" s="229">
        <f>P617</f>
        <v>223200</v>
      </c>
    </row>
    <row r="617" spans="1:16" ht="33" customHeight="1">
      <c r="A617" s="43" t="s">
        <v>538</v>
      </c>
      <c r="B617" s="69" t="s">
        <v>91</v>
      </c>
      <c r="C617" s="69" t="s">
        <v>278</v>
      </c>
      <c r="D617" s="58" t="s">
        <v>699</v>
      </c>
      <c r="E617" s="73" t="s">
        <v>539</v>
      </c>
      <c r="F617" s="71">
        <v>170000</v>
      </c>
      <c r="G617" s="121">
        <v>53200</v>
      </c>
      <c r="H617" s="188">
        <f>F617+G617</f>
        <v>223200</v>
      </c>
      <c r="I617" s="121"/>
      <c r="J617" s="71">
        <f>H617+I617</f>
        <v>223200</v>
      </c>
      <c r="K617" s="121"/>
      <c r="L617" s="71">
        <f>J617+K617</f>
        <v>223200</v>
      </c>
      <c r="M617" s="162"/>
      <c r="N617" s="71">
        <f>L617+M617</f>
        <v>223200</v>
      </c>
      <c r="O617" s="162"/>
      <c r="P617" s="229">
        <f>N617+O617</f>
        <v>223200</v>
      </c>
    </row>
    <row r="618" spans="1:16" ht="49.5" customHeight="1">
      <c r="A618" s="43" t="s">
        <v>584</v>
      </c>
      <c r="B618" s="69" t="s">
        <v>91</v>
      </c>
      <c r="C618" s="69" t="s">
        <v>33</v>
      </c>
      <c r="D618" s="58" t="s">
        <v>700</v>
      </c>
      <c r="E618" s="69"/>
      <c r="F618" s="71">
        <f>F619</f>
        <v>2960270</v>
      </c>
      <c r="G618" s="121"/>
      <c r="H618" s="188">
        <f>H619</f>
        <v>2947695</v>
      </c>
      <c r="I618" s="121"/>
      <c r="J618" s="71">
        <f>J619</f>
        <v>2947695</v>
      </c>
      <c r="K618" s="121"/>
      <c r="L618" s="71">
        <f>L619</f>
        <v>2999445.08</v>
      </c>
      <c r="M618" s="162"/>
      <c r="N618" s="71">
        <f>N619</f>
        <v>3002489.08</v>
      </c>
      <c r="O618" s="162"/>
      <c r="P618" s="229">
        <f>P619</f>
        <v>2795465.08</v>
      </c>
    </row>
    <row r="619" spans="1:16" ht="31.5" customHeight="1">
      <c r="A619" s="43" t="s">
        <v>585</v>
      </c>
      <c r="B619" s="69" t="s">
        <v>91</v>
      </c>
      <c r="C619" s="69" t="s">
        <v>34</v>
      </c>
      <c r="D619" s="58" t="s">
        <v>701</v>
      </c>
      <c r="E619" s="69"/>
      <c r="F619" s="71">
        <f>F620</f>
        <v>2960270</v>
      </c>
      <c r="G619" s="121"/>
      <c r="H619" s="188">
        <f>H620</f>
        <v>2947695</v>
      </c>
      <c r="I619" s="121"/>
      <c r="J619" s="71">
        <f>J620</f>
        <v>2947695</v>
      </c>
      <c r="K619" s="121"/>
      <c r="L619" s="71">
        <f>L620</f>
        <v>2999445.08</v>
      </c>
      <c r="M619" s="162"/>
      <c r="N619" s="71">
        <f>N620</f>
        <v>3002489.08</v>
      </c>
      <c r="O619" s="162"/>
      <c r="P619" s="229">
        <f>P620</f>
        <v>2795465.08</v>
      </c>
    </row>
    <row r="620" spans="1:16" ht="31.5" customHeight="1">
      <c r="A620" s="12" t="s">
        <v>538</v>
      </c>
      <c r="B620" s="69" t="s">
        <v>91</v>
      </c>
      <c r="C620" s="69" t="s">
        <v>34</v>
      </c>
      <c r="D620" s="58" t="s">
        <v>701</v>
      </c>
      <c r="E620" s="73" t="s">
        <v>539</v>
      </c>
      <c r="F620" s="70">
        <v>2960270</v>
      </c>
      <c r="G620" s="121">
        <v>-12575</v>
      </c>
      <c r="H620" s="187">
        <f>F620+G620</f>
        <v>2947695</v>
      </c>
      <c r="I620" s="121"/>
      <c r="J620" s="70">
        <f>H620+I620</f>
        <v>2947695</v>
      </c>
      <c r="K620" s="121">
        <v>51750.08</v>
      </c>
      <c r="L620" s="70">
        <f>J620+K620</f>
        <v>2999445.08</v>
      </c>
      <c r="M620" s="162">
        <v>3044</v>
      </c>
      <c r="N620" s="70">
        <f>L620+M620</f>
        <v>3002489.08</v>
      </c>
      <c r="O620" s="162">
        <v>-207024</v>
      </c>
      <c r="P620" s="228">
        <f>N620+O620</f>
        <v>2795465.08</v>
      </c>
    </row>
    <row r="621" spans="1:16" ht="16.5" customHeight="1">
      <c r="A621" s="44" t="s">
        <v>142</v>
      </c>
      <c r="B621" s="69" t="s">
        <v>143</v>
      </c>
      <c r="C621" s="69"/>
      <c r="D621" s="69"/>
      <c r="E621" s="69"/>
      <c r="F621" s="70">
        <f>F622</f>
        <v>360000</v>
      </c>
      <c r="G621" s="121"/>
      <c r="H621" s="187">
        <f>H622</f>
        <v>360000</v>
      </c>
      <c r="I621" s="121"/>
      <c r="J621" s="70">
        <f>J622</f>
        <v>360000</v>
      </c>
      <c r="K621" s="121"/>
      <c r="L621" s="70">
        <f>L622</f>
        <v>360000</v>
      </c>
      <c r="M621" s="162"/>
      <c r="N621" s="70">
        <f>N622</f>
        <v>360000</v>
      </c>
      <c r="O621" s="162"/>
      <c r="P621" s="228">
        <f>P622</f>
        <v>360000</v>
      </c>
    </row>
    <row r="622" spans="1:16" ht="20.25" customHeight="1">
      <c r="A622" s="87" t="s">
        <v>267</v>
      </c>
      <c r="B622" s="69" t="s">
        <v>143</v>
      </c>
      <c r="C622" s="69" t="s">
        <v>79</v>
      </c>
      <c r="D622" s="58" t="s">
        <v>675</v>
      </c>
      <c r="E622" s="69"/>
      <c r="F622" s="71">
        <f>F623</f>
        <v>360000</v>
      </c>
      <c r="G622" s="121"/>
      <c r="H622" s="188">
        <f>H623</f>
        <v>360000</v>
      </c>
      <c r="I622" s="121"/>
      <c r="J622" s="71">
        <f>J623</f>
        <v>360000</v>
      </c>
      <c r="K622" s="121"/>
      <c r="L622" s="71">
        <f>L623</f>
        <v>360000</v>
      </c>
      <c r="M622" s="162"/>
      <c r="N622" s="71">
        <f>N623</f>
        <v>360000</v>
      </c>
      <c r="O622" s="162"/>
      <c r="P622" s="229">
        <f>P623</f>
        <v>360000</v>
      </c>
    </row>
    <row r="623" spans="1:16" ht="33.75" customHeight="1">
      <c r="A623" s="87" t="s">
        <v>2</v>
      </c>
      <c r="B623" s="69" t="s">
        <v>143</v>
      </c>
      <c r="C623" s="69" t="s">
        <v>36</v>
      </c>
      <c r="D623" s="58" t="s">
        <v>702</v>
      </c>
      <c r="E623" s="69"/>
      <c r="F623" s="71">
        <f>F624</f>
        <v>360000</v>
      </c>
      <c r="G623" s="121"/>
      <c r="H623" s="188">
        <f>H624</f>
        <v>360000</v>
      </c>
      <c r="I623" s="121"/>
      <c r="J623" s="71">
        <f>J624</f>
        <v>360000</v>
      </c>
      <c r="K623" s="121"/>
      <c r="L623" s="71">
        <f>L624</f>
        <v>360000</v>
      </c>
      <c r="M623" s="162"/>
      <c r="N623" s="71">
        <f>N624</f>
        <v>360000</v>
      </c>
      <c r="O623" s="162"/>
      <c r="P623" s="229">
        <f>P624</f>
        <v>360000</v>
      </c>
    </row>
    <row r="624" spans="1:16" ht="36" customHeight="1">
      <c r="A624" s="87" t="s">
        <v>35</v>
      </c>
      <c r="B624" s="69" t="s">
        <v>143</v>
      </c>
      <c r="C624" s="69" t="s">
        <v>37</v>
      </c>
      <c r="D624" s="58" t="s">
        <v>703</v>
      </c>
      <c r="E624" s="69"/>
      <c r="F624" s="71">
        <f>F625</f>
        <v>360000</v>
      </c>
      <c r="G624" s="121"/>
      <c r="H624" s="188">
        <f>H625</f>
        <v>360000</v>
      </c>
      <c r="I624" s="121"/>
      <c r="J624" s="71">
        <f>J625</f>
        <v>360000</v>
      </c>
      <c r="K624" s="121"/>
      <c r="L624" s="71">
        <f>L625</f>
        <v>360000</v>
      </c>
      <c r="M624" s="162"/>
      <c r="N624" s="71">
        <f>N625</f>
        <v>360000</v>
      </c>
      <c r="O624" s="162"/>
      <c r="P624" s="229">
        <f>P625</f>
        <v>360000</v>
      </c>
    </row>
    <row r="625" spans="1:16" ht="80.25" customHeight="1">
      <c r="A625" s="12" t="s">
        <v>559</v>
      </c>
      <c r="B625" s="69" t="s">
        <v>143</v>
      </c>
      <c r="C625" s="69" t="s">
        <v>37</v>
      </c>
      <c r="D625" s="58" t="s">
        <v>703</v>
      </c>
      <c r="E625" s="69" t="s">
        <v>177</v>
      </c>
      <c r="F625" s="70">
        <v>360000</v>
      </c>
      <c r="G625" s="121"/>
      <c r="H625" s="187">
        <f>F625+G625</f>
        <v>360000</v>
      </c>
      <c r="I625" s="121"/>
      <c r="J625" s="70">
        <f>H625+I625</f>
        <v>360000</v>
      </c>
      <c r="K625" s="121"/>
      <c r="L625" s="70">
        <f>J625+K625</f>
        <v>360000</v>
      </c>
      <c r="M625" s="162"/>
      <c r="N625" s="70">
        <f>L625+M625</f>
        <v>360000</v>
      </c>
      <c r="O625" s="162"/>
      <c r="P625" s="228">
        <f>N625+O625</f>
        <v>360000</v>
      </c>
    </row>
    <row r="626" spans="1:16" ht="18" customHeight="1">
      <c r="A626" s="44" t="s">
        <v>182</v>
      </c>
      <c r="B626" s="69" t="s">
        <v>183</v>
      </c>
      <c r="C626" s="69"/>
      <c r="D626" s="69"/>
      <c r="E626" s="69"/>
      <c r="F626" s="104">
        <f>F627</f>
        <v>16179000</v>
      </c>
      <c r="G626" s="121"/>
      <c r="H626" s="185">
        <f>H627</f>
        <v>18641000.66</v>
      </c>
      <c r="I626" s="121"/>
      <c r="J626" s="104">
        <f>J627</f>
        <v>18641000.66</v>
      </c>
      <c r="K626" s="121"/>
      <c r="L626" s="104">
        <f>L627</f>
        <v>18641000.66</v>
      </c>
      <c r="M626" s="162"/>
      <c r="N626" s="104">
        <f>N627</f>
        <v>18641000.66</v>
      </c>
      <c r="O626" s="162"/>
      <c r="P626" s="226">
        <f>P627</f>
        <v>22893848.66</v>
      </c>
    </row>
    <row r="627" spans="1:16" ht="98.25" customHeight="1">
      <c r="A627" s="87" t="s">
        <v>267</v>
      </c>
      <c r="B627" s="69" t="s">
        <v>183</v>
      </c>
      <c r="C627" s="69" t="s">
        <v>79</v>
      </c>
      <c r="D627" s="73" t="s">
        <v>675</v>
      </c>
      <c r="E627" s="69"/>
      <c r="F627" s="106">
        <f>F628</f>
        <v>16179000</v>
      </c>
      <c r="G627" s="162"/>
      <c r="H627" s="184">
        <f>H628</f>
        <v>18641000.66</v>
      </c>
      <c r="I627" s="121"/>
      <c r="J627" s="106">
        <f>J628</f>
        <v>18641000.66</v>
      </c>
      <c r="K627" s="121"/>
      <c r="L627" s="106">
        <f>L628</f>
        <v>18641000.66</v>
      </c>
      <c r="M627" s="162"/>
      <c r="N627" s="106">
        <f>N628</f>
        <v>18641000.66</v>
      </c>
      <c r="O627" s="162"/>
      <c r="P627" s="225">
        <f>P628</f>
        <v>22893848.66</v>
      </c>
    </row>
    <row r="628" spans="1:16" ht="67.5" customHeight="1">
      <c r="A628" s="87" t="s">
        <v>45</v>
      </c>
      <c r="B628" s="69" t="s">
        <v>183</v>
      </c>
      <c r="C628" s="69" t="s">
        <v>41</v>
      </c>
      <c r="D628" s="73" t="s">
        <v>392</v>
      </c>
      <c r="E628" s="69"/>
      <c r="F628" s="106">
        <f>F631+F633+F637+F629+F635</f>
        <v>16179000</v>
      </c>
      <c r="G628" s="121"/>
      <c r="H628" s="184">
        <f>H631+H633+H637+H629+H635</f>
        <v>18641000.66</v>
      </c>
      <c r="I628" s="121"/>
      <c r="J628" s="106">
        <f>J631+J633+J637+J629+J635</f>
        <v>18641000.66</v>
      </c>
      <c r="K628" s="121"/>
      <c r="L628" s="106">
        <f>L631+L633+L637+L629+L635</f>
        <v>18641000.66</v>
      </c>
      <c r="M628" s="162"/>
      <c r="N628" s="106">
        <f>N631+N633+N637+N629+N635</f>
        <v>18641000.66</v>
      </c>
      <c r="O628" s="162"/>
      <c r="P628" s="225">
        <f>P631+P633+P637+P629+P635</f>
        <v>22893848.66</v>
      </c>
    </row>
    <row r="629" spans="1:16" ht="68.25" customHeight="1">
      <c r="A629" s="87" t="s">
        <v>260</v>
      </c>
      <c r="B629" s="73" t="s">
        <v>183</v>
      </c>
      <c r="C629" s="73" t="s">
        <v>251</v>
      </c>
      <c r="D629" s="73" t="s">
        <v>393</v>
      </c>
      <c r="E629" s="69"/>
      <c r="F629" s="106">
        <f>F630</f>
        <v>679000</v>
      </c>
      <c r="G629" s="121"/>
      <c r="H629" s="184">
        <f>H630</f>
        <v>679000</v>
      </c>
      <c r="I629" s="121"/>
      <c r="J629" s="106">
        <f>J630</f>
        <v>679000</v>
      </c>
      <c r="K629" s="121"/>
      <c r="L629" s="106">
        <f>L630</f>
        <v>679000</v>
      </c>
      <c r="M629" s="162"/>
      <c r="N629" s="106">
        <f>N630</f>
        <v>354000</v>
      </c>
      <c r="O629" s="162"/>
      <c r="P629" s="225">
        <f>P630</f>
        <v>2000000</v>
      </c>
    </row>
    <row r="630" spans="1:16" ht="33.75" customHeight="1">
      <c r="A630" s="27" t="s">
        <v>538</v>
      </c>
      <c r="B630" s="73" t="s">
        <v>183</v>
      </c>
      <c r="C630" s="73" t="s">
        <v>251</v>
      </c>
      <c r="D630" s="73" t="s">
        <v>393</v>
      </c>
      <c r="E630" s="73" t="s">
        <v>539</v>
      </c>
      <c r="F630" s="106">
        <v>679000</v>
      </c>
      <c r="G630" s="121"/>
      <c r="H630" s="184">
        <f>F630+G630</f>
        <v>679000</v>
      </c>
      <c r="I630" s="121"/>
      <c r="J630" s="106">
        <f>H630+I630</f>
        <v>679000</v>
      </c>
      <c r="K630" s="121"/>
      <c r="L630" s="106">
        <f>J630+K630</f>
        <v>679000</v>
      </c>
      <c r="M630" s="162">
        <v>-325000</v>
      </c>
      <c r="N630" s="106">
        <f>L630+M630</f>
        <v>354000</v>
      </c>
      <c r="O630" s="162">
        <v>1646000</v>
      </c>
      <c r="P630" s="225">
        <f>N630+O630</f>
        <v>2000000</v>
      </c>
    </row>
    <row r="631" spans="1:16" ht="20.25" customHeight="1">
      <c r="A631" s="87" t="s">
        <v>38</v>
      </c>
      <c r="B631" s="69" t="s">
        <v>183</v>
      </c>
      <c r="C631" s="69" t="s">
        <v>42</v>
      </c>
      <c r="D631" s="73" t="s">
        <v>394</v>
      </c>
      <c r="E631" s="69"/>
      <c r="F631" s="106">
        <f>F632</f>
        <v>6000000</v>
      </c>
      <c r="G631" s="121"/>
      <c r="H631" s="184">
        <f>H632</f>
        <v>6000000</v>
      </c>
      <c r="I631" s="121"/>
      <c r="J631" s="106">
        <f>J632</f>
        <v>6000000</v>
      </c>
      <c r="K631" s="121"/>
      <c r="L631" s="106">
        <f>L632</f>
        <v>5299392.78</v>
      </c>
      <c r="M631" s="162"/>
      <c r="N631" s="106">
        <f>N632</f>
        <v>5620592.78</v>
      </c>
      <c r="O631" s="162"/>
      <c r="P631" s="225">
        <f>P632</f>
        <v>7814722.78</v>
      </c>
    </row>
    <row r="632" spans="1:16" ht="31.5" customHeight="1">
      <c r="A632" s="44" t="s">
        <v>538</v>
      </c>
      <c r="B632" s="72" t="s">
        <v>183</v>
      </c>
      <c r="C632" s="72" t="s">
        <v>42</v>
      </c>
      <c r="D632" s="73" t="s">
        <v>394</v>
      </c>
      <c r="E632" s="112" t="s">
        <v>539</v>
      </c>
      <c r="F632" s="104">
        <v>6000000</v>
      </c>
      <c r="G632" s="121"/>
      <c r="H632" s="185">
        <f>F632+G632</f>
        <v>6000000</v>
      </c>
      <c r="I632" s="121"/>
      <c r="J632" s="104">
        <f>H632+I632</f>
        <v>6000000</v>
      </c>
      <c r="K632" s="121">
        <v>-700607.22</v>
      </c>
      <c r="L632" s="104">
        <f>J632+K632</f>
        <v>5299392.78</v>
      </c>
      <c r="M632" s="162">
        <v>321200</v>
      </c>
      <c r="N632" s="104">
        <f>L632+M632</f>
        <v>5620592.78</v>
      </c>
      <c r="O632" s="162">
        <f>-0.62-115969.38+2000000+310100</f>
        <v>2194130</v>
      </c>
      <c r="P632" s="226">
        <f>N632+O632</f>
        <v>7814722.78</v>
      </c>
    </row>
    <row r="633" spans="1:16" ht="46.5" customHeight="1">
      <c r="A633" s="87" t="s">
        <v>39</v>
      </c>
      <c r="B633" s="69" t="s">
        <v>183</v>
      </c>
      <c r="C633" s="69" t="s">
        <v>43</v>
      </c>
      <c r="D633" s="73" t="s">
        <v>395</v>
      </c>
      <c r="E633" s="69"/>
      <c r="F633" s="106">
        <f>F634</f>
        <v>3500000</v>
      </c>
      <c r="G633" s="121"/>
      <c r="H633" s="184">
        <f>H634</f>
        <v>5962000.66</v>
      </c>
      <c r="I633" s="121"/>
      <c r="J633" s="106">
        <f>J634</f>
        <v>9402551.66</v>
      </c>
      <c r="K633" s="121"/>
      <c r="L633" s="106">
        <f>L634</f>
        <v>9056279.4</v>
      </c>
      <c r="M633" s="162"/>
      <c r="N633" s="106">
        <f>N634</f>
        <v>9056279.4</v>
      </c>
      <c r="O633" s="162"/>
      <c r="P633" s="225">
        <f>P634</f>
        <v>9208097.4</v>
      </c>
    </row>
    <row r="634" spans="1:16" ht="34.5" customHeight="1">
      <c r="A634" s="44" t="s">
        <v>538</v>
      </c>
      <c r="B634" s="72" t="s">
        <v>183</v>
      </c>
      <c r="C634" s="72" t="s">
        <v>43</v>
      </c>
      <c r="D634" s="73" t="s">
        <v>395</v>
      </c>
      <c r="E634" s="112" t="s">
        <v>539</v>
      </c>
      <c r="F634" s="104">
        <v>3500000</v>
      </c>
      <c r="G634" s="121">
        <v>2462000.66</v>
      </c>
      <c r="H634" s="185">
        <f>F634+G634</f>
        <v>5962000.66</v>
      </c>
      <c r="I634" s="121">
        <f>3500000-59449</f>
        <v>3440551</v>
      </c>
      <c r="J634" s="104">
        <f>H634+I634</f>
        <v>9402551.66</v>
      </c>
      <c r="K634" s="121">
        <v>-346272.26</v>
      </c>
      <c r="L634" s="104">
        <f>J634+K634</f>
        <v>9056279.4</v>
      </c>
      <c r="M634" s="162"/>
      <c r="N634" s="104">
        <f>L634+M634</f>
        <v>9056279.4</v>
      </c>
      <c r="O634" s="162">
        <f>461918-310100</f>
        <v>151818</v>
      </c>
      <c r="P634" s="226">
        <f>N634+O634</f>
        <v>9208097.4</v>
      </c>
    </row>
    <row r="635" spans="1:16" ht="48.75" customHeight="1">
      <c r="A635" s="27" t="s">
        <v>252</v>
      </c>
      <c r="B635" s="112" t="s">
        <v>183</v>
      </c>
      <c r="C635" s="112" t="s">
        <v>253</v>
      </c>
      <c r="D635" s="112" t="s">
        <v>396</v>
      </c>
      <c r="E635" s="72"/>
      <c r="F635" s="104">
        <f>F636</f>
        <v>3500000</v>
      </c>
      <c r="G635" s="121"/>
      <c r="H635" s="185">
        <f>H636</f>
        <v>3500000</v>
      </c>
      <c r="I635" s="121"/>
      <c r="J635" s="104">
        <f>J636</f>
        <v>0</v>
      </c>
      <c r="K635" s="121"/>
      <c r="L635" s="104">
        <f>L636</f>
        <v>1046879.48</v>
      </c>
      <c r="M635" s="162"/>
      <c r="N635" s="104">
        <f>N636</f>
        <v>1046879.48</v>
      </c>
      <c r="O635" s="162"/>
      <c r="P635" s="226">
        <f>P636</f>
        <v>1046879.48</v>
      </c>
    </row>
    <row r="636" spans="1:16" ht="34.5" customHeight="1">
      <c r="A636" s="44" t="s">
        <v>538</v>
      </c>
      <c r="B636" s="112" t="s">
        <v>183</v>
      </c>
      <c r="C636" s="112" t="s">
        <v>253</v>
      </c>
      <c r="D636" s="112" t="s">
        <v>396</v>
      </c>
      <c r="E636" s="112" t="s">
        <v>539</v>
      </c>
      <c r="F636" s="104">
        <v>3500000</v>
      </c>
      <c r="G636" s="121"/>
      <c r="H636" s="185">
        <f>F636+G636</f>
        <v>3500000</v>
      </c>
      <c r="I636" s="121">
        <v>-3500000</v>
      </c>
      <c r="J636" s="104">
        <f>H636+I636</f>
        <v>0</v>
      </c>
      <c r="K636" s="121">
        <v>1046879.48</v>
      </c>
      <c r="L636" s="104">
        <f>J636+K636</f>
        <v>1046879.48</v>
      </c>
      <c r="M636" s="162"/>
      <c r="N636" s="104">
        <f>L636+M636</f>
        <v>1046879.48</v>
      </c>
      <c r="O636" s="162"/>
      <c r="P636" s="226">
        <f>N636+O636</f>
        <v>1046879.48</v>
      </c>
    </row>
    <row r="637" spans="1:16" ht="48.75" customHeight="1">
      <c r="A637" s="87" t="s">
        <v>40</v>
      </c>
      <c r="B637" s="69" t="s">
        <v>183</v>
      </c>
      <c r="C637" s="69" t="s">
        <v>44</v>
      </c>
      <c r="D637" s="73" t="s">
        <v>397</v>
      </c>
      <c r="E637" s="69"/>
      <c r="F637" s="106">
        <f>F638</f>
        <v>2500000</v>
      </c>
      <c r="G637" s="121"/>
      <c r="H637" s="184">
        <f>H638</f>
        <v>2500000</v>
      </c>
      <c r="I637" s="121"/>
      <c r="J637" s="106">
        <f>J638</f>
        <v>2559449</v>
      </c>
      <c r="K637" s="121"/>
      <c r="L637" s="106">
        <f>L638</f>
        <v>2559449</v>
      </c>
      <c r="M637" s="162"/>
      <c r="N637" s="106">
        <f>N638</f>
        <v>2563249</v>
      </c>
      <c r="O637" s="162"/>
      <c r="P637" s="225">
        <f>P638</f>
        <v>2824149</v>
      </c>
    </row>
    <row r="638" spans="1:16" ht="34.5" customHeight="1">
      <c r="A638" s="44" t="s">
        <v>538</v>
      </c>
      <c r="B638" s="72" t="s">
        <v>183</v>
      </c>
      <c r="C638" s="72" t="s">
        <v>44</v>
      </c>
      <c r="D638" s="73" t="s">
        <v>397</v>
      </c>
      <c r="E638" s="112" t="s">
        <v>539</v>
      </c>
      <c r="F638" s="104">
        <v>2500000</v>
      </c>
      <c r="G638" s="121"/>
      <c r="H638" s="185">
        <f>F638+G638</f>
        <v>2500000</v>
      </c>
      <c r="I638" s="121">
        <v>59449</v>
      </c>
      <c r="J638" s="104">
        <f>H638+I638</f>
        <v>2559449</v>
      </c>
      <c r="K638" s="121"/>
      <c r="L638" s="104">
        <f>J638+K638</f>
        <v>2559449</v>
      </c>
      <c r="M638" s="162">
        <v>3800</v>
      </c>
      <c r="N638" s="104">
        <f>L638+M638</f>
        <v>2563249</v>
      </c>
      <c r="O638" s="162">
        <v>260900</v>
      </c>
      <c r="P638" s="226">
        <f>N638+O638</f>
        <v>2824149</v>
      </c>
    </row>
    <row r="639" spans="1:16" ht="21" customHeight="1">
      <c r="A639" s="44" t="s">
        <v>158</v>
      </c>
      <c r="B639" s="69" t="s">
        <v>159</v>
      </c>
      <c r="C639" s="69"/>
      <c r="D639" s="69"/>
      <c r="E639" s="69"/>
      <c r="F639" s="70">
        <f>F640</f>
        <v>90000</v>
      </c>
      <c r="G639" s="121"/>
      <c r="H639" s="187">
        <f>H640</f>
        <v>90000</v>
      </c>
      <c r="I639" s="121"/>
      <c r="J639" s="70">
        <f>J640</f>
        <v>90000</v>
      </c>
      <c r="K639" s="121"/>
      <c r="L639" s="70">
        <f>L640</f>
        <v>90000</v>
      </c>
      <c r="M639" s="162"/>
      <c r="N639" s="70">
        <f>N640</f>
        <v>60000</v>
      </c>
      <c r="O639" s="162"/>
      <c r="P639" s="228">
        <f>P640</f>
        <v>42000</v>
      </c>
    </row>
    <row r="640" spans="1:16" ht="66" customHeight="1">
      <c r="A640" s="91" t="s">
        <v>722</v>
      </c>
      <c r="B640" s="69" t="s">
        <v>159</v>
      </c>
      <c r="C640" s="69" t="s">
        <v>489</v>
      </c>
      <c r="D640" s="58" t="s">
        <v>643</v>
      </c>
      <c r="E640" s="69"/>
      <c r="F640" s="70">
        <f>F641</f>
        <v>90000</v>
      </c>
      <c r="G640" s="121"/>
      <c r="H640" s="187">
        <f>H641</f>
        <v>90000</v>
      </c>
      <c r="I640" s="121"/>
      <c r="J640" s="70">
        <f>J641</f>
        <v>90000</v>
      </c>
      <c r="K640" s="121"/>
      <c r="L640" s="70">
        <f>L641</f>
        <v>90000</v>
      </c>
      <c r="M640" s="162"/>
      <c r="N640" s="70">
        <f>N641</f>
        <v>60000</v>
      </c>
      <c r="O640" s="162"/>
      <c r="P640" s="228">
        <f>P641</f>
        <v>42000</v>
      </c>
    </row>
    <row r="641" spans="1:16" ht="33" customHeight="1">
      <c r="A641" s="43" t="s">
        <v>46</v>
      </c>
      <c r="B641" s="69" t="s">
        <v>159</v>
      </c>
      <c r="C641" s="69" t="s">
        <v>595</v>
      </c>
      <c r="D641" s="58" t="s">
        <v>704</v>
      </c>
      <c r="E641" s="69"/>
      <c r="F641" s="70">
        <f>F642</f>
        <v>90000</v>
      </c>
      <c r="G641" s="121"/>
      <c r="H641" s="187">
        <f>H642</f>
        <v>90000</v>
      </c>
      <c r="I641" s="121"/>
      <c r="J641" s="70">
        <f>J642</f>
        <v>90000</v>
      </c>
      <c r="K641" s="121"/>
      <c r="L641" s="70">
        <f>L642</f>
        <v>90000</v>
      </c>
      <c r="M641" s="162"/>
      <c r="N641" s="70">
        <f>N642</f>
        <v>60000</v>
      </c>
      <c r="O641" s="162"/>
      <c r="P641" s="228">
        <f>P642</f>
        <v>42000</v>
      </c>
    </row>
    <row r="642" spans="1:16" ht="50.25" customHeight="1">
      <c r="A642" s="43" t="s">
        <v>464</v>
      </c>
      <c r="B642" s="69" t="s">
        <v>159</v>
      </c>
      <c r="C642" s="69" t="s">
        <v>47</v>
      </c>
      <c r="D642" s="58" t="s">
        <v>705</v>
      </c>
      <c r="E642" s="69"/>
      <c r="F642" s="71">
        <f>F643</f>
        <v>90000</v>
      </c>
      <c r="G642" s="121"/>
      <c r="H642" s="188">
        <f>H643</f>
        <v>90000</v>
      </c>
      <c r="I642" s="121"/>
      <c r="J642" s="71">
        <f>J643</f>
        <v>90000</v>
      </c>
      <c r="K642" s="121"/>
      <c r="L642" s="71">
        <f>L643</f>
        <v>90000</v>
      </c>
      <c r="M642" s="162"/>
      <c r="N642" s="71">
        <f>N643</f>
        <v>60000</v>
      </c>
      <c r="O642" s="162"/>
      <c r="P642" s="229">
        <f>P643</f>
        <v>42000</v>
      </c>
    </row>
    <row r="643" spans="1:16" ht="37.5" customHeight="1">
      <c r="A643" s="44" t="s">
        <v>538</v>
      </c>
      <c r="B643" s="69" t="s">
        <v>159</v>
      </c>
      <c r="C643" s="69" t="s">
        <v>47</v>
      </c>
      <c r="D643" s="58" t="s">
        <v>705</v>
      </c>
      <c r="E643" s="69" t="s">
        <v>539</v>
      </c>
      <c r="F643" s="70">
        <v>90000</v>
      </c>
      <c r="G643" s="121"/>
      <c r="H643" s="187">
        <f>F643+G643</f>
        <v>90000</v>
      </c>
      <c r="I643" s="121"/>
      <c r="J643" s="70">
        <f>H643+I643</f>
        <v>90000</v>
      </c>
      <c r="K643" s="121"/>
      <c r="L643" s="70">
        <f>J643+K643</f>
        <v>90000</v>
      </c>
      <c r="M643" s="162">
        <v>-30000</v>
      </c>
      <c r="N643" s="70">
        <f>L643+M643</f>
        <v>60000</v>
      </c>
      <c r="O643" s="162">
        <v>-18000</v>
      </c>
      <c r="P643" s="228">
        <f>N643+O643</f>
        <v>42000</v>
      </c>
    </row>
    <row r="644" spans="1:16" ht="33" customHeight="1">
      <c r="A644" s="27" t="s">
        <v>92</v>
      </c>
      <c r="B644" s="73" t="s">
        <v>93</v>
      </c>
      <c r="C644" s="73"/>
      <c r="D644" s="73"/>
      <c r="E644" s="73"/>
      <c r="F644" s="74">
        <f>F645+F651+F656</f>
        <v>3990390</v>
      </c>
      <c r="G644" s="121"/>
      <c r="H644" s="189">
        <f>H645+H651+H656</f>
        <v>4274889</v>
      </c>
      <c r="I644" s="121"/>
      <c r="J644" s="74">
        <f>J645+J651+J656</f>
        <v>4897328.47</v>
      </c>
      <c r="K644" s="121"/>
      <c r="L644" s="74">
        <f>L645+L651+L656</f>
        <v>4140040.71</v>
      </c>
      <c r="M644" s="162"/>
      <c r="N644" s="74">
        <f>N645+N651+N656</f>
        <v>4206671.73</v>
      </c>
      <c r="O644" s="162"/>
      <c r="P644" s="230">
        <f>P645+P651+P656</f>
        <v>2988381.8499999996</v>
      </c>
    </row>
    <row r="645" spans="1:16" ht="86.25" customHeight="1">
      <c r="A645" s="27" t="s">
        <v>518</v>
      </c>
      <c r="B645" s="73" t="s">
        <v>93</v>
      </c>
      <c r="C645" s="73" t="s">
        <v>519</v>
      </c>
      <c r="D645" s="61" t="s">
        <v>657</v>
      </c>
      <c r="E645" s="73"/>
      <c r="F645" s="74">
        <f>F646</f>
        <v>2590350</v>
      </c>
      <c r="G645" s="121"/>
      <c r="H645" s="189">
        <f>H646</f>
        <v>2590350</v>
      </c>
      <c r="I645" s="121"/>
      <c r="J645" s="74">
        <f>J646</f>
        <v>2530350</v>
      </c>
      <c r="K645" s="121"/>
      <c r="L645" s="74">
        <f>L646</f>
        <v>2030790.3</v>
      </c>
      <c r="M645" s="162"/>
      <c r="N645" s="74">
        <f>N646</f>
        <v>2030790.3</v>
      </c>
      <c r="O645" s="162"/>
      <c r="P645" s="230">
        <f>P646</f>
        <v>1100790.3</v>
      </c>
    </row>
    <row r="646" spans="1:16" ht="51" customHeight="1">
      <c r="A646" s="13" t="s">
        <v>53</v>
      </c>
      <c r="B646" s="58" t="s">
        <v>93</v>
      </c>
      <c r="C646" s="58" t="s">
        <v>54</v>
      </c>
      <c r="D646" s="58" t="s">
        <v>710</v>
      </c>
      <c r="E646" s="58"/>
      <c r="F646" s="74">
        <f>F647+F649</f>
        <v>2590350</v>
      </c>
      <c r="G646" s="121"/>
      <c r="H646" s="189">
        <f>H647+H649</f>
        <v>2590350</v>
      </c>
      <c r="I646" s="121"/>
      <c r="J646" s="74">
        <f>J647+J649</f>
        <v>2530350</v>
      </c>
      <c r="K646" s="121"/>
      <c r="L646" s="74">
        <f>L647+L649</f>
        <v>2030790.3</v>
      </c>
      <c r="M646" s="162"/>
      <c r="N646" s="74">
        <f>N647+N649</f>
        <v>2030790.3</v>
      </c>
      <c r="O646" s="162"/>
      <c r="P646" s="230">
        <f>P647+P649</f>
        <v>1100790.3</v>
      </c>
    </row>
    <row r="647" spans="1:16" ht="33.75" customHeight="1">
      <c r="A647" s="13" t="s">
        <v>231</v>
      </c>
      <c r="B647" s="58" t="s">
        <v>93</v>
      </c>
      <c r="C647" s="58" t="s">
        <v>55</v>
      </c>
      <c r="D647" s="58" t="s">
        <v>711</v>
      </c>
      <c r="E647" s="58"/>
      <c r="F647" s="74">
        <f>F648</f>
        <v>2410350</v>
      </c>
      <c r="G647" s="121"/>
      <c r="H647" s="189">
        <f>H648</f>
        <v>2410350</v>
      </c>
      <c r="I647" s="121"/>
      <c r="J647" s="74">
        <f>J648</f>
        <v>2350350</v>
      </c>
      <c r="K647" s="121"/>
      <c r="L647" s="74">
        <f>L648</f>
        <v>1850790.3</v>
      </c>
      <c r="M647" s="162"/>
      <c r="N647" s="74">
        <f>N648</f>
        <v>1850790.3</v>
      </c>
      <c r="O647" s="162"/>
      <c r="P647" s="230">
        <f>P648</f>
        <v>1050790.3</v>
      </c>
    </row>
    <row r="648" spans="1:16" ht="30.75" customHeight="1">
      <c r="A648" s="44" t="s">
        <v>538</v>
      </c>
      <c r="B648" s="58" t="s">
        <v>93</v>
      </c>
      <c r="C648" s="58" t="s">
        <v>55</v>
      </c>
      <c r="D648" s="58" t="s">
        <v>711</v>
      </c>
      <c r="E648" s="58" t="s">
        <v>539</v>
      </c>
      <c r="F648" s="74">
        <v>2410350</v>
      </c>
      <c r="G648" s="121"/>
      <c r="H648" s="189">
        <f>F648+G648</f>
        <v>2410350</v>
      </c>
      <c r="I648" s="121">
        <v>-60000</v>
      </c>
      <c r="J648" s="74">
        <f>H648+I648</f>
        <v>2350350</v>
      </c>
      <c r="K648" s="121">
        <f>-90000-409559.7</f>
        <v>-499559.7</v>
      </c>
      <c r="L648" s="74">
        <f>J648+K648</f>
        <v>1850790.3</v>
      </c>
      <c r="M648" s="162"/>
      <c r="N648" s="74">
        <f>L648+M648</f>
        <v>1850790.3</v>
      </c>
      <c r="O648" s="162">
        <v>-800000</v>
      </c>
      <c r="P648" s="230">
        <f>N648+O648</f>
        <v>1050790.3</v>
      </c>
    </row>
    <row r="649" spans="1:16" ht="21" customHeight="1">
      <c r="A649" s="13" t="s">
        <v>232</v>
      </c>
      <c r="B649" s="58" t="s">
        <v>93</v>
      </c>
      <c r="C649" s="58" t="s">
        <v>4</v>
      </c>
      <c r="D649" s="58" t="s">
        <v>712</v>
      </c>
      <c r="E649" s="58"/>
      <c r="F649" s="74">
        <f>F650</f>
        <v>180000</v>
      </c>
      <c r="G649" s="121"/>
      <c r="H649" s="189">
        <f>H650</f>
        <v>180000</v>
      </c>
      <c r="I649" s="121"/>
      <c r="J649" s="74">
        <f>J650</f>
        <v>180000</v>
      </c>
      <c r="K649" s="121"/>
      <c r="L649" s="74">
        <f>L650</f>
        <v>180000</v>
      </c>
      <c r="M649" s="162"/>
      <c r="N649" s="74">
        <f>N650</f>
        <v>180000</v>
      </c>
      <c r="O649" s="162"/>
      <c r="P649" s="230">
        <f>P650</f>
        <v>50000</v>
      </c>
    </row>
    <row r="650" spans="1:16" ht="33.75" customHeight="1">
      <c r="A650" s="44" t="s">
        <v>538</v>
      </c>
      <c r="B650" s="58" t="s">
        <v>93</v>
      </c>
      <c r="C650" s="58" t="s">
        <v>4</v>
      </c>
      <c r="D650" s="58" t="s">
        <v>712</v>
      </c>
      <c r="E650" s="58" t="s">
        <v>539</v>
      </c>
      <c r="F650" s="74">
        <v>180000</v>
      </c>
      <c r="G650" s="121"/>
      <c r="H650" s="189">
        <f>F650+G650</f>
        <v>180000</v>
      </c>
      <c r="I650" s="121"/>
      <c r="J650" s="74">
        <f>H650+I650</f>
        <v>180000</v>
      </c>
      <c r="K650" s="121"/>
      <c r="L650" s="74">
        <f>J650+K650</f>
        <v>180000</v>
      </c>
      <c r="M650" s="162"/>
      <c r="N650" s="74">
        <f>L650+M650</f>
        <v>180000</v>
      </c>
      <c r="O650" s="162">
        <v>-130000</v>
      </c>
      <c r="P650" s="230">
        <f>N650+O650</f>
        <v>50000</v>
      </c>
    </row>
    <row r="651" spans="1:16" ht="68.25" customHeight="1">
      <c r="A651" s="92" t="s">
        <v>48</v>
      </c>
      <c r="B651" s="73" t="s">
        <v>93</v>
      </c>
      <c r="C651" s="73" t="s">
        <v>50</v>
      </c>
      <c r="D651" s="58" t="s">
        <v>706</v>
      </c>
      <c r="E651" s="73"/>
      <c r="F651" s="75">
        <f>F652</f>
        <v>1310040</v>
      </c>
      <c r="G651" s="121"/>
      <c r="H651" s="190">
        <f>H652</f>
        <v>1320039</v>
      </c>
      <c r="I651" s="121"/>
      <c r="J651" s="75">
        <f>J652+J654</f>
        <v>2002478.47</v>
      </c>
      <c r="K651" s="121"/>
      <c r="L651" s="75">
        <f>L652+L654</f>
        <v>1744750.41</v>
      </c>
      <c r="M651" s="162"/>
      <c r="N651" s="75">
        <f>N652+N654</f>
        <v>1811381.43</v>
      </c>
      <c r="O651" s="162"/>
      <c r="P651" s="231">
        <f>P652+P654</f>
        <v>1523091.5499999998</v>
      </c>
    </row>
    <row r="652" spans="1:16" ht="32.25" customHeight="1">
      <c r="A652" s="12" t="s">
        <v>49</v>
      </c>
      <c r="B652" s="73" t="s">
        <v>93</v>
      </c>
      <c r="C652" s="73" t="s">
        <v>51</v>
      </c>
      <c r="D652" s="58" t="s">
        <v>707</v>
      </c>
      <c r="E652" s="73"/>
      <c r="F652" s="75">
        <f>F653</f>
        <v>1310040</v>
      </c>
      <c r="G652" s="121"/>
      <c r="H652" s="190">
        <f>H653</f>
        <v>1320039</v>
      </c>
      <c r="I652" s="121"/>
      <c r="J652" s="75">
        <f>J653</f>
        <v>1445678.47</v>
      </c>
      <c r="K652" s="121"/>
      <c r="L652" s="75">
        <f>L653</f>
        <v>1187950.41</v>
      </c>
      <c r="M652" s="162"/>
      <c r="N652" s="75">
        <f>N653</f>
        <v>1254581.43</v>
      </c>
      <c r="O652" s="162"/>
      <c r="P652" s="231">
        <f>P653</f>
        <v>966291.5499999999</v>
      </c>
    </row>
    <row r="653" spans="1:16" ht="31.5">
      <c r="A653" s="44" t="s">
        <v>538</v>
      </c>
      <c r="B653" s="73" t="s">
        <v>93</v>
      </c>
      <c r="C653" s="73" t="s">
        <v>51</v>
      </c>
      <c r="D653" s="58" t="s">
        <v>707</v>
      </c>
      <c r="E653" s="73" t="s">
        <v>539</v>
      </c>
      <c r="F653" s="74">
        <v>1310040</v>
      </c>
      <c r="G653" s="121">
        <v>9999</v>
      </c>
      <c r="H653" s="189">
        <f>F653+G653</f>
        <v>1320039</v>
      </c>
      <c r="I653" s="121">
        <f>409452.27+45187.2-329000</f>
        <v>125639.47000000003</v>
      </c>
      <c r="J653" s="74">
        <f>H653+I653</f>
        <v>1445678.47</v>
      </c>
      <c r="K653" s="121">
        <f>3121584.17+409559.7-718606-3070265.93</f>
        <v>-257728.06000000006</v>
      </c>
      <c r="L653" s="74">
        <f>J653+K653</f>
        <v>1187950.41</v>
      </c>
      <c r="M653" s="162">
        <f>3371.19+63259.83</f>
        <v>66631.02</v>
      </c>
      <c r="N653" s="74">
        <f>L653+M653</f>
        <v>1254581.43</v>
      </c>
      <c r="O653" s="162">
        <f>-227208.38-61081.5</f>
        <v>-288289.88</v>
      </c>
      <c r="P653" s="230">
        <f>N653+O653</f>
        <v>966291.5499999999</v>
      </c>
    </row>
    <row r="654" spans="1:16" ht="47.25">
      <c r="A654" s="44" t="s">
        <v>758</v>
      </c>
      <c r="B654" s="73" t="s">
        <v>93</v>
      </c>
      <c r="C654" s="73"/>
      <c r="D654" s="58" t="s">
        <v>759</v>
      </c>
      <c r="E654" s="73"/>
      <c r="F654" s="74"/>
      <c r="G654" s="121"/>
      <c r="H654" s="189"/>
      <c r="I654" s="121"/>
      <c r="J654" s="74">
        <f>J655</f>
        <v>556800</v>
      </c>
      <c r="K654" s="121"/>
      <c r="L654" s="74">
        <f>L655</f>
        <v>556800</v>
      </c>
      <c r="M654" s="162"/>
      <c r="N654" s="74">
        <f>N655</f>
        <v>556800</v>
      </c>
      <c r="O654" s="162"/>
      <c r="P654" s="230">
        <f>P655</f>
        <v>556800</v>
      </c>
    </row>
    <row r="655" spans="1:16" ht="31.5">
      <c r="A655" s="44" t="s">
        <v>538</v>
      </c>
      <c r="B655" s="73" t="s">
        <v>93</v>
      </c>
      <c r="C655" s="73"/>
      <c r="D655" s="58" t="s">
        <v>759</v>
      </c>
      <c r="E655" s="73" t="s">
        <v>539</v>
      </c>
      <c r="F655" s="74"/>
      <c r="G655" s="121"/>
      <c r="H655" s="189"/>
      <c r="I655" s="121">
        <v>556800</v>
      </c>
      <c r="J655" s="74">
        <f>H655+I655</f>
        <v>556800</v>
      </c>
      <c r="K655" s="121"/>
      <c r="L655" s="74">
        <f>J655+K655</f>
        <v>556800</v>
      </c>
      <c r="M655" s="162"/>
      <c r="N655" s="74">
        <f>L655+M655</f>
        <v>556800</v>
      </c>
      <c r="O655" s="162"/>
      <c r="P655" s="230">
        <f>N655+O655</f>
        <v>556800</v>
      </c>
    </row>
    <row r="656" spans="1:16" ht="95.25" customHeight="1">
      <c r="A656" s="12" t="s">
        <v>580</v>
      </c>
      <c r="B656" s="73" t="s">
        <v>93</v>
      </c>
      <c r="C656" s="73" t="s">
        <v>482</v>
      </c>
      <c r="D656" s="58" t="s">
        <v>664</v>
      </c>
      <c r="E656" s="73"/>
      <c r="F656" s="75">
        <f>F657</f>
        <v>90000</v>
      </c>
      <c r="G656" s="121"/>
      <c r="H656" s="190">
        <f>H657</f>
        <v>364500</v>
      </c>
      <c r="I656" s="121"/>
      <c r="J656" s="75">
        <f>J657</f>
        <v>364500</v>
      </c>
      <c r="K656" s="121"/>
      <c r="L656" s="75">
        <f>L657</f>
        <v>364500</v>
      </c>
      <c r="M656" s="162"/>
      <c r="N656" s="75">
        <f>N657</f>
        <v>364500</v>
      </c>
      <c r="O656" s="162"/>
      <c r="P656" s="231">
        <f>P657</f>
        <v>364500</v>
      </c>
    </row>
    <row r="657" spans="1:16" ht="66.75" customHeight="1">
      <c r="A657" s="12" t="s">
        <v>485</v>
      </c>
      <c r="B657" s="73" t="s">
        <v>93</v>
      </c>
      <c r="C657" s="73" t="s">
        <v>581</v>
      </c>
      <c r="D657" s="58" t="s">
        <v>696</v>
      </c>
      <c r="E657" s="73"/>
      <c r="F657" s="75">
        <f>F658+F664</f>
        <v>90000</v>
      </c>
      <c r="G657" s="121"/>
      <c r="H657" s="190">
        <f>H658+H661+H664</f>
        <v>364500</v>
      </c>
      <c r="I657" s="121"/>
      <c r="J657" s="75">
        <f>J658+J661+J664</f>
        <v>364500</v>
      </c>
      <c r="K657" s="121"/>
      <c r="L657" s="75">
        <f>L658+L661+L664</f>
        <v>364500</v>
      </c>
      <c r="M657" s="162"/>
      <c r="N657" s="75">
        <f>N658+N661+N664</f>
        <v>364500</v>
      </c>
      <c r="O657" s="162"/>
      <c r="P657" s="231">
        <f>P658+P661+P664</f>
        <v>364500</v>
      </c>
    </row>
    <row r="658" spans="1:16" ht="31.5" customHeight="1">
      <c r="A658" s="12" t="s">
        <v>206</v>
      </c>
      <c r="B658" s="73" t="s">
        <v>93</v>
      </c>
      <c r="C658" s="73" t="s">
        <v>207</v>
      </c>
      <c r="D658" s="58" t="s">
        <v>708</v>
      </c>
      <c r="E658" s="73"/>
      <c r="F658" s="75">
        <f>F659</f>
        <v>45000</v>
      </c>
      <c r="G658" s="121"/>
      <c r="H658" s="190">
        <f>H659+H660</f>
        <v>121500</v>
      </c>
      <c r="I658" s="121"/>
      <c r="J658" s="75">
        <f>J659+J660</f>
        <v>121500</v>
      </c>
      <c r="K658" s="121"/>
      <c r="L658" s="75">
        <f>L659+L660</f>
        <v>121500</v>
      </c>
      <c r="M658" s="162"/>
      <c r="N658" s="75">
        <f>N659+N660</f>
        <v>121500</v>
      </c>
      <c r="O658" s="162"/>
      <c r="P658" s="231">
        <f>P659+P660</f>
        <v>121500</v>
      </c>
    </row>
    <row r="659" spans="1:16" ht="79.5" customHeight="1">
      <c r="A659" s="142" t="s">
        <v>558</v>
      </c>
      <c r="B659" s="73" t="s">
        <v>93</v>
      </c>
      <c r="C659" s="73" t="s">
        <v>207</v>
      </c>
      <c r="D659" s="58" t="s">
        <v>708</v>
      </c>
      <c r="E659" s="73" t="s">
        <v>177</v>
      </c>
      <c r="F659" s="75">
        <v>45000</v>
      </c>
      <c r="G659" s="121">
        <v>-45000</v>
      </c>
      <c r="H659" s="190">
        <f>F659+G659</f>
        <v>0</v>
      </c>
      <c r="I659" s="121"/>
      <c r="J659" s="75">
        <f>H659+I659</f>
        <v>0</v>
      </c>
      <c r="K659" s="121"/>
      <c r="L659" s="75">
        <f>J659+K659</f>
        <v>0</v>
      </c>
      <c r="M659" s="162"/>
      <c r="N659" s="75">
        <f>L659+M659</f>
        <v>0</v>
      </c>
      <c r="O659" s="162"/>
      <c r="P659" s="231">
        <f>N659+O659</f>
        <v>0</v>
      </c>
    </row>
    <row r="660" spans="1:16" ht="16.5" customHeight="1">
      <c r="A660" s="178" t="s">
        <v>173</v>
      </c>
      <c r="B660" s="73" t="s">
        <v>93</v>
      </c>
      <c r="C660" s="73" t="s">
        <v>207</v>
      </c>
      <c r="D660" s="58" t="s">
        <v>708</v>
      </c>
      <c r="E660" s="73" t="s">
        <v>174</v>
      </c>
      <c r="F660" s="75"/>
      <c r="G660" s="121">
        <v>121500</v>
      </c>
      <c r="H660" s="190">
        <f>F660+G660</f>
        <v>121500</v>
      </c>
      <c r="I660" s="121"/>
      <c r="J660" s="75">
        <f>H660+I660</f>
        <v>121500</v>
      </c>
      <c r="K660" s="121"/>
      <c r="L660" s="75">
        <f>J660+K660</f>
        <v>121500</v>
      </c>
      <c r="M660" s="162"/>
      <c r="N660" s="75">
        <f>L660+M660</f>
        <v>121500</v>
      </c>
      <c r="O660" s="162"/>
      <c r="P660" s="231">
        <f>N660+O660</f>
        <v>121500</v>
      </c>
    </row>
    <row r="661" spans="1:16" ht="46.5" customHeight="1">
      <c r="A661" s="177" t="s">
        <v>296</v>
      </c>
      <c r="B661" s="73" t="s">
        <v>93</v>
      </c>
      <c r="C661" s="73"/>
      <c r="D661" s="58" t="s">
        <v>297</v>
      </c>
      <c r="E661" s="73"/>
      <c r="F661" s="75"/>
      <c r="G661" s="121"/>
      <c r="H661" s="190">
        <f>H662+H663</f>
        <v>243000</v>
      </c>
      <c r="I661" s="121"/>
      <c r="J661" s="75">
        <f>J662+J663</f>
        <v>243000</v>
      </c>
      <c r="K661" s="121"/>
      <c r="L661" s="75">
        <f>L662+L663</f>
        <v>243000</v>
      </c>
      <c r="M661" s="162"/>
      <c r="N661" s="75">
        <f>N662+N663</f>
        <v>243000</v>
      </c>
      <c r="O661" s="162"/>
      <c r="P661" s="231">
        <f>P662+P663</f>
        <v>243000</v>
      </c>
    </row>
    <row r="662" spans="1:16" ht="33.75" customHeight="1">
      <c r="A662" s="44" t="s">
        <v>538</v>
      </c>
      <c r="B662" s="73" t="s">
        <v>93</v>
      </c>
      <c r="C662" s="73"/>
      <c r="D662" s="58" t="s">
        <v>297</v>
      </c>
      <c r="E662" s="73" t="s">
        <v>539</v>
      </c>
      <c r="F662" s="75"/>
      <c r="G662" s="121">
        <v>40000</v>
      </c>
      <c r="H662" s="190">
        <f>F662+G662</f>
        <v>40000</v>
      </c>
      <c r="I662" s="121"/>
      <c r="J662" s="75">
        <f>H662+I662</f>
        <v>40000</v>
      </c>
      <c r="K662" s="121"/>
      <c r="L662" s="75">
        <f>J662+K662</f>
        <v>40000</v>
      </c>
      <c r="M662" s="162"/>
      <c r="N662" s="75">
        <f>L662+M662</f>
        <v>40000</v>
      </c>
      <c r="O662" s="162"/>
      <c r="P662" s="231">
        <f>N662+O662</f>
        <v>40000</v>
      </c>
    </row>
    <row r="663" spans="1:16" ht="17.25" customHeight="1">
      <c r="A663" s="178" t="s">
        <v>173</v>
      </c>
      <c r="B663" s="73" t="s">
        <v>93</v>
      </c>
      <c r="C663" s="73"/>
      <c r="D663" s="58" t="s">
        <v>297</v>
      </c>
      <c r="E663" s="73" t="s">
        <v>174</v>
      </c>
      <c r="F663" s="75"/>
      <c r="G663" s="121">
        <v>203000</v>
      </c>
      <c r="H663" s="190">
        <f>F663+G663</f>
        <v>203000</v>
      </c>
      <c r="I663" s="121"/>
      <c r="J663" s="75">
        <f>H663+I663</f>
        <v>203000</v>
      </c>
      <c r="K663" s="121"/>
      <c r="L663" s="75">
        <f>J663+K663</f>
        <v>203000</v>
      </c>
      <c r="M663" s="162"/>
      <c r="N663" s="75">
        <f>L663+M663</f>
        <v>203000</v>
      </c>
      <c r="O663" s="162"/>
      <c r="P663" s="231">
        <f>N663+O663</f>
        <v>203000</v>
      </c>
    </row>
    <row r="664" spans="1:16" ht="34.5" customHeight="1">
      <c r="A664" s="12" t="s">
        <v>184</v>
      </c>
      <c r="B664" s="73" t="s">
        <v>93</v>
      </c>
      <c r="C664" s="73" t="s">
        <v>52</v>
      </c>
      <c r="D664" s="58" t="s">
        <v>709</v>
      </c>
      <c r="E664" s="73"/>
      <c r="F664" s="75">
        <f>F665</f>
        <v>45000</v>
      </c>
      <c r="G664" s="121"/>
      <c r="H664" s="190">
        <f>H665</f>
        <v>0</v>
      </c>
      <c r="I664" s="121"/>
      <c r="J664" s="75">
        <f>J665</f>
        <v>0</v>
      </c>
      <c r="K664" s="121"/>
      <c r="L664" s="75">
        <f>L665</f>
        <v>0</v>
      </c>
      <c r="M664" s="162"/>
      <c r="N664" s="75">
        <f>N665</f>
        <v>0</v>
      </c>
      <c r="O664" s="162"/>
      <c r="P664" s="231">
        <f>P665</f>
        <v>0</v>
      </c>
    </row>
    <row r="665" spans="1:16" ht="51" customHeight="1">
      <c r="A665" s="13" t="s">
        <v>10</v>
      </c>
      <c r="B665" s="73" t="s">
        <v>93</v>
      </c>
      <c r="C665" s="73" t="s">
        <v>52</v>
      </c>
      <c r="D665" s="58" t="s">
        <v>709</v>
      </c>
      <c r="E665" s="73" t="s">
        <v>9</v>
      </c>
      <c r="F665" s="74">
        <v>45000</v>
      </c>
      <c r="G665" s="121">
        <v>-45000</v>
      </c>
      <c r="H665" s="189">
        <f>F665+G665</f>
        <v>0</v>
      </c>
      <c r="I665" s="121"/>
      <c r="J665" s="74">
        <f>H665+I665</f>
        <v>0</v>
      </c>
      <c r="K665" s="121"/>
      <c r="L665" s="74">
        <f>J665+K665</f>
        <v>0</v>
      </c>
      <c r="M665" s="162"/>
      <c r="N665" s="74">
        <f>L665+M665</f>
        <v>0</v>
      </c>
      <c r="O665" s="162"/>
      <c r="P665" s="230">
        <f>N665+O665</f>
        <v>0</v>
      </c>
    </row>
    <row r="666" spans="1:16" ht="20.25" customHeight="1">
      <c r="A666" s="36" t="s">
        <v>94</v>
      </c>
      <c r="B666" s="56" t="s">
        <v>95</v>
      </c>
      <c r="C666" s="56"/>
      <c r="D666" s="56"/>
      <c r="E666" s="56"/>
      <c r="F666" s="113">
        <f>F667+F678+F705+F717</f>
        <v>41088510</v>
      </c>
      <c r="G666" s="121"/>
      <c r="H666" s="191">
        <f>H667+H678+H705+H717</f>
        <v>48472890</v>
      </c>
      <c r="I666" s="121"/>
      <c r="J666" s="113">
        <f>J667+J678+J705+J717</f>
        <v>56106490</v>
      </c>
      <c r="K666" s="121"/>
      <c r="L666" s="113">
        <f>L667+L678+L705+L717</f>
        <v>55898890</v>
      </c>
      <c r="M666" s="162"/>
      <c r="N666" s="113">
        <f>N667+N678+N705+N717</f>
        <v>54173015.86</v>
      </c>
      <c r="O666" s="162"/>
      <c r="P666" s="232">
        <f>P667+P678+P705+P717</f>
        <v>54163127.54</v>
      </c>
    </row>
    <row r="667" spans="1:16" ht="20.25" customHeight="1">
      <c r="A667" s="19" t="s">
        <v>96</v>
      </c>
      <c r="B667" s="62" t="s">
        <v>97</v>
      </c>
      <c r="C667" s="62"/>
      <c r="D667" s="62"/>
      <c r="E667" s="62"/>
      <c r="F667" s="106">
        <f>F668+F672</f>
        <v>3094740</v>
      </c>
      <c r="G667" s="121"/>
      <c r="H667" s="184">
        <f>H668+H672</f>
        <v>3094740</v>
      </c>
      <c r="I667" s="121"/>
      <c r="J667" s="106">
        <f>J668+J672</f>
        <v>3094740</v>
      </c>
      <c r="K667" s="121"/>
      <c r="L667" s="106">
        <f>L668+L672</f>
        <v>3094740</v>
      </c>
      <c r="M667" s="162"/>
      <c r="N667" s="106">
        <f>N668+N672</f>
        <v>1523045.68</v>
      </c>
      <c r="O667" s="162"/>
      <c r="P667" s="225">
        <f>P668+P672</f>
        <v>1523045.68</v>
      </c>
    </row>
    <row r="668" spans="1:16" ht="20.25" customHeight="1">
      <c r="A668" s="19" t="s">
        <v>487</v>
      </c>
      <c r="B668" s="58" t="s">
        <v>97</v>
      </c>
      <c r="C668" s="58" t="s">
        <v>519</v>
      </c>
      <c r="D668" s="58" t="s">
        <v>657</v>
      </c>
      <c r="E668" s="62"/>
      <c r="F668" s="106">
        <f>F669</f>
        <v>491130</v>
      </c>
      <c r="G668" s="121"/>
      <c r="H668" s="184">
        <f>H669</f>
        <v>491130</v>
      </c>
      <c r="I668" s="121"/>
      <c r="J668" s="106">
        <f>J669</f>
        <v>491130</v>
      </c>
      <c r="K668" s="121"/>
      <c r="L668" s="106">
        <f>L669</f>
        <v>491130</v>
      </c>
      <c r="M668" s="162"/>
      <c r="N668" s="106">
        <f>N669</f>
        <v>491130</v>
      </c>
      <c r="O668" s="162"/>
      <c r="P668" s="225">
        <f>P669</f>
        <v>491130</v>
      </c>
    </row>
    <row r="669" spans="1:16" ht="51.75" customHeight="1">
      <c r="A669" s="19" t="s">
        <v>716</v>
      </c>
      <c r="B669" s="58" t="s">
        <v>97</v>
      </c>
      <c r="C669" s="58" t="s">
        <v>717</v>
      </c>
      <c r="D669" s="58" t="s">
        <v>401</v>
      </c>
      <c r="E669" s="62"/>
      <c r="F669" s="106">
        <f>F670</f>
        <v>491130</v>
      </c>
      <c r="G669" s="121"/>
      <c r="H669" s="184">
        <f>H670</f>
        <v>491130</v>
      </c>
      <c r="I669" s="121"/>
      <c r="J669" s="106">
        <f>J670</f>
        <v>491130</v>
      </c>
      <c r="K669" s="121"/>
      <c r="L669" s="106">
        <f>L670</f>
        <v>491130</v>
      </c>
      <c r="M669" s="162"/>
      <c r="N669" s="106">
        <f>N670</f>
        <v>491130</v>
      </c>
      <c r="O669" s="162"/>
      <c r="P669" s="225">
        <f>P670</f>
        <v>491130</v>
      </c>
    </row>
    <row r="670" spans="1:16" ht="36.75" customHeight="1">
      <c r="A670" s="40" t="s">
        <v>718</v>
      </c>
      <c r="B670" s="58" t="s">
        <v>97</v>
      </c>
      <c r="C670" s="58" t="s">
        <v>719</v>
      </c>
      <c r="D670" s="58" t="s">
        <v>402</v>
      </c>
      <c r="E670" s="58"/>
      <c r="F670" s="106">
        <f>F671</f>
        <v>491130</v>
      </c>
      <c r="G670" s="121"/>
      <c r="H670" s="184">
        <f>H671</f>
        <v>491130</v>
      </c>
      <c r="I670" s="121"/>
      <c r="J670" s="106">
        <f>J671</f>
        <v>491130</v>
      </c>
      <c r="K670" s="121"/>
      <c r="L670" s="106">
        <f>L671</f>
        <v>491130</v>
      </c>
      <c r="M670" s="162"/>
      <c r="N670" s="106">
        <f>N671</f>
        <v>491130</v>
      </c>
      <c r="O670" s="162"/>
      <c r="P670" s="225">
        <f>P671</f>
        <v>491130</v>
      </c>
    </row>
    <row r="671" spans="1:16" ht="33" customHeight="1">
      <c r="A671" s="13" t="s">
        <v>538</v>
      </c>
      <c r="B671" s="58" t="s">
        <v>97</v>
      </c>
      <c r="C671" s="58" t="s">
        <v>719</v>
      </c>
      <c r="D671" s="128" t="s">
        <v>402</v>
      </c>
      <c r="E671" s="124">
        <v>240</v>
      </c>
      <c r="F671" s="106">
        <v>491130</v>
      </c>
      <c r="G671" s="121"/>
      <c r="H671" s="184">
        <f>F671+G671</f>
        <v>491130</v>
      </c>
      <c r="I671" s="121"/>
      <c r="J671" s="106">
        <f>H671+I671</f>
        <v>491130</v>
      </c>
      <c r="K671" s="121"/>
      <c r="L671" s="106">
        <f>J671+K671</f>
        <v>491130</v>
      </c>
      <c r="M671" s="162"/>
      <c r="N671" s="106">
        <f>L671+M671</f>
        <v>491130</v>
      </c>
      <c r="O671" s="162"/>
      <c r="P671" s="225">
        <f>N671+O671</f>
        <v>491130</v>
      </c>
    </row>
    <row r="672" spans="1:16" ht="52.5" customHeight="1">
      <c r="A672" s="19" t="s">
        <v>271</v>
      </c>
      <c r="B672" s="62" t="s">
        <v>97</v>
      </c>
      <c r="C672" s="76" t="s">
        <v>80</v>
      </c>
      <c r="D672" s="76" t="s">
        <v>403</v>
      </c>
      <c r="E672" s="62"/>
      <c r="F672" s="106">
        <f>F673+F676</f>
        <v>2603610</v>
      </c>
      <c r="G672" s="121"/>
      <c r="H672" s="184">
        <f>H673+H676</f>
        <v>2603610</v>
      </c>
      <c r="I672" s="121"/>
      <c r="J672" s="106">
        <f>J673+J676</f>
        <v>2603610</v>
      </c>
      <c r="K672" s="121"/>
      <c r="L672" s="106">
        <f>L673+L676</f>
        <v>2603610</v>
      </c>
      <c r="M672" s="162"/>
      <c r="N672" s="106">
        <f>N673+N676</f>
        <v>1031915.6799999999</v>
      </c>
      <c r="O672" s="162"/>
      <c r="P672" s="225">
        <f>P673+P676</f>
        <v>1031915.6799999999</v>
      </c>
    </row>
    <row r="673" spans="1:16" ht="54" customHeight="1">
      <c r="A673" s="40" t="s">
        <v>272</v>
      </c>
      <c r="B673" s="62" t="s">
        <v>97</v>
      </c>
      <c r="C673" s="62" t="s">
        <v>273</v>
      </c>
      <c r="D673" s="58" t="s">
        <v>404</v>
      </c>
      <c r="E673" s="62"/>
      <c r="F673" s="106">
        <f>F674</f>
        <v>1800000</v>
      </c>
      <c r="G673" s="121"/>
      <c r="H673" s="184">
        <f>H674</f>
        <v>1800000</v>
      </c>
      <c r="I673" s="121"/>
      <c r="J673" s="106">
        <f>J674</f>
        <v>1800000</v>
      </c>
      <c r="K673" s="121"/>
      <c r="L673" s="106">
        <f>L674+L675</f>
        <v>1800000</v>
      </c>
      <c r="M673" s="162"/>
      <c r="N673" s="106">
        <f>N674+N675</f>
        <v>228305.67999999993</v>
      </c>
      <c r="O673" s="162"/>
      <c r="P673" s="225">
        <f>P674+P675</f>
        <v>350036.6499999999</v>
      </c>
    </row>
    <row r="674" spans="1:16" ht="36" customHeight="1">
      <c r="A674" s="45" t="s">
        <v>538</v>
      </c>
      <c r="B674" s="62" t="s">
        <v>97</v>
      </c>
      <c r="C674" s="76" t="s">
        <v>273</v>
      </c>
      <c r="D674" s="58" t="s">
        <v>404</v>
      </c>
      <c r="E674" s="58" t="s">
        <v>539</v>
      </c>
      <c r="F674" s="104">
        <v>1800000</v>
      </c>
      <c r="G674" s="121"/>
      <c r="H674" s="185">
        <f>F674+G674</f>
        <v>1800000</v>
      </c>
      <c r="I674" s="121"/>
      <c r="J674" s="104">
        <f>H674+I674</f>
        <v>1800000</v>
      </c>
      <c r="K674" s="121">
        <v>-1571694.32</v>
      </c>
      <c r="L674" s="104">
        <f>J674+K674</f>
        <v>228305.67999999993</v>
      </c>
      <c r="M674" s="162"/>
      <c r="N674" s="104">
        <f>L674+M674</f>
        <v>228305.67999999993</v>
      </c>
      <c r="O674" s="162">
        <v>121730.97</v>
      </c>
      <c r="P674" s="226">
        <f>N674+O674</f>
        <v>350036.6499999999</v>
      </c>
    </row>
    <row r="675" spans="1:16" ht="19.5" customHeight="1">
      <c r="A675" s="45" t="s">
        <v>550</v>
      </c>
      <c r="B675" s="62" t="s">
        <v>97</v>
      </c>
      <c r="C675" s="76" t="s">
        <v>273</v>
      </c>
      <c r="D675" s="58" t="s">
        <v>404</v>
      </c>
      <c r="E675" s="208" t="s">
        <v>548</v>
      </c>
      <c r="F675" s="104"/>
      <c r="G675" s="121"/>
      <c r="H675" s="185"/>
      <c r="I675" s="121"/>
      <c r="J675" s="104"/>
      <c r="K675" s="121">
        <v>1571694.32</v>
      </c>
      <c r="L675" s="104">
        <f>J675+K675</f>
        <v>1571694.32</v>
      </c>
      <c r="M675" s="212">
        <v>-1571694.32</v>
      </c>
      <c r="N675" s="104">
        <f>L675+M675</f>
        <v>0</v>
      </c>
      <c r="O675" s="162"/>
      <c r="P675" s="226">
        <f>N675+O675</f>
        <v>0</v>
      </c>
    </row>
    <row r="676" spans="1:16" ht="33.75" customHeight="1">
      <c r="A676" s="40" t="s">
        <v>274</v>
      </c>
      <c r="B676" s="62" t="s">
        <v>97</v>
      </c>
      <c r="C676" s="77" t="s">
        <v>275</v>
      </c>
      <c r="D676" s="135" t="s">
        <v>405</v>
      </c>
      <c r="E676" s="125"/>
      <c r="F676" s="106">
        <f>F677</f>
        <v>803610</v>
      </c>
      <c r="G676" s="121"/>
      <c r="H676" s="184">
        <f>H677</f>
        <v>803610</v>
      </c>
      <c r="I676" s="121"/>
      <c r="J676" s="106">
        <f>J677</f>
        <v>803610</v>
      </c>
      <c r="K676" s="121"/>
      <c r="L676" s="106">
        <f>L677</f>
        <v>803610</v>
      </c>
      <c r="M676" s="162"/>
      <c r="N676" s="106">
        <f>N677</f>
        <v>803610</v>
      </c>
      <c r="O676" s="162"/>
      <c r="P676" s="225">
        <f>P677</f>
        <v>681879.03</v>
      </c>
    </row>
    <row r="677" spans="1:16" ht="39" customHeight="1">
      <c r="A677" s="13" t="s">
        <v>538</v>
      </c>
      <c r="B677" s="62" t="s">
        <v>97</v>
      </c>
      <c r="C677" s="65" t="s">
        <v>275</v>
      </c>
      <c r="D677" s="135" t="s">
        <v>405</v>
      </c>
      <c r="E677" s="204">
        <v>240</v>
      </c>
      <c r="F677" s="104">
        <v>803610</v>
      </c>
      <c r="G677" s="121"/>
      <c r="H677" s="185">
        <f>F677+G677</f>
        <v>803610</v>
      </c>
      <c r="I677" s="121"/>
      <c r="J677" s="104">
        <f>H677+I677</f>
        <v>803610</v>
      </c>
      <c r="K677" s="121"/>
      <c r="L677" s="104">
        <f>J677+K677</f>
        <v>803610</v>
      </c>
      <c r="M677" s="162"/>
      <c r="N677" s="104">
        <f>L677+M677</f>
        <v>803610</v>
      </c>
      <c r="O677" s="162">
        <f>-109479.26-12251.71</f>
        <v>-121730.97</v>
      </c>
      <c r="P677" s="226">
        <f>N677+O677</f>
        <v>681879.03</v>
      </c>
    </row>
    <row r="678" spans="1:16" ht="18.75" customHeight="1">
      <c r="A678" s="41" t="s">
        <v>98</v>
      </c>
      <c r="B678" s="62" t="s">
        <v>99</v>
      </c>
      <c r="C678" s="62"/>
      <c r="D678" s="62"/>
      <c r="E678" s="62"/>
      <c r="F678" s="106">
        <f>F680+F685+F695</f>
        <v>26091090</v>
      </c>
      <c r="G678" s="121"/>
      <c r="H678" s="184">
        <f>H680+H685+H695</f>
        <v>33478670</v>
      </c>
      <c r="I678" s="121"/>
      <c r="J678" s="106">
        <f>J680+J685+J695</f>
        <v>41204670</v>
      </c>
      <c r="K678" s="121"/>
      <c r="L678" s="106">
        <f>L680+L685+L695</f>
        <v>40985070</v>
      </c>
      <c r="M678" s="162"/>
      <c r="N678" s="106">
        <f>N680+N685+N695</f>
        <v>40773697</v>
      </c>
      <c r="O678" s="162"/>
      <c r="P678" s="225">
        <f>P680+P685+P695</f>
        <v>40641696.68</v>
      </c>
    </row>
    <row r="679" spans="1:16" ht="36" customHeight="1">
      <c r="A679" s="41" t="s">
        <v>267</v>
      </c>
      <c r="B679" s="62" t="s">
        <v>99</v>
      </c>
      <c r="C679" s="62" t="s">
        <v>79</v>
      </c>
      <c r="D679" s="58" t="s">
        <v>675</v>
      </c>
      <c r="E679" s="62"/>
      <c r="F679" s="106">
        <f>F680+F685</f>
        <v>8260200</v>
      </c>
      <c r="G679" s="121"/>
      <c r="H679" s="184">
        <f>H680+H685</f>
        <v>8260200</v>
      </c>
      <c r="I679" s="121"/>
      <c r="J679" s="106">
        <f>J680+J685</f>
        <v>15986200</v>
      </c>
      <c r="K679" s="121"/>
      <c r="L679" s="106">
        <f>L680+L685</f>
        <v>15916600</v>
      </c>
      <c r="M679" s="162"/>
      <c r="N679" s="106">
        <f>N680+N685</f>
        <v>15705227</v>
      </c>
      <c r="O679" s="162"/>
      <c r="P679" s="225">
        <f>P680+P685</f>
        <v>15573226.68</v>
      </c>
    </row>
    <row r="680" spans="1:16" ht="65.25" customHeight="1">
      <c r="A680" s="19" t="s">
        <v>298</v>
      </c>
      <c r="B680" s="63" t="s">
        <v>99</v>
      </c>
      <c r="C680" s="63" t="s">
        <v>299</v>
      </c>
      <c r="D680" s="59" t="s">
        <v>406</v>
      </c>
      <c r="E680" s="63"/>
      <c r="F680" s="104">
        <f>F681</f>
        <v>4177800</v>
      </c>
      <c r="G680" s="121"/>
      <c r="H680" s="185">
        <f>H681+H683</f>
        <v>4177800</v>
      </c>
      <c r="I680" s="121"/>
      <c r="J680" s="104">
        <f>J681+J683</f>
        <v>4177800</v>
      </c>
      <c r="K680" s="121"/>
      <c r="L680" s="104">
        <f>L681+L683</f>
        <v>4496301.68</v>
      </c>
      <c r="M680" s="162"/>
      <c r="N680" s="104">
        <f>N681+N683</f>
        <v>6500819.680000001</v>
      </c>
      <c r="O680" s="162"/>
      <c r="P680" s="226">
        <f>P681+P683</f>
        <v>6700819.680000001</v>
      </c>
    </row>
    <row r="681" spans="1:16" ht="35.25" customHeight="1">
      <c r="A681" s="19" t="s">
        <v>300</v>
      </c>
      <c r="B681" s="63" t="s">
        <v>99</v>
      </c>
      <c r="C681" s="63" t="s">
        <v>301</v>
      </c>
      <c r="D681" s="59" t="s">
        <v>407</v>
      </c>
      <c r="E681" s="63"/>
      <c r="F681" s="104">
        <f>F682</f>
        <v>4177800</v>
      </c>
      <c r="G681" s="121"/>
      <c r="H681" s="185">
        <f>H682</f>
        <v>2175902.37</v>
      </c>
      <c r="I681" s="121"/>
      <c r="J681" s="104">
        <f>J682</f>
        <v>2175902.37</v>
      </c>
      <c r="K681" s="121"/>
      <c r="L681" s="104">
        <f>L682</f>
        <v>2494404.0500000003</v>
      </c>
      <c r="M681" s="162"/>
      <c r="N681" s="104">
        <f>N682</f>
        <v>4498922.050000001</v>
      </c>
      <c r="O681" s="162"/>
      <c r="P681" s="226">
        <f>P682</f>
        <v>4498922.050000001</v>
      </c>
    </row>
    <row r="682" spans="1:16" ht="78.75" customHeight="1">
      <c r="A682" s="17" t="s">
        <v>559</v>
      </c>
      <c r="B682" s="63" t="s">
        <v>99</v>
      </c>
      <c r="C682" s="63" t="s">
        <v>301</v>
      </c>
      <c r="D682" s="59" t="s">
        <v>407</v>
      </c>
      <c r="E682" s="63" t="s">
        <v>177</v>
      </c>
      <c r="F682" s="104">
        <v>4177800</v>
      </c>
      <c r="G682" s="121">
        <v>-2001897.63</v>
      </c>
      <c r="H682" s="185">
        <f>F682+G682</f>
        <v>2175902.37</v>
      </c>
      <c r="I682" s="121"/>
      <c r="J682" s="104">
        <f>H682+I682</f>
        <v>2175902.37</v>
      </c>
      <c r="K682" s="121">
        <v>318501.68</v>
      </c>
      <c r="L682" s="104">
        <f>J682+K682</f>
        <v>2494404.0500000003</v>
      </c>
      <c r="M682" s="162">
        <v>2004518</v>
      </c>
      <c r="N682" s="104">
        <f>L682+M682</f>
        <v>4498922.050000001</v>
      </c>
      <c r="O682" s="162"/>
      <c r="P682" s="226">
        <f>N682+O682</f>
        <v>4498922.050000001</v>
      </c>
    </row>
    <row r="683" spans="1:16" ht="45.75" customHeight="1">
      <c r="A683" s="176" t="s">
        <v>294</v>
      </c>
      <c r="B683" s="59" t="s">
        <v>99</v>
      </c>
      <c r="C683" s="59" t="s">
        <v>301</v>
      </c>
      <c r="D683" s="59" t="s">
        <v>290</v>
      </c>
      <c r="E683" s="59"/>
      <c r="F683" s="161"/>
      <c r="G683" s="168"/>
      <c r="H683" s="183">
        <f>H684</f>
        <v>2001897.63</v>
      </c>
      <c r="I683" s="121"/>
      <c r="J683" s="107">
        <f>J684</f>
        <v>2001897.63</v>
      </c>
      <c r="K683" s="121"/>
      <c r="L683" s="107">
        <f>L684</f>
        <v>2001897.63</v>
      </c>
      <c r="M683" s="162"/>
      <c r="N683" s="107">
        <f>N684</f>
        <v>2001897.63</v>
      </c>
      <c r="O683" s="162"/>
      <c r="P683" s="161">
        <f>P684</f>
        <v>2201897.63</v>
      </c>
    </row>
    <row r="684" spans="1:16" ht="33" customHeight="1">
      <c r="A684" s="116" t="s">
        <v>295</v>
      </c>
      <c r="B684" s="59" t="s">
        <v>99</v>
      </c>
      <c r="C684" s="59" t="s">
        <v>301</v>
      </c>
      <c r="D684" s="59" t="s">
        <v>290</v>
      </c>
      <c r="E684" s="59" t="s">
        <v>539</v>
      </c>
      <c r="F684" s="161"/>
      <c r="G684" s="168">
        <v>2001897.63</v>
      </c>
      <c r="H684" s="183">
        <f>F684+G684</f>
        <v>2001897.63</v>
      </c>
      <c r="I684" s="121"/>
      <c r="J684" s="107">
        <f>H684+I684</f>
        <v>2001897.63</v>
      </c>
      <c r="K684" s="121"/>
      <c r="L684" s="107">
        <f>J684+K684</f>
        <v>2001897.63</v>
      </c>
      <c r="M684" s="162"/>
      <c r="N684" s="107">
        <f>L684+M684</f>
        <v>2001897.63</v>
      </c>
      <c r="O684" s="162">
        <v>200000</v>
      </c>
      <c r="P684" s="161">
        <f>N684+O684</f>
        <v>2201897.63</v>
      </c>
    </row>
    <row r="685" spans="1:16" ht="49.5" customHeight="1">
      <c r="A685" s="13" t="s">
        <v>302</v>
      </c>
      <c r="B685" s="58" t="s">
        <v>99</v>
      </c>
      <c r="C685" s="79" t="s">
        <v>81</v>
      </c>
      <c r="D685" s="79" t="s">
        <v>408</v>
      </c>
      <c r="E685" s="62"/>
      <c r="F685" s="107">
        <f>F686+F691+F693</f>
        <v>4082400</v>
      </c>
      <c r="G685" s="121"/>
      <c r="H685" s="183">
        <f>H686+H691+H693</f>
        <v>4082400</v>
      </c>
      <c r="I685" s="121"/>
      <c r="J685" s="107">
        <f>J686+J691+J693+J689</f>
        <v>11808400</v>
      </c>
      <c r="K685" s="121"/>
      <c r="L685" s="107">
        <f>L686+L691+L693+L689</f>
        <v>11420298.32</v>
      </c>
      <c r="M685" s="162"/>
      <c r="N685" s="107">
        <f>N686+N691+N693+N689</f>
        <v>9204407.32</v>
      </c>
      <c r="O685" s="162"/>
      <c r="P685" s="161">
        <f>P686+P691+P693+P689</f>
        <v>8872407</v>
      </c>
    </row>
    <row r="686" spans="1:16" ht="51" customHeight="1">
      <c r="A686" s="40" t="s">
        <v>303</v>
      </c>
      <c r="B686" s="62" t="s">
        <v>99</v>
      </c>
      <c r="C686" s="62" t="s">
        <v>304</v>
      </c>
      <c r="D686" s="58" t="s">
        <v>409</v>
      </c>
      <c r="E686" s="62"/>
      <c r="F686" s="107">
        <f>F687</f>
        <v>1778800</v>
      </c>
      <c r="G686" s="121"/>
      <c r="H686" s="183">
        <f>H687</f>
        <v>1778800</v>
      </c>
      <c r="I686" s="121"/>
      <c r="J686" s="107">
        <f>J687</f>
        <v>1778800</v>
      </c>
      <c r="K686" s="121"/>
      <c r="L686" s="107">
        <f>L687+L688</f>
        <v>1460298.3199999998</v>
      </c>
      <c r="M686" s="162"/>
      <c r="N686" s="107">
        <f>N687+N688</f>
        <v>240000.31999999983</v>
      </c>
      <c r="O686" s="162"/>
      <c r="P686" s="161">
        <f>P687+P688</f>
        <v>239999.99999999983</v>
      </c>
    </row>
    <row r="687" spans="1:16" ht="34.5" customHeight="1">
      <c r="A687" s="17" t="s">
        <v>538</v>
      </c>
      <c r="B687" s="58" t="s">
        <v>99</v>
      </c>
      <c r="C687" s="58" t="s">
        <v>304</v>
      </c>
      <c r="D687" s="58" t="s">
        <v>409</v>
      </c>
      <c r="E687" s="58" t="s">
        <v>539</v>
      </c>
      <c r="F687" s="104">
        <v>1778800</v>
      </c>
      <c r="G687" s="121"/>
      <c r="H687" s="185">
        <f>F687+G687</f>
        <v>1778800</v>
      </c>
      <c r="I687" s="121"/>
      <c r="J687" s="104">
        <f>H687+I687</f>
        <v>1778800</v>
      </c>
      <c r="K687" s="121">
        <v>-558501.68</v>
      </c>
      <c r="L687" s="104">
        <f>J687+K687</f>
        <v>1220298.3199999998</v>
      </c>
      <c r="M687" s="162">
        <v>-1220298</v>
      </c>
      <c r="N687" s="104">
        <f>L687+M687</f>
        <v>0.31999999983236194</v>
      </c>
      <c r="O687" s="162">
        <v>-0.32</v>
      </c>
      <c r="P687" s="226">
        <f>N687+O687</f>
        <v>-1.6763807009212428E-10</v>
      </c>
    </row>
    <row r="688" spans="1:16" ht="17.25" customHeight="1">
      <c r="A688" s="45" t="s">
        <v>550</v>
      </c>
      <c r="B688" s="58" t="s">
        <v>99</v>
      </c>
      <c r="C688" s="58"/>
      <c r="D688" s="58" t="s">
        <v>409</v>
      </c>
      <c r="E688" s="58" t="s">
        <v>548</v>
      </c>
      <c r="F688" s="104"/>
      <c r="G688" s="121"/>
      <c r="H688" s="185"/>
      <c r="I688" s="121"/>
      <c r="J688" s="104"/>
      <c r="K688" s="121">
        <v>240000</v>
      </c>
      <c r="L688" s="104">
        <f>J688+K688</f>
        <v>240000</v>
      </c>
      <c r="M688" s="162"/>
      <c r="N688" s="104">
        <f>L688+M688</f>
        <v>240000</v>
      </c>
      <c r="O688" s="162"/>
      <c r="P688" s="226">
        <f>N688+O688</f>
        <v>240000</v>
      </c>
    </row>
    <row r="689" spans="1:16" ht="63.75" customHeight="1">
      <c r="A689" s="40" t="s">
        <v>757</v>
      </c>
      <c r="B689" s="58" t="s">
        <v>99</v>
      </c>
      <c r="C689" s="58"/>
      <c r="D689" s="58" t="s">
        <v>756</v>
      </c>
      <c r="E689" s="58"/>
      <c r="F689" s="104"/>
      <c r="G689" s="121"/>
      <c r="H689" s="185"/>
      <c r="I689" s="121"/>
      <c r="J689" s="104">
        <f>J690</f>
        <v>7760000</v>
      </c>
      <c r="K689" s="121"/>
      <c r="L689" s="104">
        <f>L690</f>
        <v>7760000</v>
      </c>
      <c r="M689" s="162"/>
      <c r="N689" s="104">
        <f>N690</f>
        <v>7760000</v>
      </c>
      <c r="O689" s="162"/>
      <c r="P689" s="226">
        <f>P690</f>
        <v>7760000</v>
      </c>
    </row>
    <row r="690" spans="1:16" ht="24" customHeight="1">
      <c r="A690" s="45" t="s">
        <v>550</v>
      </c>
      <c r="B690" s="58" t="s">
        <v>99</v>
      </c>
      <c r="C690" s="58"/>
      <c r="D690" s="58" t="s">
        <v>756</v>
      </c>
      <c r="E690" s="58" t="s">
        <v>548</v>
      </c>
      <c r="F690" s="104"/>
      <c r="G690" s="121"/>
      <c r="H690" s="185"/>
      <c r="I690" s="121">
        <v>7760000</v>
      </c>
      <c r="J690" s="104">
        <f>H690+I690</f>
        <v>7760000</v>
      </c>
      <c r="K690" s="121"/>
      <c r="L690" s="104">
        <f>J690+K690</f>
        <v>7760000</v>
      </c>
      <c r="M690" s="162"/>
      <c r="N690" s="104">
        <f>L690+M690</f>
        <v>7760000</v>
      </c>
      <c r="O690" s="162"/>
      <c r="P690" s="226">
        <f>N690+O690</f>
        <v>7760000</v>
      </c>
    </row>
    <row r="691" spans="1:16" ht="18.75" customHeight="1">
      <c r="A691" s="40" t="s">
        <v>305</v>
      </c>
      <c r="B691" s="62" t="s">
        <v>99</v>
      </c>
      <c r="C691" s="62" t="s">
        <v>306</v>
      </c>
      <c r="D691" s="58" t="s">
        <v>410</v>
      </c>
      <c r="E691" s="62"/>
      <c r="F691" s="107">
        <f>F692</f>
        <v>2103600</v>
      </c>
      <c r="G691" s="121"/>
      <c r="H691" s="183">
        <f>H692</f>
        <v>2103600</v>
      </c>
      <c r="I691" s="121"/>
      <c r="J691" s="107">
        <f>J692</f>
        <v>2069600</v>
      </c>
      <c r="K691" s="121"/>
      <c r="L691" s="107">
        <f>L692</f>
        <v>2000000</v>
      </c>
      <c r="M691" s="162"/>
      <c r="N691" s="107">
        <f>N692</f>
        <v>1004407</v>
      </c>
      <c r="O691" s="162"/>
      <c r="P691" s="161">
        <f>P692</f>
        <v>872407</v>
      </c>
    </row>
    <row r="692" spans="1:16" ht="34.5" customHeight="1">
      <c r="A692" s="17" t="s">
        <v>538</v>
      </c>
      <c r="B692" s="58" t="s">
        <v>99</v>
      </c>
      <c r="C692" s="58" t="s">
        <v>306</v>
      </c>
      <c r="D692" s="58" t="s">
        <v>410</v>
      </c>
      <c r="E692" s="58" t="s">
        <v>539</v>
      </c>
      <c r="F692" s="104">
        <v>2103600</v>
      </c>
      <c r="G692" s="121"/>
      <c r="H692" s="185">
        <f>F692+G692</f>
        <v>2103600</v>
      </c>
      <c r="I692" s="121">
        <v>-34000</v>
      </c>
      <c r="J692" s="104">
        <f>H692+I692</f>
        <v>2069600</v>
      </c>
      <c r="K692" s="121">
        <v>-69600</v>
      </c>
      <c r="L692" s="104">
        <f>J692+K692</f>
        <v>2000000</v>
      </c>
      <c r="M692" s="162">
        <v>-995593</v>
      </c>
      <c r="N692" s="104">
        <f>L692+M692</f>
        <v>1004407</v>
      </c>
      <c r="O692" s="162">
        <v>-132000</v>
      </c>
      <c r="P692" s="226">
        <f>N692+O692</f>
        <v>872407</v>
      </c>
    </row>
    <row r="693" spans="1:16" ht="24" customHeight="1">
      <c r="A693" s="40" t="s">
        <v>307</v>
      </c>
      <c r="B693" s="62" t="s">
        <v>99</v>
      </c>
      <c r="C693" s="62" t="s">
        <v>308</v>
      </c>
      <c r="D693" s="58" t="s">
        <v>411</v>
      </c>
      <c r="E693" s="62"/>
      <c r="F693" s="107">
        <f>F694</f>
        <v>200000</v>
      </c>
      <c r="G693" s="121"/>
      <c r="H693" s="183">
        <f>H694</f>
        <v>200000</v>
      </c>
      <c r="I693" s="121"/>
      <c r="J693" s="107">
        <f>J694</f>
        <v>200000</v>
      </c>
      <c r="K693" s="121"/>
      <c r="L693" s="107">
        <f>L694</f>
        <v>200000</v>
      </c>
      <c r="M693" s="162"/>
      <c r="N693" s="107">
        <f>N694</f>
        <v>200000</v>
      </c>
      <c r="O693" s="162"/>
      <c r="P693" s="161">
        <f>P694</f>
        <v>0</v>
      </c>
    </row>
    <row r="694" spans="1:16" ht="33.75" customHeight="1">
      <c r="A694" s="17" t="s">
        <v>538</v>
      </c>
      <c r="B694" s="58" t="s">
        <v>99</v>
      </c>
      <c r="C694" s="58" t="s">
        <v>308</v>
      </c>
      <c r="D694" s="58" t="s">
        <v>411</v>
      </c>
      <c r="E694" s="58" t="s">
        <v>539</v>
      </c>
      <c r="F694" s="104">
        <v>200000</v>
      </c>
      <c r="G694" s="121"/>
      <c r="H694" s="185">
        <f>F694+G694</f>
        <v>200000</v>
      </c>
      <c r="I694" s="121"/>
      <c r="J694" s="104">
        <f>H694+I694</f>
        <v>200000</v>
      </c>
      <c r="K694" s="121"/>
      <c r="L694" s="104">
        <f>J694+K694</f>
        <v>200000</v>
      </c>
      <c r="M694" s="162"/>
      <c r="N694" s="104">
        <f>L694+M694</f>
        <v>200000</v>
      </c>
      <c r="O694" s="162">
        <v>-200000</v>
      </c>
      <c r="P694" s="226">
        <f>N694+O694</f>
        <v>0</v>
      </c>
    </row>
    <row r="695" spans="1:16" ht="81.75" customHeight="1">
      <c r="A695" s="41" t="s">
        <v>738</v>
      </c>
      <c r="B695" s="62" t="s">
        <v>99</v>
      </c>
      <c r="C695" s="62" t="s">
        <v>309</v>
      </c>
      <c r="D695" s="58" t="s">
        <v>412</v>
      </c>
      <c r="E695" s="62"/>
      <c r="F695" s="107">
        <f>F696</f>
        <v>17830890</v>
      </c>
      <c r="G695" s="121"/>
      <c r="H695" s="183">
        <f>H696</f>
        <v>25218470</v>
      </c>
      <c r="I695" s="121"/>
      <c r="J695" s="107">
        <f>J696</f>
        <v>25218470</v>
      </c>
      <c r="K695" s="121"/>
      <c r="L695" s="107">
        <f>L696</f>
        <v>25068470</v>
      </c>
      <c r="M695" s="162"/>
      <c r="N695" s="107">
        <f>N696</f>
        <v>25068470</v>
      </c>
      <c r="O695" s="162"/>
      <c r="P695" s="161">
        <f>P696</f>
        <v>25068470</v>
      </c>
    </row>
    <row r="696" spans="1:16" ht="34.5" customHeight="1">
      <c r="A696" s="13" t="s">
        <v>167</v>
      </c>
      <c r="B696" s="58" t="s">
        <v>99</v>
      </c>
      <c r="C696" s="58" t="s">
        <v>310</v>
      </c>
      <c r="D696" s="58" t="s">
        <v>413</v>
      </c>
      <c r="E696" s="58"/>
      <c r="F696" s="106">
        <f>F697+F699</f>
        <v>17830890</v>
      </c>
      <c r="G696" s="121"/>
      <c r="H696" s="184">
        <f>H697+H699+H701</f>
        <v>25218470</v>
      </c>
      <c r="I696" s="121"/>
      <c r="J696" s="106">
        <f>J697+J699+J701+J703</f>
        <v>25218470</v>
      </c>
      <c r="K696" s="121"/>
      <c r="L696" s="106">
        <f>L697+L699+L701+L703</f>
        <v>25068470</v>
      </c>
      <c r="M696" s="162"/>
      <c r="N696" s="106">
        <f>N697+N699+N701+N703</f>
        <v>25068470</v>
      </c>
      <c r="O696" s="162"/>
      <c r="P696" s="225">
        <f>P697+P699+P701+P703</f>
        <v>25068470</v>
      </c>
    </row>
    <row r="697" spans="1:16" ht="48.75" customHeight="1">
      <c r="A697" s="46" t="s">
        <v>311</v>
      </c>
      <c r="B697" s="62" t="s">
        <v>99</v>
      </c>
      <c r="C697" s="62" t="s">
        <v>312</v>
      </c>
      <c r="D697" s="58" t="s">
        <v>414</v>
      </c>
      <c r="E697" s="62"/>
      <c r="F697" s="107">
        <f>F698</f>
        <v>10800000</v>
      </c>
      <c r="G697" s="121"/>
      <c r="H697" s="183">
        <f>H698</f>
        <v>5411930</v>
      </c>
      <c r="I697" s="121"/>
      <c r="J697" s="107">
        <f>J698</f>
        <v>5411930</v>
      </c>
      <c r="K697" s="121"/>
      <c r="L697" s="107">
        <f>L698</f>
        <v>8482195.93</v>
      </c>
      <c r="M697" s="162"/>
      <c r="N697" s="107">
        <f>N698</f>
        <v>8482195.93</v>
      </c>
      <c r="O697" s="162"/>
      <c r="P697" s="161">
        <f>P698</f>
        <v>10848939.93</v>
      </c>
    </row>
    <row r="698" spans="1:16" ht="19.5" customHeight="1">
      <c r="A698" s="45" t="s">
        <v>550</v>
      </c>
      <c r="B698" s="62" t="s">
        <v>99</v>
      </c>
      <c r="C698" s="62" t="s">
        <v>312</v>
      </c>
      <c r="D698" s="58" t="s">
        <v>414</v>
      </c>
      <c r="E698" s="58" t="s">
        <v>548</v>
      </c>
      <c r="F698" s="105">
        <v>10800000</v>
      </c>
      <c r="G698" s="121">
        <v>-5388070</v>
      </c>
      <c r="H698" s="181">
        <f>F698+G698</f>
        <v>5411930</v>
      </c>
      <c r="I698" s="121"/>
      <c r="J698" s="105">
        <f>H698+I698</f>
        <v>5411930</v>
      </c>
      <c r="K698" s="121">
        <v>3070265.93</v>
      </c>
      <c r="L698" s="105">
        <f>J698+K698</f>
        <v>8482195.93</v>
      </c>
      <c r="M698" s="162"/>
      <c r="N698" s="105">
        <f>L698+M698</f>
        <v>8482195.93</v>
      </c>
      <c r="O698" s="162">
        <v>2366744</v>
      </c>
      <c r="P698" s="223">
        <f>N698+O698</f>
        <v>10848939.93</v>
      </c>
    </row>
    <row r="699" spans="1:16" ht="35.25" customHeight="1">
      <c r="A699" s="11" t="s">
        <v>319</v>
      </c>
      <c r="B699" s="58" t="s">
        <v>99</v>
      </c>
      <c r="C699" s="58" t="s">
        <v>320</v>
      </c>
      <c r="D699" s="58" t="s">
        <v>415</v>
      </c>
      <c r="E699" s="58"/>
      <c r="F699" s="106">
        <f>F700</f>
        <v>7030890</v>
      </c>
      <c r="G699" s="121"/>
      <c r="H699" s="184">
        <f>H700</f>
        <v>12418960</v>
      </c>
      <c r="I699" s="121"/>
      <c r="J699" s="106">
        <f>J700</f>
        <v>12418960</v>
      </c>
      <c r="K699" s="121"/>
      <c r="L699" s="106">
        <f>L700</f>
        <v>9198694.07</v>
      </c>
      <c r="M699" s="162"/>
      <c r="N699" s="106">
        <f>N700</f>
        <v>9198694.07</v>
      </c>
      <c r="O699" s="162"/>
      <c r="P699" s="225">
        <f>P700</f>
        <v>6831950.07</v>
      </c>
    </row>
    <row r="700" spans="1:16" s="117" customFormat="1" ht="18" customHeight="1">
      <c r="A700" s="17" t="s">
        <v>550</v>
      </c>
      <c r="B700" s="58" t="s">
        <v>99</v>
      </c>
      <c r="C700" s="58" t="s">
        <v>320</v>
      </c>
      <c r="D700" s="58" t="s">
        <v>415</v>
      </c>
      <c r="E700" s="58" t="s">
        <v>548</v>
      </c>
      <c r="F700" s="104">
        <v>7030890</v>
      </c>
      <c r="G700" s="163">
        <v>5388070</v>
      </c>
      <c r="H700" s="185">
        <f>F700+G700</f>
        <v>12418960</v>
      </c>
      <c r="I700" s="163"/>
      <c r="J700" s="104">
        <f>H700+I700</f>
        <v>12418960</v>
      </c>
      <c r="K700" s="163">
        <f>-3070265.93-150000</f>
        <v>-3220265.93</v>
      </c>
      <c r="L700" s="104">
        <f>J700+K700</f>
        <v>9198694.07</v>
      </c>
      <c r="M700" s="212"/>
      <c r="N700" s="104">
        <f>L700+M700</f>
        <v>9198694.07</v>
      </c>
      <c r="O700" s="212">
        <v>-2366744</v>
      </c>
      <c r="P700" s="226">
        <f>N700+O700</f>
        <v>6831950.07</v>
      </c>
    </row>
    <row r="701" spans="1:16" s="117" customFormat="1" ht="30.75" customHeight="1">
      <c r="A701" s="116" t="s">
        <v>291</v>
      </c>
      <c r="B701" s="58" t="s">
        <v>99</v>
      </c>
      <c r="C701" s="58" t="s">
        <v>320</v>
      </c>
      <c r="D701" s="58" t="s">
        <v>292</v>
      </c>
      <c r="E701" s="58"/>
      <c r="F701" s="161"/>
      <c r="G701" s="168"/>
      <c r="H701" s="183">
        <f>H702</f>
        <v>7387580</v>
      </c>
      <c r="I701" s="163"/>
      <c r="J701" s="107">
        <f>J702</f>
        <v>5325580</v>
      </c>
      <c r="K701" s="163"/>
      <c r="L701" s="107">
        <f>L702</f>
        <v>5325580</v>
      </c>
      <c r="M701" s="212"/>
      <c r="N701" s="107">
        <f>N702</f>
        <v>5325580</v>
      </c>
      <c r="O701" s="212"/>
      <c r="P701" s="161">
        <f>P702</f>
        <v>7387580</v>
      </c>
    </row>
    <row r="702" spans="1:16" s="117" customFormat="1" ht="18" customHeight="1">
      <c r="A702" s="116" t="s">
        <v>549</v>
      </c>
      <c r="B702" s="58" t="s">
        <v>99</v>
      </c>
      <c r="C702" s="58" t="s">
        <v>320</v>
      </c>
      <c r="D702" s="58" t="s">
        <v>292</v>
      </c>
      <c r="E702" s="58" t="s">
        <v>548</v>
      </c>
      <c r="F702" s="161"/>
      <c r="G702" s="168">
        <v>7387580</v>
      </c>
      <c r="H702" s="183">
        <f>F702+G702</f>
        <v>7387580</v>
      </c>
      <c r="I702" s="163">
        <v>-2062000</v>
      </c>
      <c r="J702" s="107">
        <f>H702+I702</f>
        <v>5325580</v>
      </c>
      <c r="K702" s="163"/>
      <c r="L702" s="107">
        <f>J702+K702</f>
        <v>5325580</v>
      </c>
      <c r="M702" s="212"/>
      <c r="N702" s="107">
        <f>L702+M702</f>
        <v>5325580</v>
      </c>
      <c r="O702" s="212">
        <v>2062000</v>
      </c>
      <c r="P702" s="161">
        <f>N702+O702</f>
        <v>7387580</v>
      </c>
    </row>
    <row r="703" spans="1:16" s="117" customFormat="1" ht="63" customHeight="1">
      <c r="A703" s="116" t="s">
        <v>318</v>
      </c>
      <c r="B703" s="58" t="s">
        <v>99</v>
      </c>
      <c r="C703" s="58" t="s">
        <v>320</v>
      </c>
      <c r="D703" s="58" t="s">
        <v>317</v>
      </c>
      <c r="E703" s="58"/>
      <c r="F703" s="161"/>
      <c r="G703" s="168"/>
      <c r="H703" s="183"/>
      <c r="I703" s="163"/>
      <c r="J703" s="107">
        <f>J704</f>
        <v>2062000</v>
      </c>
      <c r="K703" s="163"/>
      <c r="L703" s="107">
        <f>L704</f>
        <v>2062000</v>
      </c>
      <c r="M703" s="212"/>
      <c r="N703" s="107">
        <f>N704</f>
        <v>2062000</v>
      </c>
      <c r="O703" s="212"/>
      <c r="P703" s="161">
        <f>P704</f>
        <v>0</v>
      </c>
    </row>
    <row r="704" spans="1:16" s="117" customFormat="1" ht="18" customHeight="1">
      <c r="A704" s="116" t="s">
        <v>549</v>
      </c>
      <c r="B704" s="58" t="s">
        <v>99</v>
      </c>
      <c r="C704" s="58" t="s">
        <v>320</v>
      </c>
      <c r="D704" s="58" t="s">
        <v>317</v>
      </c>
      <c r="E704" s="58" t="s">
        <v>548</v>
      </c>
      <c r="F704" s="161"/>
      <c r="G704" s="168"/>
      <c r="H704" s="183"/>
      <c r="I704" s="163">
        <v>2062000</v>
      </c>
      <c r="J704" s="107">
        <f>H704+I704</f>
        <v>2062000</v>
      </c>
      <c r="K704" s="163"/>
      <c r="L704" s="107">
        <f>J704+K704</f>
        <v>2062000</v>
      </c>
      <c r="M704" s="212"/>
      <c r="N704" s="107">
        <f>L704+M704</f>
        <v>2062000</v>
      </c>
      <c r="O704" s="212">
        <v>-2062000</v>
      </c>
      <c r="P704" s="161">
        <f>N704+O704</f>
        <v>0</v>
      </c>
    </row>
    <row r="705" spans="1:16" ht="18.75" customHeight="1">
      <c r="A705" s="41" t="s">
        <v>101</v>
      </c>
      <c r="B705" s="62" t="s">
        <v>100</v>
      </c>
      <c r="C705" s="62"/>
      <c r="D705" s="62"/>
      <c r="E705" s="62"/>
      <c r="F705" s="106">
        <f>F707</f>
        <v>11542680</v>
      </c>
      <c r="G705" s="121"/>
      <c r="H705" s="184">
        <f>H707</f>
        <v>11539480</v>
      </c>
      <c r="I705" s="121"/>
      <c r="J705" s="106">
        <f>J707</f>
        <v>11447080</v>
      </c>
      <c r="K705" s="121"/>
      <c r="L705" s="106">
        <f>L707</f>
        <v>11459080</v>
      </c>
      <c r="M705" s="162"/>
      <c r="N705" s="106">
        <f>N707</f>
        <v>11516273.18</v>
      </c>
      <c r="O705" s="162"/>
      <c r="P705" s="225">
        <f>P707</f>
        <v>11506385.18</v>
      </c>
    </row>
    <row r="706" spans="1:16" ht="95.25" customHeight="1">
      <c r="A706" s="41" t="s">
        <v>267</v>
      </c>
      <c r="B706" s="62" t="s">
        <v>100</v>
      </c>
      <c r="C706" s="62" t="s">
        <v>79</v>
      </c>
      <c r="D706" s="58" t="s">
        <v>675</v>
      </c>
      <c r="E706" s="62"/>
      <c r="F706" s="106">
        <f>F705</f>
        <v>11542680</v>
      </c>
      <c r="G706" s="162"/>
      <c r="H706" s="184">
        <f>H705</f>
        <v>11539480</v>
      </c>
      <c r="I706" s="121"/>
      <c r="J706" s="106">
        <f>J705</f>
        <v>11447080</v>
      </c>
      <c r="K706" s="121"/>
      <c r="L706" s="106">
        <f>L705</f>
        <v>11459080</v>
      </c>
      <c r="M706" s="162"/>
      <c r="N706" s="106">
        <f>N705</f>
        <v>11516273.18</v>
      </c>
      <c r="O706" s="162"/>
      <c r="P706" s="225">
        <f>P705</f>
        <v>11506385.18</v>
      </c>
    </row>
    <row r="707" spans="1:16" ht="49.5" customHeight="1">
      <c r="A707" s="19" t="s">
        <v>321</v>
      </c>
      <c r="B707" s="62" t="s">
        <v>100</v>
      </c>
      <c r="C707" s="62" t="s">
        <v>322</v>
      </c>
      <c r="D707" s="58" t="s">
        <v>416</v>
      </c>
      <c r="E707" s="62"/>
      <c r="F707" s="106">
        <f>F708+F710+F712+F714</f>
        <v>11542680</v>
      </c>
      <c r="G707" s="121"/>
      <c r="H707" s="184">
        <f>H708+H710+H712+H714</f>
        <v>11539480</v>
      </c>
      <c r="I707" s="121"/>
      <c r="J707" s="106">
        <f>J708+J710+J712+J714</f>
        <v>11447080</v>
      </c>
      <c r="K707" s="121"/>
      <c r="L707" s="106">
        <f>L708+L710+L712+L714</f>
        <v>11459080</v>
      </c>
      <c r="M707" s="162"/>
      <c r="N707" s="106">
        <f>N708+N710+N712+N714</f>
        <v>11516273.18</v>
      </c>
      <c r="O707" s="162"/>
      <c r="P707" s="225">
        <f>P708+P710+P712+P714</f>
        <v>11506385.18</v>
      </c>
    </row>
    <row r="708" spans="1:16" ht="36" customHeight="1">
      <c r="A708" s="87" t="s">
        <v>323</v>
      </c>
      <c r="B708" s="62" t="s">
        <v>100</v>
      </c>
      <c r="C708" s="62" t="s">
        <v>324</v>
      </c>
      <c r="D708" s="58" t="s">
        <v>417</v>
      </c>
      <c r="E708" s="62"/>
      <c r="F708" s="106">
        <f>F709</f>
        <v>7912680</v>
      </c>
      <c r="G708" s="121"/>
      <c r="H708" s="184">
        <f>H709</f>
        <v>7912680</v>
      </c>
      <c r="I708" s="121"/>
      <c r="J708" s="106">
        <f>J709</f>
        <v>7813680</v>
      </c>
      <c r="K708" s="121"/>
      <c r="L708" s="106">
        <f>L709</f>
        <v>7813680</v>
      </c>
      <c r="M708" s="162"/>
      <c r="N708" s="106">
        <f>N709</f>
        <v>7796370</v>
      </c>
      <c r="O708" s="162"/>
      <c r="P708" s="225">
        <f>P709</f>
        <v>7792370</v>
      </c>
    </row>
    <row r="709" spans="1:16" ht="33.75" customHeight="1">
      <c r="A709" s="45" t="s">
        <v>538</v>
      </c>
      <c r="B709" s="62" t="s">
        <v>100</v>
      </c>
      <c r="C709" s="62" t="s">
        <v>324</v>
      </c>
      <c r="D709" s="58" t="s">
        <v>417</v>
      </c>
      <c r="E709" s="58" t="s">
        <v>539</v>
      </c>
      <c r="F709" s="104">
        <v>7912680</v>
      </c>
      <c r="G709" s="121"/>
      <c r="H709" s="185">
        <f>F709+G709</f>
        <v>7912680</v>
      </c>
      <c r="I709" s="121">
        <v>-99000</v>
      </c>
      <c r="J709" s="104">
        <f>H709+I709</f>
        <v>7813680</v>
      </c>
      <c r="K709" s="121"/>
      <c r="L709" s="104">
        <f>J709+K709</f>
        <v>7813680</v>
      </c>
      <c r="M709" s="162">
        <v>-17310</v>
      </c>
      <c r="N709" s="104">
        <f>L709+M709</f>
        <v>7796370</v>
      </c>
      <c r="O709" s="162">
        <v>-4000</v>
      </c>
      <c r="P709" s="226">
        <f>N709+O709</f>
        <v>7792370</v>
      </c>
    </row>
    <row r="710" spans="1:16" ht="21" customHeight="1">
      <c r="A710" s="19" t="s">
        <v>325</v>
      </c>
      <c r="B710" s="62" t="s">
        <v>100</v>
      </c>
      <c r="C710" s="62" t="s">
        <v>326</v>
      </c>
      <c r="D710" s="58" t="s">
        <v>418</v>
      </c>
      <c r="E710" s="62"/>
      <c r="F710" s="106">
        <f>F711</f>
        <v>400000</v>
      </c>
      <c r="G710" s="121"/>
      <c r="H710" s="184">
        <f>H711</f>
        <v>400000</v>
      </c>
      <c r="I710" s="121"/>
      <c r="J710" s="106">
        <f>J711</f>
        <v>392000</v>
      </c>
      <c r="K710" s="121"/>
      <c r="L710" s="106">
        <f>L711</f>
        <v>390836.04</v>
      </c>
      <c r="M710" s="162"/>
      <c r="N710" s="106">
        <f>N711</f>
        <v>390836.04</v>
      </c>
      <c r="O710" s="162"/>
      <c r="P710" s="225">
        <f>P711</f>
        <v>390836.04</v>
      </c>
    </row>
    <row r="711" spans="1:16" ht="38.25" customHeight="1">
      <c r="A711" s="45" t="s">
        <v>538</v>
      </c>
      <c r="B711" s="62" t="s">
        <v>100</v>
      </c>
      <c r="C711" s="62" t="s">
        <v>326</v>
      </c>
      <c r="D711" s="58" t="s">
        <v>418</v>
      </c>
      <c r="E711" s="58" t="s">
        <v>539</v>
      </c>
      <c r="F711" s="104">
        <v>400000</v>
      </c>
      <c r="G711" s="121"/>
      <c r="H711" s="185">
        <f>F711+G711</f>
        <v>400000</v>
      </c>
      <c r="I711" s="121">
        <v>-8000</v>
      </c>
      <c r="J711" s="104">
        <f>H711+I711</f>
        <v>392000</v>
      </c>
      <c r="K711" s="121">
        <v>-1163.96</v>
      </c>
      <c r="L711" s="104">
        <f>J711+K711</f>
        <v>390836.04</v>
      </c>
      <c r="M711" s="162"/>
      <c r="N711" s="104">
        <f>L711+M711</f>
        <v>390836.04</v>
      </c>
      <c r="O711" s="162"/>
      <c r="P711" s="226">
        <f>N711+O711</f>
        <v>390836.04</v>
      </c>
    </row>
    <row r="712" spans="1:16" ht="21" customHeight="1">
      <c r="A712" s="40" t="s">
        <v>327</v>
      </c>
      <c r="B712" s="63" t="s">
        <v>100</v>
      </c>
      <c r="C712" s="63" t="s">
        <v>328</v>
      </c>
      <c r="D712" s="59" t="s">
        <v>419</v>
      </c>
      <c r="E712" s="63"/>
      <c r="F712" s="104">
        <f>F713</f>
        <v>2730000</v>
      </c>
      <c r="G712" s="121"/>
      <c r="H712" s="185">
        <f>H713</f>
        <v>2726800</v>
      </c>
      <c r="I712" s="121"/>
      <c r="J712" s="104">
        <f>J713</f>
        <v>2741400</v>
      </c>
      <c r="K712" s="121"/>
      <c r="L712" s="104">
        <f>L713</f>
        <v>2883464.96</v>
      </c>
      <c r="M712" s="162"/>
      <c r="N712" s="104">
        <f>N713</f>
        <v>2957968.14</v>
      </c>
      <c r="O712" s="162"/>
      <c r="P712" s="226">
        <f>P713</f>
        <v>2952080.14</v>
      </c>
    </row>
    <row r="713" spans="1:16" ht="36" customHeight="1">
      <c r="A713" s="45" t="s">
        <v>538</v>
      </c>
      <c r="B713" s="63" t="s">
        <v>100</v>
      </c>
      <c r="C713" s="63" t="s">
        <v>328</v>
      </c>
      <c r="D713" s="59" t="s">
        <v>419</v>
      </c>
      <c r="E713" s="59" t="s">
        <v>539</v>
      </c>
      <c r="F713" s="104">
        <v>2730000</v>
      </c>
      <c r="G713" s="121">
        <v>-3200</v>
      </c>
      <c r="H713" s="185">
        <f>F713+G713</f>
        <v>2726800</v>
      </c>
      <c r="I713" s="121">
        <v>14600</v>
      </c>
      <c r="J713" s="104">
        <f>H713+I713</f>
        <v>2741400</v>
      </c>
      <c r="K713" s="121">
        <v>142064.96</v>
      </c>
      <c r="L713" s="104">
        <f>J713+K713</f>
        <v>2883464.96</v>
      </c>
      <c r="M713" s="162">
        <v>74503.18</v>
      </c>
      <c r="N713" s="104">
        <f>L713+M713</f>
        <v>2957968.14</v>
      </c>
      <c r="O713" s="162">
        <f>-10888+1000+4000</f>
        <v>-5888</v>
      </c>
      <c r="P713" s="226">
        <f>N713+O713</f>
        <v>2952080.14</v>
      </c>
    </row>
    <row r="714" spans="1:16" ht="24" customHeight="1">
      <c r="A714" s="17" t="s">
        <v>338</v>
      </c>
      <c r="B714" s="63" t="s">
        <v>100</v>
      </c>
      <c r="C714" s="59" t="s">
        <v>337</v>
      </c>
      <c r="D714" s="59" t="s">
        <v>420</v>
      </c>
      <c r="E714" s="63"/>
      <c r="F714" s="104">
        <f>F715</f>
        <v>500000</v>
      </c>
      <c r="G714" s="121"/>
      <c r="H714" s="185">
        <f>H715</f>
        <v>500000</v>
      </c>
      <c r="I714" s="121"/>
      <c r="J714" s="104">
        <f>J715</f>
        <v>500000</v>
      </c>
      <c r="K714" s="121"/>
      <c r="L714" s="104">
        <f>L715+L716</f>
        <v>371099</v>
      </c>
      <c r="M714" s="162"/>
      <c r="N714" s="104">
        <f>N715+N716</f>
        <v>371099</v>
      </c>
      <c r="O714" s="162"/>
      <c r="P714" s="226">
        <f>P715+P716</f>
        <v>371099</v>
      </c>
    </row>
    <row r="715" spans="1:16" ht="36" customHeight="1">
      <c r="A715" s="45" t="s">
        <v>538</v>
      </c>
      <c r="B715" s="63" t="s">
        <v>100</v>
      </c>
      <c r="C715" s="59" t="s">
        <v>337</v>
      </c>
      <c r="D715" s="59" t="s">
        <v>420</v>
      </c>
      <c r="E715" s="59" t="s">
        <v>539</v>
      </c>
      <c r="F715" s="104">
        <v>500000</v>
      </c>
      <c r="G715" s="121"/>
      <c r="H715" s="185">
        <f>F715+G715</f>
        <v>500000</v>
      </c>
      <c r="I715" s="121"/>
      <c r="J715" s="104">
        <f>H715+I715</f>
        <v>500000</v>
      </c>
      <c r="K715" s="121">
        <v>-428901</v>
      </c>
      <c r="L715" s="104">
        <f>J715+K715</f>
        <v>71099</v>
      </c>
      <c r="M715" s="162"/>
      <c r="N715" s="104">
        <f>L715+M715</f>
        <v>71099</v>
      </c>
      <c r="O715" s="162"/>
      <c r="P715" s="226">
        <f>N715+O715</f>
        <v>71099</v>
      </c>
    </row>
    <row r="716" spans="1:16" ht="68.25" customHeight="1">
      <c r="A716" s="93" t="s">
        <v>558</v>
      </c>
      <c r="B716" s="63" t="s">
        <v>100</v>
      </c>
      <c r="C716" s="59" t="s">
        <v>337</v>
      </c>
      <c r="D716" s="59" t="s">
        <v>420</v>
      </c>
      <c r="E716" s="59" t="s">
        <v>177</v>
      </c>
      <c r="F716" s="104"/>
      <c r="G716" s="121"/>
      <c r="H716" s="185"/>
      <c r="I716" s="121"/>
      <c r="J716" s="104"/>
      <c r="K716" s="121">
        <v>300000</v>
      </c>
      <c r="L716" s="104">
        <f>J716+K716</f>
        <v>300000</v>
      </c>
      <c r="M716" s="162"/>
      <c r="N716" s="104">
        <f>L716+M716</f>
        <v>300000</v>
      </c>
      <c r="O716" s="162"/>
      <c r="P716" s="226">
        <f>N716+O716</f>
        <v>300000</v>
      </c>
    </row>
    <row r="717" spans="1:16" ht="33" customHeight="1">
      <c r="A717" s="41" t="s">
        <v>102</v>
      </c>
      <c r="B717" s="62" t="s">
        <v>103</v>
      </c>
      <c r="C717" s="62"/>
      <c r="D717" s="62"/>
      <c r="E717" s="62"/>
      <c r="F717" s="106">
        <f>F719</f>
        <v>360000</v>
      </c>
      <c r="G717" s="121"/>
      <c r="H717" s="184">
        <f>H719</f>
        <v>360000</v>
      </c>
      <c r="I717" s="121"/>
      <c r="J717" s="106">
        <f>J719</f>
        <v>360000</v>
      </c>
      <c r="K717" s="121"/>
      <c r="L717" s="106">
        <f>L719</f>
        <v>360000</v>
      </c>
      <c r="M717" s="162"/>
      <c r="N717" s="106">
        <f>N719</f>
        <v>360000</v>
      </c>
      <c r="O717" s="162"/>
      <c r="P717" s="225">
        <f>P719</f>
        <v>492000</v>
      </c>
    </row>
    <row r="718" spans="1:16" ht="96.75" customHeight="1">
      <c r="A718" s="41" t="s">
        <v>267</v>
      </c>
      <c r="B718" s="62" t="s">
        <v>103</v>
      </c>
      <c r="C718" s="62" t="s">
        <v>79</v>
      </c>
      <c r="D718" s="58" t="s">
        <v>675</v>
      </c>
      <c r="E718" s="62"/>
      <c r="F718" s="106">
        <f>F719</f>
        <v>360000</v>
      </c>
      <c r="G718" s="121"/>
      <c r="H718" s="184">
        <f>H719</f>
        <v>360000</v>
      </c>
      <c r="I718" s="121"/>
      <c r="J718" s="106">
        <f>J719</f>
        <v>360000</v>
      </c>
      <c r="K718" s="121"/>
      <c r="L718" s="106">
        <f>L719</f>
        <v>360000</v>
      </c>
      <c r="M718" s="162"/>
      <c r="N718" s="106">
        <f>N719</f>
        <v>360000</v>
      </c>
      <c r="O718" s="162"/>
      <c r="P718" s="225">
        <f>P719</f>
        <v>492000</v>
      </c>
    </row>
    <row r="719" spans="1:16" ht="80.25" customHeight="1">
      <c r="A719" s="19" t="s">
        <v>329</v>
      </c>
      <c r="B719" s="62" t="s">
        <v>103</v>
      </c>
      <c r="C719" s="62" t="s">
        <v>330</v>
      </c>
      <c r="D719" s="58" t="s">
        <v>421</v>
      </c>
      <c r="E719" s="62"/>
      <c r="F719" s="106">
        <f>F720</f>
        <v>360000</v>
      </c>
      <c r="G719" s="121"/>
      <c r="H719" s="184">
        <f>H720</f>
        <v>360000</v>
      </c>
      <c r="I719" s="121"/>
      <c r="J719" s="106">
        <f>J720</f>
        <v>360000</v>
      </c>
      <c r="K719" s="121"/>
      <c r="L719" s="106">
        <f>L720</f>
        <v>360000</v>
      </c>
      <c r="M719" s="162"/>
      <c r="N719" s="106">
        <f>N720</f>
        <v>360000</v>
      </c>
      <c r="O719" s="162"/>
      <c r="P719" s="225">
        <f>P720</f>
        <v>492000</v>
      </c>
    </row>
    <row r="720" spans="1:16" ht="33.75" customHeight="1">
      <c r="A720" s="40" t="s">
        <v>331</v>
      </c>
      <c r="B720" s="62" t="s">
        <v>103</v>
      </c>
      <c r="C720" s="62" t="s">
        <v>332</v>
      </c>
      <c r="D720" s="58" t="s">
        <v>422</v>
      </c>
      <c r="E720" s="62"/>
      <c r="F720" s="106">
        <f>F721</f>
        <v>360000</v>
      </c>
      <c r="G720" s="121"/>
      <c r="H720" s="184">
        <f>H721</f>
        <v>360000</v>
      </c>
      <c r="I720" s="121"/>
      <c r="J720" s="106">
        <f>J721</f>
        <v>360000</v>
      </c>
      <c r="K720" s="121"/>
      <c r="L720" s="106">
        <f>L721</f>
        <v>360000</v>
      </c>
      <c r="M720" s="162"/>
      <c r="N720" s="106">
        <f>N721</f>
        <v>360000</v>
      </c>
      <c r="O720" s="162"/>
      <c r="P720" s="225">
        <f>P721</f>
        <v>492000</v>
      </c>
    </row>
    <row r="721" spans="1:16" ht="80.25" customHeight="1">
      <c r="A721" s="93" t="s">
        <v>558</v>
      </c>
      <c r="B721" s="62" t="s">
        <v>103</v>
      </c>
      <c r="C721" s="62" t="s">
        <v>332</v>
      </c>
      <c r="D721" s="58" t="s">
        <v>422</v>
      </c>
      <c r="E721" s="62" t="s">
        <v>177</v>
      </c>
      <c r="F721" s="104">
        <v>360000</v>
      </c>
      <c r="G721" s="121"/>
      <c r="H721" s="185">
        <f>F721+G721</f>
        <v>360000</v>
      </c>
      <c r="I721" s="121"/>
      <c r="J721" s="104">
        <f>H721+I721</f>
        <v>360000</v>
      </c>
      <c r="K721" s="121"/>
      <c r="L721" s="104">
        <f>J721+K721</f>
        <v>360000</v>
      </c>
      <c r="M721" s="162"/>
      <c r="N721" s="104">
        <f>L721+M721</f>
        <v>360000</v>
      </c>
      <c r="O721" s="162">
        <v>132000</v>
      </c>
      <c r="P721" s="226">
        <f>N721+O721</f>
        <v>492000</v>
      </c>
    </row>
    <row r="722" spans="1:16" ht="21.75" customHeight="1">
      <c r="A722" s="28" t="s">
        <v>104</v>
      </c>
      <c r="B722" s="67" t="s">
        <v>105</v>
      </c>
      <c r="C722" s="67"/>
      <c r="D722" s="67"/>
      <c r="E722" s="67"/>
      <c r="F722" s="68">
        <f>F723</f>
        <v>321500</v>
      </c>
      <c r="G722" s="121"/>
      <c r="H722" s="186">
        <f>H723</f>
        <v>280875</v>
      </c>
      <c r="I722" s="121"/>
      <c r="J722" s="68">
        <f>J723</f>
        <v>280875</v>
      </c>
      <c r="K722" s="121"/>
      <c r="L722" s="68">
        <f>L723</f>
        <v>280875</v>
      </c>
      <c r="M722" s="162"/>
      <c r="N722" s="68">
        <f>N723</f>
        <v>280875</v>
      </c>
      <c r="O722" s="162"/>
      <c r="P722" s="227">
        <f>P723</f>
        <v>168525</v>
      </c>
    </row>
    <row r="723" spans="1:16" ht="18" customHeight="1">
      <c r="A723" s="44" t="s">
        <v>106</v>
      </c>
      <c r="B723" s="69" t="s">
        <v>107</v>
      </c>
      <c r="C723" s="69"/>
      <c r="D723" s="58"/>
      <c r="E723" s="69"/>
      <c r="F723" s="70">
        <f>F726</f>
        <v>321500</v>
      </c>
      <c r="G723" s="121"/>
      <c r="H723" s="187">
        <f>H726</f>
        <v>280875</v>
      </c>
      <c r="I723" s="121"/>
      <c r="J723" s="70">
        <f>J726</f>
        <v>280875</v>
      </c>
      <c r="K723" s="121"/>
      <c r="L723" s="70">
        <f>L726</f>
        <v>280875</v>
      </c>
      <c r="M723" s="162"/>
      <c r="N723" s="70">
        <f>N726</f>
        <v>280875</v>
      </c>
      <c r="O723" s="162"/>
      <c r="P723" s="228">
        <f>P726</f>
        <v>168525</v>
      </c>
    </row>
    <row r="724" spans="1:16" ht="71.25" customHeight="1">
      <c r="A724" s="88" t="s">
        <v>561</v>
      </c>
      <c r="B724" s="69" t="s">
        <v>107</v>
      </c>
      <c r="C724" s="69" t="s">
        <v>154</v>
      </c>
      <c r="D724" s="58" t="s">
        <v>693</v>
      </c>
      <c r="E724" s="69"/>
      <c r="F724" s="71">
        <f>F725</f>
        <v>321500</v>
      </c>
      <c r="G724" s="121"/>
      <c r="H724" s="188">
        <f>H725</f>
        <v>280875</v>
      </c>
      <c r="I724" s="121"/>
      <c r="J724" s="71">
        <f>J725</f>
        <v>280875</v>
      </c>
      <c r="K724" s="121"/>
      <c r="L724" s="71">
        <f>L725</f>
        <v>280875</v>
      </c>
      <c r="M724" s="162"/>
      <c r="N724" s="71">
        <f>N725</f>
        <v>280875</v>
      </c>
      <c r="O724" s="162"/>
      <c r="P724" s="229">
        <f>P725</f>
        <v>168525</v>
      </c>
    </row>
    <row r="725" spans="1:16" ht="51" customHeight="1">
      <c r="A725" s="43" t="s">
        <v>584</v>
      </c>
      <c r="B725" s="69" t="s">
        <v>107</v>
      </c>
      <c r="C725" s="69" t="s">
        <v>33</v>
      </c>
      <c r="D725" s="58" t="s">
        <v>700</v>
      </c>
      <c r="E725" s="69"/>
      <c r="F725" s="71">
        <f>F726</f>
        <v>321500</v>
      </c>
      <c r="G725" s="121"/>
      <c r="H725" s="188">
        <f>H726</f>
        <v>280875</v>
      </c>
      <c r="I725" s="121"/>
      <c r="J725" s="71">
        <f>J726</f>
        <v>280875</v>
      </c>
      <c r="K725" s="121"/>
      <c r="L725" s="71">
        <f>L726</f>
        <v>280875</v>
      </c>
      <c r="M725" s="162"/>
      <c r="N725" s="71">
        <f>N726</f>
        <v>280875</v>
      </c>
      <c r="O725" s="162"/>
      <c r="P725" s="229">
        <f>P726</f>
        <v>168525</v>
      </c>
    </row>
    <row r="726" spans="1:16" ht="36.75" customHeight="1">
      <c r="A726" s="43" t="s">
        <v>67</v>
      </c>
      <c r="B726" s="69" t="s">
        <v>107</v>
      </c>
      <c r="C726" s="69" t="s">
        <v>68</v>
      </c>
      <c r="D726" s="58" t="s">
        <v>715</v>
      </c>
      <c r="E726" s="69"/>
      <c r="F726" s="71">
        <f>F727</f>
        <v>321500</v>
      </c>
      <c r="G726" s="121"/>
      <c r="H726" s="188">
        <f>H727</f>
        <v>280875</v>
      </c>
      <c r="I726" s="121"/>
      <c r="J726" s="71">
        <f>J727</f>
        <v>280875</v>
      </c>
      <c r="K726" s="121"/>
      <c r="L726" s="71">
        <f>L727</f>
        <v>280875</v>
      </c>
      <c r="M726" s="162"/>
      <c r="N726" s="71">
        <f>N727</f>
        <v>280875</v>
      </c>
      <c r="O726" s="162"/>
      <c r="P726" s="229">
        <f>P727</f>
        <v>168525</v>
      </c>
    </row>
    <row r="727" spans="1:16" ht="36.75" customHeight="1">
      <c r="A727" s="45" t="s">
        <v>538</v>
      </c>
      <c r="B727" s="69" t="s">
        <v>107</v>
      </c>
      <c r="C727" s="69" t="s">
        <v>68</v>
      </c>
      <c r="D727" s="58" t="s">
        <v>715</v>
      </c>
      <c r="E727" s="73" t="s">
        <v>539</v>
      </c>
      <c r="F727" s="70">
        <v>321500</v>
      </c>
      <c r="G727" s="121">
        <v>-40625</v>
      </c>
      <c r="H727" s="187">
        <f>F727+G727</f>
        <v>280875</v>
      </c>
      <c r="I727" s="121"/>
      <c r="J727" s="70">
        <f>H727+I727</f>
        <v>280875</v>
      </c>
      <c r="K727" s="121"/>
      <c r="L727" s="70">
        <f>J727+K727</f>
        <v>280875</v>
      </c>
      <c r="M727" s="162"/>
      <c r="N727" s="70">
        <f>L727+M727</f>
        <v>280875</v>
      </c>
      <c r="O727" s="162">
        <v>-112350</v>
      </c>
      <c r="P727" s="228">
        <f>N727+O727</f>
        <v>168525</v>
      </c>
    </row>
    <row r="728" spans="1:17" ht="16.5" customHeight="1">
      <c r="A728" s="18" t="s">
        <v>108</v>
      </c>
      <c r="B728" s="56" t="s">
        <v>109</v>
      </c>
      <c r="C728" s="56"/>
      <c r="D728" s="56"/>
      <c r="E728" s="56"/>
      <c r="F728" s="110">
        <f>F729+F747+F797+F830</f>
        <v>251406930</v>
      </c>
      <c r="G728" s="162"/>
      <c r="H728" s="192">
        <f>H729+H747+H797+H830</f>
        <v>251747514.33999997</v>
      </c>
      <c r="I728" s="162"/>
      <c r="J728" s="110">
        <f>J729+J747+J797+J830</f>
        <v>254511645.14000002</v>
      </c>
      <c r="K728" s="162"/>
      <c r="L728" s="110">
        <f>L729+L747+L797+L830</f>
        <v>256440228.14</v>
      </c>
      <c r="M728" s="162"/>
      <c r="N728" s="110">
        <f>N729+N747+N797+N830</f>
        <v>260038983.08999997</v>
      </c>
      <c r="O728" s="162"/>
      <c r="P728" s="233">
        <f>P729+P747+P797+P830</f>
        <v>260546886.64000002</v>
      </c>
      <c r="Q728" s="207"/>
    </row>
    <row r="729" spans="1:16" ht="22.5" customHeight="1">
      <c r="A729" s="41" t="s">
        <v>123</v>
      </c>
      <c r="B729" s="62" t="s">
        <v>124</v>
      </c>
      <c r="C729" s="62"/>
      <c r="D729" s="62"/>
      <c r="E729" s="62"/>
      <c r="F729" s="71">
        <f>F730</f>
        <v>82539295.55</v>
      </c>
      <c r="G729" s="162"/>
      <c r="H729" s="188">
        <f>H730</f>
        <v>82838629.89</v>
      </c>
      <c r="I729" s="162"/>
      <c r="J729" s="71">
        <f>J730</f>
        <v>82802260.27</v>
      </c>
      <c r="K729" s="121"/>
      <c r="L729" s="71">
        <f>L730</f>
        <v>81288281.27</v>
      </c>
      <c r="M729" s="162"/>
      <c r="N729" s="71">
        <f>N730</f>
        <v>81073569.77000001</v>
      </c>
      <c r="O729" s="162"/>
      <c r="P729" s="229">
        <f>P730</f>
        <v>80261991.78</v>
      </c>
    </row>
    <row r="730" spans="1:16" ht="34.5" customHeight="1">
      <c r="A730" s="41" t="s">
        <v>589</v>
      </c>
      <c r="B730" s="62" t="s">
        <v>124</v>
      </c>
      <c r="C730" s="62" t="s">
        <v>166</v>
      </c>
      <c r="D730" s="58" t="s">
        <v>598</v>
      </c>
      <c r="E730" s="62"/>
      <c r="F730" s="71">
        <f>F732</f>
        <v>82539295.55</v>
      </c>
      <c r="G730" s="121"/>
      <c r="H730" s="188">
        <f>H732</f>
        <v>82838629.89</v>
      </c>
      <c r="I730" s="121"/>
      <c r="J730" s="71">
        <f>J732</f>
        <v>82802260.27</v>
      </c>
      <c r="K730" s="121"/>
      <c r="L730" s="71">
        <f>L732</f>
        <v>81288281.27</v>
      </c>
      <c r="M730" s="162"/>
      <c r="N730" s="71">
        <f>N732</f>
        <v>81073569.77000001</v>
      </c>
      <c r="O730" s="162"/>
      <c r="P730" s="229">
        <f>P732</f>
        <v>80261991.78</v>
      </c>
    </row>
    <row r="731" spans="1:16" ht="34.5" customHeight="1" hidden="1">
      <c r="A731" s="41" t="s">
        <v>333</v>
      </c>
      <c r="B731" s="62" t="s">
        <v>124</v>
      </c>
      <c r="C731" s="62" t="s">
        <v>334</v>
      </c>
      <c r="D731" s="62"/>
      <c r="E731" s="62"/>
      <c r="F731" s="103" t="e">
        <f>F733+F738+F741+F743+#REF!+#REF!+#REF!</f>
        <v>#REF!</v>
      </c>
      <c r="G731" s="121"/>
      <c r="H731" s="198" t="e">
        <f>H733+H738+H741+H743+#REF!+#REF!+#REF!</f>
        <v>#REF!</v>
      </c>
      <c r="I731" s="121"/>
      <c r="J731" s="103" t="e">
        <f>J733+J738+J741+J743+#REF!+#REF!+#REF!</f>
        <v>#REF!</v>
      </c>
      <c r="K731" s="121"/>
      <c r="L731" s="103" t="e">
        <f>L733+L738+L741+L743+#REF!+#REF!+#REF!</f>
        <v>#REF!</v>
      </c>
      <c r="M731" s="162"/>
      <c r="N731" s="103" t="e">
        <f>N733+N738+N741+N743+#REF!+#REF!+#REF!</f>
        <v>#REF!</v>
      </c>
      <c r="O731" s="162"/>
      <c r="P731" s="239" t="e">
        <f>P733+P738+P741+P743+#REF!+#REF!+#REF!</f>
        <v>#REF!</v>
      </c>
    </row>
    <row r="732" spans="1:16" ht="46.5" customHeight="1">
      <c r="A732" s="13" t="s">
        <v>248</v>
      </c>
      <c r="B732" s="58" t="s">
        <v>124</v>
      </c>
      <c r="C732" s="58" t="s">
        <v>334</v>
      </c>
      <c r="D732" s="58" t="s">
        <v>597</v>
      </c>
      <c r="E732" s="62"/>
      <c r="F732" s="71">
        <f>F733+F738+F741+F743</f>
        <v>82539295.55</v>
      </c>
      <c r="G732" s="121"/>
      <c r="H732" s="188">
        <f>H733+H738+H741+H743+H745</f>
        <v>82838629.89</v>
      </c>
      <c r="I732" s="121"/>
      <c r="J732" s="71">
        <f>J733+J738+J741+J743+J745</f>
        <v>82802260.27</v>
      </c>
      <c r="K732" s="121"/>
      <c r="L732" s="71">
        <f>L733+L738+L741+L743+L745</f>
        <v>81288281.27</v>
      </c>
      <c r="M732" s="162"/>
      <c r="N732" s="71">
        <f>N733+N738+N741+N743+N745</f>
        <v>81073569.77000001</v>
      </c>
      <c r="O732" s="162"/>
      <c r="P732" s="229">
        <f>P733+P738+P741+P743+P745</f>
        <v>80261991.78</v>
      </c>
    </row>
    <row r="733" spans="1:16" ht="66.75" customHeight="1">
      <c r="A733" s="43" t="s">
        <v>335</v>
      </c>
      <c r="B733" s="69" t="s">
        <v>124</v>
      </c>
      <c r="C733" s="69" t="s">
        <v>336</v>
      </c>
      <c r="D733" s="73" t="s">
        <v>599</v>
      </c>
      <c r="E733" s="69"/>
      <c r="F733" s="71">
        <f>F734+F735+F736</f>
        <v>36612924.8</v>
      </c>
      <c r="G733" s="121"/>
      <c r="H733" s="188">
        <f>H734+H735+H736</f>
        <v>36540653.010000005</v>
      </c>
      <c r="I733" s="121"/>
      <c r="J733" s="71">
        <f>J734+J735+J736</f>
        <v>36507256.05</v>
      </c>
      <c r="K733" s="121"/>
      <c r="L733" s="71">
        <f>L734+L735+L736</f>
        <v>37963277.05</v>
      </c>
      <c r="M733" s="162"/>
      <c r="N733" s="71">
        <f>N734+N735+N736</f>
        <v>37748565.550000004</v>
      </c>
      <c r="O733" s="162"/>
      <c r="P733" s="229">
        <f>P734+P735+P736+P737</f>
        <v>38859262.56</v>
      </c>
    </row>
    <row r="734" spans="1:16" ht="34.5" customHeight="1">
      <c r="A734" s="143" t="s">
        <v>543</v>
      </c>
      <c r="B734" s="69" t="s">
        <v>124</v>
      </c>
      <c r="C734" s="69" t="s">
        <v>336</v>
      </c>
      <c r="D734" s="73" t="s">
        <v>599</v>
      </c>
      <c r="E734" s="73" t="s">
        <v>542</v>
      </c>
      <c r="F734" s="71">
        <v>17321508</v>
      </c>
      <c r="G734" s="162">
        <v>-72271.79</v>
      </c>
      <c r="H734" s="188">
        <f>F734+G734</f>
        <v>17249236.21</v>
      </c>
      <c r="I734" s="174">
        <v>-104234</v>
      </c>
      <c r="J734" s="71">
        <f>H734+I734</f>
        <v>17145002.21</v>
      </c>
      <c r="K734" s="121"/>
      <c r="L734" s="71">
        <f>J734+K734</f>
        <v>17145002.21</v>
      </c>
      <c r="M734" s="162">
        <v>-1380</v>
      </c>
      <c r="N734" s="71">
        <f>L734+M734</f>
        <v>17143622.21</v>
      </c>
      <c r="O734" s="162">
        <v>1123970</v>
      </c>
      <c r="P734" s="229">
        <f>N734+O734</f>
        <v>18267592.21</v>
      </c>
    </row>
    <row r="735" spans="1:17" ht="33.75" customHeight="1">
      <c r="A735" s="143" t="s">
        <v>538</v>
      </c>
      <c r="B735" s="69" t="s">
        <v>124</v>
      </c>
      <c r="C735" s="69" t="s">
        <v>336</v>
      </c>
      <c r="D735" s="73" t="s">
        <v>599</v>
      </c>
      <c r="E735" s="73" t="s">
        <v>539</v>
      </c>
      <c r="F735" s="70">
        <v>19120416.8</v>
      </c>
      <c r="G735" s="162">
        <v>-290717</v>
      </c>
      <c r="H735" s="188">
        <f>F735+G735</f>
        <v>18829699.8</v>
      </c>
      <c r="I735" s="174">
        <v>-10079.96</v>
      </c>
      <c r="J735" s="71">
        <f>H735+I735</f>
        <v>18819619.84</v>
      </c>
      <c r="K735" s="210">
        <v>421771</v>
      </c>
      <c r="L735" s="71">
        <f>J735+K735</f>
        <v>19241390.84</v>
      </c>
      <c r="M735" s="219">
        <v>-219712.57</v>
      </c>
      <c r="N735" s="71">
        <f>L735+M735</f>
        <v>19021678.27</v>
      </c>
      <c r="O735" s="218">
        <v>-24272.99</v>
      </c>
      <c r="P735" s="229">
        <f>N735+O735</f>
        <v>18997405.28</v>
      </c>
      <c r="Q735" s="207"/>
    </row>
    <row r="736" spans="1:16" ht="18" customHeight="1">
      <c r="A736" s="172" t="s">
        <v>541</v>
      </c>
      <c r="B736" s="73" t="s">
        <v>124</v>
      </c>
      <c r="C736" s="73" t="s">
        <v>336</v>
      </c>
      <c r="D736" s="73" t="s">
        <v>599</v>
      </c>
      <c r="E736" s="73" t="s">
        <v>540</v>
      </c>
      <c r="F736" s="70">
        <v>171000</v>
      </c>
      <c r="G736" s="162">
        <v>290717</v>
      </c>
      <c r="H736" s="188">
        <f>F736+G736</f>
        <v>461717</v>
      </c>
      <c r="I736" s="174">
        <v>80917</v>
      </c>
      <c r="J736" s="71">
        <f>H736+I736</f>
        <v>542634</v>
      </c>
      <c r="K736" s="210">
        <v>1034250</v>
      </c>
      <c r="L736" s="71">
        <f>J736+K736</f>
        <v>1576884</v>
      </c>
      <c r="M736" s="162">
        <v>6381.07</v>
      </c>
      <c r="N736" s="71">
        <f>L736+M736</f>
        <v>1583265.07</v>
      </c>
      <c r="O736" s="162"/>
      <c r="P736" s="229">
        <f>N736+O736</f>
        <v>1583265.07</v>
      </c>
    </row>
    <row r="737" spans="1:16" ht="18" customHeight="1">
      <c r="A737" s="172" t="s">
        <v>173</v>
      </c>
      <c r="B737" s="73" t="s">
        <v>124</v>
      </c>
      <c r="C737" s="73"/>
      <c r="D737" s="73" t="s">
        <v>599</v>
      </c>
      <c r="E737" s="73" t="s">
        <v>174</v>
      </c>
      <c r="F737" s="70"/>
      <c r="G737" s="162"/>
      <c r="H737" s="188"/>
      <c r="I737" s="174"/>
      <c r="J737" s="71"/>
      <c r="K737" s="210"/>
      <c r="L737" s="71"/>
      <c r="M737" s="162"/>
      <c r="N737" s="71"/>
      <c r="O737" s="162">
        <v>11000</v>
      </c>
      <c r="P737" s="229">
        <f>N737+O737</f>
        <v>11000</v>
      </c>
    </row>
    <row r="738" spans="1:16" ht="66.75" customHeight="1">
      <c r="A738" s="43" t="s">
        <v>339</v>
      </c>
      <c r="B738" s="69" t="s">
        <v>124</v>
      </c>
      <c r="C738" s="69" t="s">
        <v>340</v>
      </c>
      <c r="D738" s="73" t="s">
        <v>600</v>
      </c>
      <c r="E738" s="69"/>
      <c r="F738" s="71">
        <f>F739+F740</f>
        <v>31189270.75</v>
      </c>
      <c r="G738" s="121"/>
      <c r="H738" s="188">
        <f>H739+H740</f>
        <v>31189270.75</v>
      </c>
      <c r="I738" s="121"/>
      <c r="J738" s="71">
        <f>J739+J740</f>
        <v>31303522.75</v>
      </c>
      <c r="K738" s="121"/>
      <c r="L738" s="71">
        <f>L739+L740</f>
        <v>30933522.75</v>
      </c>
      <c r="M738" s="162"/>
      <c r="N738" s="71">
        <f>N739+N740</f>
        <v>30933522.75</v>
      </c>
      <c r="O738" s="162"/>
      <c r="P738" s="229">
        <f>P739+P740</f>
        <v>31310128.88</v>
      </c>
    </row>
    <row r="739" spans="1:16" ht="21.75" customHeight="1">
      <c r="A739" s="143" t="s">
        <v>545</v>
      </c>
      <c r="B739" s="69" t="s">
        <v>124</v>
      </c>
      <c r="C739" s="69" t="s">
        <v>340</v>
      </c>
      <c r="D739" s="73" t="s">
        <v>600</v>
      </c>
      <c r="E739" s="73" t="s">
        <v>544</v>
      </c>
      <c r="F739" s="71">
        <v>30649778.75</v>
      </c>
      <c r="G739" s="162"/>
      <c r="H739" s="188">
        <f>F739+G739</f>
        <v>30649778.75</v>
      </c>
      <c r="I739" s="121">
        <v>114252</v>
      </c>
      <c r="J739" s="71">
        <f>H739+I739</f>
        <v>30764030.75</v>
      </c>
      <c r="K739" s="121">
        <v>-370000</v>
      </c>
      <c r="L739" s="71">
        <f>J739+K739</f>
        <v>30394030.75</v>
      </c>
      <c r="M739" s="162"/>
      <c r="N739" s="71">
        <f>L739+M739</f>
        <v>30394030.75</v>
      </c>
      <c r="O739" s="162">
        <v>376606.13</v>
      </c>
      <c r="P739" s="229">
        <f>N739+O739</f>
        <v>30770636.88</v>
      </c>
    </row>
    <row r="740" spans="1:16" ht="21.75" customHeight="1">
      <c r="A740" s="144" t="s">
        <v>547</v>
      </c>
      <c r="B740" s="69" t="s">
        <v>124</v>
      </c>
      <c r="C740" s="69" t="s">
        <v>340</v>
      </c>
      <c r="D740" s="73" t="s">
        <v>600</v>
      </c>
      <c r="E740" s="73" t="s">
        <v>546</v>
      </c>
      <c r="F740" s="70">
        <v>539492</v>
      </c>
      <c r="G740" s="162"/>
      <c r="H740" s="188">
        <f>F740+G740</f>
        <v>539492</v>
      </c>
      <c r="I740" s="121"/>
      <c r="J740" s="71">
        <f>H740+I740</f>
        <v>539492</v>
      </c>
      <c r="K740" s="121"/>
      <c r="L740" s="71">
        <f>J740+K740</f>
        <v>539492</v>
      </c>
      <c r="M740" s="162"/>
      <c r="N740" s="71">
        <f>L740+M740</f>
        <v>539492</v>
      </c>
      <c r="O740" s="162"/>
      <c r="P740" s="229">
        <f>N740+O740</f>
        <v>539492</v>
      </c>
    </row>
    <row r="741" spans="1:16" ht="51.75" customHeight="1">
      <c r="A741" s="43" t="s">
        <v>341</v>
      </c>
      <c r="B741" s="69" t="s">
        <v>124</v>
      </c>
      <c r="C741" s="69" t="s">
        <v>342</v>
      </c>
      <c r="D741" s="73" t="s">
        <v>601</v>
      </c>
      <c r="E741" s="69"/>
      <c r="F741" s="71">
        <f>F742</f>
        <v>14350000</v>
      </c>
      <c r="G741" s="121"/>
      <c r="H741" s="188">
        <f>H742</f>
        <v>14350000</v>
      </c>
      <c r="I741" s="121"/>
      <c r="J741" s="71">
        <f>J742</f>
        <v>14232775.34</v>
      </c>
      <c r="K741" s="121"/>
      <c r="L741" s="71">
        <f>L742</f>
        <v>11632775.34</v>
      </c>
      <c r="M741" s="162"/>
      <c r="N741" s="71">
        <f>N742</f>
        <v>11632775.34</v>
      </c>
      <c r="O741" s="162"/>
      <c r="P741" s="229">
        <f>P742</f>
        <v>9840000.34</v>
      </c>
    </row>
    <row r="742" spans="1:16" ht="38.25" customHeight="1">
      <c r="A742" s="144" t="s">
        <v>538</v>
      </c>
      <c r="B742" s="69" t="s">
        <v>124</v>
      </c>
      <c r="C742" s="69" t="s">
        <v>342</v>
      </c>
      <c r="D742" s="73" t="s">
        <v>601</v>
      </c>
      <c r="E742" s="73" t="s">
        <v>539</v>
      </c>
      <c r="F742" s="71">
        <v>14350000</v>
      </c>
      <c r="G742" s="162"/>
      <c r="H742" s="188">
        <f>F742+G742</f>
        <v>14350000</v>
      </c>
      <c r="I742" s="121">
        <v>-117224.66</v>
      </c>
      <c r="J742" s="71">
        <f>H742+I742</f>
        <v>14232775.34</v>
      </c>
      <c r="K742" s="121">
        <v>-2600000</v>
      </c>
      <c r="L742" s="71">
        <f>J742+K742</f>
        <v>11632775.34</v>
      </c>
      <c r="M742" s="162"/>
      <c r="N742" s="71">
        <f>L742+M742</f>
        <v>11632775.34</v>
      </c>
      <c r="O742" s="162">
        <v>-1792775</v>
      </c>
      <c r="P742" s="229">
        <f>N742+O742</f>
        <v>9840000.34</v>
      </c>
    </row>
    <row r="743" spans="1:16" ht="47.25" customHeight="1">
      <c r="A743" s="43" t="s">
        <v>343</v>
      </c>
      <c r="B743" s="69" t="s">
        <v>124</v>
      </c>
      <c r="C743" s="69" t="s">
        <v>344</v>
      </c>
      <c r="D743" s="73" t="s">
        <v>602</v>
      </c>
      <c r="E743" s="69"/>
      <c r="F743" s="71">
        <f>F744</f>
        <v>387100</v>
      </c>
      <c r="G743" s="121"/>
      <c r="H743" s="188">
        <f>H744</f>
        <v>387100</v>
      </c>
      <c r="I743" s="121"/>
      <c r="J743" s="71">
        <f>J744</f>
        <v>387100</v>
      </c>
      <c r="K743" s="121"/>
      <c r="L743" s="71">
        <f>L744</f>
        <v>387100</v>
      </c>
      <c r="M743" s="162"/>
      <c r="N743" s="71">
        <f>N744</f>
        <v>387100</v>
      </c>
      <c r="O743" s="162"/>
      <c r="P743" s="229">
        <f>P744</f>
        <v>252600</v>
      </c>
    </row>
    <row r="744" spans="1:16" ht="33" customHeight="1">
      <c r="A744" s="144" t="s">
        <v>538</v>
      </c>
      <c r="B744" s="69" t="s">
        <v>124</v>
      </c>
      <c r="C744" s="69" t="s">
        <v>344</v>
      </c>
      <c r="D744" s="73" t="s">
        <v>602</v>
      </c>
      <c r="E744" s="73" t="s">
        <v>539</v>
      </c>
      <c r="F744" s="71">
        <v>387100</v>
      </c>
      <c r="G744" s="162"/>
      <c r="H744" s="188">
        <f>F744+G744</f>
        <v>387100</v>
      </c>
      <c r="I744" s="121"/>
      <c r="J744" s="71">
        <f>H744+I744</f>
        <v>387100</v>
      </c>
      <c r="K744" s="121"/>
      <c r="L744" s="71">
        <f>J744+K744</f>
        <v>387100</v>
      </c>
      <c r="M744" s="162"/>
      <c r="N744" s="71">
        <f>L744+M744</f>
        <v>387100</v>
      </c>
      <c r="O744" s="162">
        <v>-134500</v>
      </c>
      <c r="P744" s="229">
        <f>N744+O744</f>
        <v>252600</v>
      </c>
    </row>
    <row r="745" spans="1:16" ht="54" customHeight="1">
      <c r="A745" s="172" t="s">
        <v>283</v>
      </c>
      <c r="B745" s="73" t="s">
        <v>124</v>
      </c>
      <c r="C745" s="69"/>
      <c r="D745" s="73" t="s">
        <v>280</v>
      </c>
      <c r="E745" s="73"/>
      <c r="F745" s="71"/>
      <c r="G745" s="162"/>
      <c r="H745" s="188">
        <f>H746</f>
        <v>371606.13</v>
      </c>
      <c r="I745" s="121"/>
      <c r="J745" s="71">
        <f>J746</f>
        <v>371606.13</v>
      </c>
      <c r="K745" s="121"/>
      <c r="L745" s="71">
        <f>L746</f>
        <v>371606.13</v>
      </c>
      <c r="M745" s="162"/>
      <c r="N745" s="71">
        <f>N746</f>
        <v>371606.13</v>
      </c>
      <c r="O745" s="162"/>
      <c r="P745" s="229">
        <f>P746</f>
        <v>0</v>
      </c>
    </row>
    <row r="746" spans="1:16" ht="47.25" customHeight="1">
      <c r="A746" s="172" t="s">
        <v>288</v>
      </c>
      <c r="B746" s="73" t="s">
        <v>124</v>
      </c>
      <c r="C746" s="69"/>
      <c r="D746" s="73" t="s">
        <v>280</v>
      </c>
      <c r="E746" s="73" t="s">
        <v>281</v>
      </c>
      <c r="F746" s="71"/>
      <c r="G746" s="162">
        <v>371606.13</v>
      </c>
      <c r="H746" s="188">
        <f>F746+G746</f>
        <v>371606.13</v>
      </c>
      <c r="I746" s="121"/>
      <c r="J746" s="71">
        <f>H746+I746</f>
        <v>371606.13</v>
      </c>
      <c r="K746" s="121"/>
      <c r="L746" s="71">
        <f>J746+K746</f>
        <v>371606.13</v>
      </c>
      <c r="M746" s="162"/>
      <c r="N746" s="71">
        <f>L746+M746</f>
        <v>371606.13</v>
      </c>
      <c r="O746" s="162">
        <v>-371606.13</v>
      </c>
      <c r="P746" s="229">
        <f>N746+O746</f>
        <v>0</v>
      </c>
    </row>
    <row r="747" spans="1:16" ht="21.75" customHeight="1">
      <c r="A747" s="43" t="s">
        <v>110</v>
      </c>
      <c r="B747" s="69" t="s">
        <v>111</v>
      </c>
      <c r="C747" s="69"/>
      <c r="D747" s="69"/>
      <c r="E747" s="69"/>
      <c r="F747" s="71">
        <f>F748+F843</f>
        <v>144516538.45000002</v>
      </c>
      <c r="G747" s="121"/>
      <c r="H747" s="188">
        <f>H748+H843</f>
        <v>144549538.45</v>
      </c>
      <c r="I747" s="162"/>
      <c r="J747" s="71">
        <f>J748+J843</f>
        <v>145348627.47</v>
      </c>
      <c r="K747" s="121"/>
      <c r="L747" s="71">
        <f>L748+L843</f>
        <v>149101611.17</v>
      </c>
      <c r="M747" s="162"/>
      <c r="N747" s="71">
        <f>N748+N843</f>
        <v>149916003.48999998</v>
      </c>
      <c r="O747" s="162"/>
      <c r="P747" s="229">
        <f>P748+P843</f>
        <v>151476911.98000002</v>
      </c>
    </row>
    <row r="748" spans="1:16" ht="34.5" customHeight="1">
      <c r="A748" s="43" t="s">
        <v>589</v>
      </c>
      <c r="B748" s="69" t="s">
        <v>111</v>
      </c>
      <c r="C748" s="69" t="s">
        <v>166</v>
      </c>
      <c r="D748" s="73" t="s">
        <v>598</v>
      </c>
      <c r="E748" s="69"/>
      <c r="F748" s="71">
        <f>F749+F774+F780</f>
        <v>139476538.45000002</v>
      </c>
      <c r="G748" s="121"/>
      <c r="H748" s="188">
        <f>H749+H774+H780</f>
        <v>139509538.45</v>
      </c>
      <c r="I748" s="121"/>
      <c r="J748" s="71">
        <f>J749+J774+J780</f>
        <v>139243527.47</v>
      </c>
      <c r="K748" s="121"/>
      <c r="L748" s="71">
        <f>L749+L774+L780</f>
        <v>142996511.17</v>
      </c>
      <c r="M748" s="162"/>
      <c r="N748" s="71">
        <f>N749+N774+N780</f>
        <v>141740540.48999998</v>
      </c>
      <c r="O748" s="162"/>
      <c r="P748" s="229">
        <f>P749+P774+P780</f>
        <v>143301448.98000002</v>
      </c>
    </row>
    <row r="749" spans="1:16" ht="54.75" customHeight="1">
      <c r="A749" s="43" t="s">
        <v>345</v>
      </c>
      <c r="B749" s="69" t="s">
        <v>111</v>
      </c>
      <c r="C749" s="69" t="s">
        <v>346</v>
      </c>
      <c r="D749" s="73" t="s">
        <v>605</v>
      </c>
      <c r="E749" s="69"/>
      <c r="F749" s="71">
        <f>F752+F755+F765+F767+F769</f>
        <v>119469586.76</v>
      </c>
      <c r="G749" s="121"/>
      <c r="H749" s="188">
        <f>H752+H755+H765+H767+H769+H772</f>
        <v>119502586.75999999</v>
      </c>
      <c r="I749" s="121"/>
      <c r="J749" s="71">
        <f>J752+J755+J765+J767+J769+J772</f>
        <v>118789038.38</v>
      </c>
      <c r="K749" s="121"/>
      <c r="L749" s="71">
        <f>L752+L755+L765+L767+L769+L772</f>
        <v>120445287.75999999</v>
      </c>
      <c r="M749" s="162"/>
      <c r="N749" s="71">
        <f>N752+N755+N765+N767+N769+N772</f>
        <v>119759317.07999998</v>
      </c>
      <c r="O749" s="162"/>
      <c r="P749" s="229">
        <f>P752+P755+P765+P767+P769+P772</f>
        <v>122440353.53</v>
      </c>
    </row>
    <row r="750" spans="1:16" ht="45" customHeight="1" hidden="1">
      <c r="A750" s="145" t="s">
        <v>349</v>
      </c>
      <c r="B750" s="69" t="s">
        <v>111</v>
      </c>
      <c r="C750" s="69" t="s">
        <v>350</v>
      </c>
      <c r="D750" s="69"/>
      <c r="E750" s="69"/>
      <c r="F750" s="71" t="e">
        <f>F751+#REF!</f>
        <v>#REF!</v>
      </c>
      <c r="G750" s="121"/>
      <c r="H750" s="188" t="e">
        <f>H751+#REF!</f>
        <v>#REF!</v>
      </c>
      <c r="I750" s="121"/>
      <c r="J750" s="71" t="e">
        <f>J751+#REF!</f>
        <v>#REF!</v>
      </c>
      <c r="K750" s="121"/>
      <c r="L750" s="71" t="e">
        <f>L751+#REF!</f>
        <v>#REF!</v>
      </c>
      <c r="M750" s="162"/>
      <c r="N750" s="71" t="e">
        <f>N751+#REF!</f>
        <v>#REF!</v>
      </c>
      <c r="O750" s="162"/>
      <c r="P750" s="229" t="e">
        <f>P751+#REF!</f>
        <v>#REF!</v>
      </c>
    </row>
    <row r="751" spans="1:16" ht="32.25" customHeight="1" hidden="1">
      <c r="A751" s="43" t="s">
        <v>181</v>
      </c>
      <c r="B751" s="69" t="s">
        <v>111</v>
      </c>
      <c r="C751" s="69" t="s">
        <v>350</v>
      </c>
      <c r="D751" s="69"/>
      <c r="E751" s="69" t="s">
        <v>171</v>
      </c>
      <c r="F751" s="70" t="e">
        <f>#REF!+#REF!</f>
        <v>#REF!</v>
      </c>
      <c r="G751" s="121"/>
      <c r="H751" s="187" t="e">
        <f>#REF!+#REF!</f>
        <v>#REF!</v>
      </c>
      <c r="I751" s="121"/>
      <c r="J751" s="70" t="e">
        <f>#REF!+#REF!</f>
        <v>#REF!</v>
      </c>
      <c r="K751" s="121"/>
      <c r="L751" s="70" t="e">
        <f>#REF!+#REF!</f>
        <v>#REF!</v>
      </c>
      <c r="M751" s="162"/>
      <c r="N751" s="70" t="e">
        <f>#REF!+#REF!</f>
        <v>#REF!</v>
      </c>
      <c r="O751" s="162"/>
      <c r="P751" s="228" t="e">
        <f>#REF!+#REF!</f>
        <v>#REF!</v>
      </c>
    </row>
    <row r="752" spans="1:16" ht="47.25" customHeight="1">
      <c r="A752" s="12" t="s">
        <v>247</v>
      </c>
      <c r="B752" s="73" t="s">
        <v>111</v>
      </c>
      <c r="C752" s="73" t="s">
        <v>350</v>
      </c>
      <c r="D752" s="73" t="s">
        <v>610</v>
      </c>
      <c r="E752" s="69"/>
      <c r="F752" s="70">
        <f>F753+F754</f>
        <v>600000</v>
      </c>
      <c r="G752" s="121"/>
      <c r="H752" s="187">
        <f>H753+H754</f>
        <v>600000</v>
      </c>
      <c r="I752" s="121"/>
      <c r="J752" s="70">
        <f>J753+J754</f>
        <v>600000</v>
      </c>
      <c r="K752" s="121"/>
      <c r="L752" s="70">
        <f>L753+L754</f>
        <v>600000</v>
      </c>
      <c r="M752" s="162"/>
      <c r="N752" s="70">
        <f>N753+N754</f>
        <v>600000</v>
      </c>
      <c r="O752" s="162"/>
      <c r="P752" s="228">
        <f>P753+P754</f>
        <v>600000</v>
      </c>
    </row>
    <row r="753" spans="1:16" ht="36.75" customHeight="1">
      <c r="A753" s="143" t="s">
        <v>538</v>
      </c>
      <c r="B753" s="73" t="s">
        <v>111</v>
      </c>
      <c r="C753" s="69" t="s">
        <v>344</v>
      </c>
      <c r="D753" s="73" t="s">
        <v>610</v>
      </c>
      <c r="E753" s="73" t="s">
        <v>539</v>
      </c>
      <c r="F753" s="70">
        <v>308130</v>
      </c>
      <c r="G753" s="162"/>
      <c r="H753" s="187">
        <f>F753+G753</f>
        <v>308130</v>
      </c>
      <c r="I753" s="121">
        <v>9000</v>
      </c>
      <c r="J753" s="70">
        <f>H753+I753</f>
        <v>317130</v>
      </c>
      <c r="K753" s="121"/>
      <c r="L753" s="70">
        <f>J753+K753</f>
        <v>317130</v>
      </c>
      <c r="M753" s="162"/>
      <c r="N753" s="70">
        <f>L753+M753</f>
        <v>317130</v>
      </c>
      <c r="O753" s="162"/>
      <c r="P753" s="228">
        <f>N753+O753</f>
        <v>317130</v>
      </c>
    </row>
    <row r="754" spans="1:16" ht="19.5" customHeight="1">
      <c r="A754" s="144" t="s">
        <v>547</v>
      </c>
      <c r="B754" s="73" t="s">
        <v>111</v>
      </c>
      <c r="C754" s="73" t="s">
        <v>350</v>
      </c>
      <c r="D754" s="73" t="s">
        <v>610</v>
      </c>
      <c r="E754" s="73" t="s">
        <v>546</v>
      </c>
      <c r="F754" s="70">
        <v>291870</v>
      </c>
      <c r="G754" s="162"/>
      <c r="H754" s="187">
        <f>F754+G754</f>
        <v>291870</v>
      </c>
      <c r="I754" s="121">
        <v>-9000</v>
      </c>
      <c r="J754" s="70">
        <f>H754+I754</f>
        <v>282870</v>
      </c>
      <c r="K754" s="121"/>
      <c r="L754" s="70">
        <f>J754+K754</f>
        <v>282870</v>
      </c>
      <c r="M754" s="162"/>
      <c r="N754" s="70">
        <f>L754+M754</f>
        <v>282870</v>
      </c>
      <c r="O754" s="162"/>
      <c r="P754" s="228">
        <f>N754+O754</f>
        <v>282870</v>
      </c>
    </row>
    <row r="755" spans="1:16" ht="33.75" customHeight="1">
      <c r="A755" s="43" t="s">
        <v>356</v>
      </c>
      <c r="B755" s="69" t="s">
        <v>111</v>
      </c>
      <c r="C755" s="69" t="s">
        <v>357</v>
      </c>
      <c r="D755" s="73" t="s">
        <v>611</v>
      </c>
      <c r="E755" s="69"/>
      <c r="F755" s="71">
        <f>F756+F757+F763</f>
        <v>60306043.760000005</v>
      </c>
      <c r="G755" s="121"/>
      <c r="H755" s="188">
        <f>H756+H757+H763</f>
        <v>62581822.78</v>
      </c>
      <c r="I755" s="121"/>
      <c r="J755" s="71">
        <f>J756+J757+J763</f>
        <v>63716101.6</v>
      </c>
      <c r="K755" s="121"/>
      <c r="L755" s="71">
        <f>L756+L757+L763</f>
        <v>65052350.980000004</v>
      </c>
      <c r="M755" s="162"/>
      <c r="N755" s="71">
        <f>N756+N757+N763</f>
        <v>64615802.58</v>
      </c>
      <c r="O755" s="162"/>
      <c r="P755" s="229">
        <f>P756+P757+P763+P764</f>
        <v>67237751.58</v>
      </c>
    </row>
    <row r="756" spans="1:16" ht="33.75" customHeight="1">
      <c r="A756" s="143" t="s">
        <v>543</v>
      </c>
      <c r="B756" s="69" t="s">
        <v>111</v>
      </c>
      <c r="C756" s="69" t="s">
        <v>357</v>
      </c>
      <c r="D756" s="73" t="s">
        <v>611</v>
      </c>
      <c r="E756" s="73" t="s">
        <v>542</v>
      </c>
      <c r="F756" s="71">
        <v>28675262</v>
      </c>
      <c r="G756" s="162">
        <v>1011099.98</v>
      </c>
      <c r="H756" s="188">
        <f>F756+G756</f>
        <v>29686361.98</v>
      </c>
      <c r="I756" s="121">
        <v>1101165.19</v>
      </c>
      <c r="J756" s="71">
        <f>H756+I756</f>
        <v>30787527.17</v>
      </c>
      <c r="K756" s="121"/>
      <c r="L756" s="71">
        <f>J756+K756</f>
        <v>30787527.17</v>
      </c>
      <c r="M756" s="162">
        <v>239842.89</v>
      </c>
      <c r="N756" s="71">
        <f>L756+M756</f>
        <v>31027370.060000002</v>
      </c>
      <c r="O756" s="162">
        <v>2135805</v>
      </c>
      <c r="P756" s="229">
        <f>N756+O756</f>
        <v>33163175.060000002</v>
      </c>
    </row>
    <row r="757" spans="1:17" ht="30" customHeight="1">
      <c r="A757" s="143" t="s">
        <v>538</v>
      </c>
      <c r="B757" s="69" t="s">
        <v>111</v>
      </c>
      <c r="C757" s="69" t="s">
        <v>357</v>
      </c>
      <c r="D757" s="73" t="s">
        <v>611</v>
      </c>
      <c r="E757" s="73" t="s">
        <v>539</v>
      </c>
      <c r="F757" s="70">
        <v>30740581.76</v>
      </c>
      <c r="G757" s="162">
        <v>1257701.04</v>
      </c>
      <c r="H757" s="188">
        <f aca="true" t="shared" si="0" ref="H757:P763">F757+G757</f>
        <v>31998282.8</v>
      </c>
      <c r="I757" s="121">
        <v>-112788.37</v>
      </c>
      <c r="J757" s="71">
        <f t="shared" si="0"/>
        <v>31885494.43</v>
      </c>
      <c r="K757" s="209">
        <v>651924.38</v>
      </c>
      <c r="L757" s="71">
        <f t="shared" si="0"/>
        <v>32537418.81</v>
      </c>
      <c r="M757" s="219">
        <v>-676391.29</v>
      </c>
      <c r="N757" s="71">
        <f t="shared" si="0"/>
        <v>31861027.52</v>
      </c>
      <c r="O757" s="162">
        <v>459300</v>
      </c>
      <c r="P757" s="229">
        <f t="shared" si="0"/>
        <v>32320327.52</v>
      </c>
      <c r="Q757" s="207"/>
    </row>
    <row r="758" spans="1:16" ht="34.5" customHeight="1" hidden="1">
      <c r="A758" s="12" t="s">
        <v>173</v>
      </c>
      <c r="B758" s="73" t="s">
        <v>111</v>
      </c>
      <c r="C758" s="73" t="s">
        <v>357</v>
      </c>
      <c r="D758" s="73"/>
      <c r="E758" s="73" t="s">
        <v>174</v>
      </c>
      <c r="F758" s="70"/>
      <c r="G758" s="121"/>
      <c r="H758" s="188">
        <f t="shared" si="0"/>
        <v>0</v>
      </c>
      <c r="I758" s="121"/>
      <c r="J758" s="71">
        <f t="shared" si="0"/>
        <v>0</v>
      </c>
      <c r="K758" s="121"/>
      <c r="L758" s="71">
        <f t="shared" si="0"/>
        <v>0</v>
      </c>
      <c r="M758" s="162"/>
      <c r="N758" s="71">
        <f t="shared" si="0"/>
        <v>0</v>
      </c>
      <c r="O758" s="162"/>
      <c r="P758" s="229">
        <f t="shared" si="0"/>
        <v>0</v>
      </c>
    </row>
    <row r="759" spans="1:16" ht="68.25" customHeight="1" hidden="1">
      <c r="A759" s="146" t="s">
        <v>175</v>
      </c>
      <c r="B759" s="69" t="s">
        <v>111</v>
      </c>
      <c r="C759" s="69" t="s">
        <v>357</v>
      </c>
      <c r="D759" s="69"/>
      <c r="E759" s="69" t="s">
        <v>172</v>
      </c>
      <c r="F759" s="70"/>
      <c r="G759" s="121"/>
      <c r="H759" s="188">
        <f t="shared" si="0"/>
        <v>0</v>
      </c>
      <c r="I759" s="121"/>
      <c r="J759" s="71">
        <f t="shared" si="0"/>
        <v>0</v>
      </c>
      <c r="K759" s="121"/>
      <c r="L759" s="71">
        <f t="shared" si="0"/>
        <v>0</v>
      </c>
      <c r="M759" s="162"/>
      <c r="N759" s="71">
        <f t="shared" si="0"/>
        <v>0</v>
      </c>
      <c r="O759" s="162"/>
      <c r="P759" s="229">
        <f t="shared" si="0"/>
        <v>0</v>
      </c>
    </row>
    <row r="760" spans="1:16" ht="61.5" customHeight="1" hidden="1">
      <c r="A760" s="43" t="s">
        <v>358</v>
      </c>
      <c r="B760" s="69" t="s">
        <v>111</v>
      </c>
      <c r="C760" s="69" t="s">
        <v>359</v>
      </c>
      <c r="D760" s="69"/>
      <c r="E760" s="69"/>
      <c r="F760" s="70"/>
      <c r="G760" s="121"/>
      <c r="H760" s="188">
        <f t="shared" si="0"/>
        <v>0</v>
      </c>
      <c r="I760" s="121"/>
      <c r="J760" s="71">
        <f t="shared" si="0"/>
        <v>0</v>
      </c>
      <c r="K760" s="121"/>
      <c r="L760" s="71">
        <f t="shared" si="0"/>
        <v>0</v>
      </c>
      <c r="M760" s="162"/>
      <c r="N760" s="71">
        <f t="shared" si="0"/>
        <v>0</v>
      </c>
      <c r="O760" s="162"/>
      <c r="P760" s="229">
        <f t="shared" si="0"/>
        <v>0</v>
      </c>
    </row>
    <row r="761" spans="1:16" ht="30" customHeight="1" hidden="1">
      <c r="A761" s="147" t="s">
        <v>355</v>
      </c>
      <c r="B761" s="69" t="s">
        <v>111</v>
      </c>
      <c r="C761" s="69" t="s">
        <v>359</v>
      </c>
      <c r="D761" s="69"/>
      <c r="E761" s="69" t="s">
        <v>360</v>
      </c>
      <c r="F761" s="70"/>
      <c r="G761" s="121"/>
      <c r="H761" s="188">
        <f t="shared" si="0"/>
        <v>0</v>
      </c>
      <c r="I761" s="121"/>
      <c r="J761" s="71">
        <f t="shared" si="0"/>
        <v>0</v>
      </c>
      <c r="K761" s="121"/>
      <c r="L761" s="71">
        <f t="shared" si="0"/>
        <v>0</v>
      </c>
      <c r="M761" s="162"/>
      <c r="N761" s="71">
        <f t="shared" si="0"/>
        <v>0</v>
      </c>
      <c r="O761" s="162"/>
      <c r="P761" s="229">
        <f t="shared" si="0"/>
        <v>0</v>
      </c>
    </row>
    <row r="762" spans="1:16" ht="35.25" customHeight="1" hidden="1">
      <c r="A762" s="147" t="s">
        <v>351</v>
      </c>
      <c r="B762" s="69" t="s">
        <v>111</v>
      </c>
      <c r="C762" s="69" t="s">
        <v>359</v>
      </c>
      <c r="D762" s="69"/>
      <c r="E762" s="69" t="s">
        <v>352</v>
      </c>
      <c r="F762" s="70"/>
      <c r="G762" s="121"/>
      <c r="H762" s="188">
        <f t="shared" si="0"/>
        <v>0</v>
      </c>
      <c r="I762" s="121"/>
      <c r="J762" s="71">
        <f t="shared" si="0"/>
        <v>0</v>
      </c>
      <c r="K762" s="121"/>
      <c r="L762" s="71">
        <f t="shared" si="0"/>
        <v>0</v>
      </c>
      <c r="M762" s="162"/>
      <c r="N762" s="71">
        <f t="shared" si="0"/>
        <v>0</v>
      </c>
      <c r="O762" s="162"/>
      <c r="P762" s="229">
        <f t="shared" si="0"/>
        <v>0</v>
      </c>
    </row>
    <row r="763" spans="1:17" ht="18.75" customHeight="1">
      <c r="A763" s="172" t="s">
        <v>541</v>
      </c>
      <c r="B763" s="73" t="s">
        <v>111</v>
      </c>
      <c r="C763" s="73" t="s">
        <v>357</v>
      </c>
      <c r="D763" s="73" t="s">
        <v>611</v>
      </c>
      <c r="E763" s="73" t="s">
        <v>540</v>
      </c>
      <c r="F763" s="70">
        <v>890200</v>
      </c>
      <c r="G763" s="162">
        <v>6978</v>
      </c>
      <c r="H763" s="188">
        <f t="shared" si="0"/>
        <v>897178</v>
      </c>
      <c r="I763" s="121">
        <v>145902</v>
      </c>
      <c r="J763" s="71">
        <f t="shared" si="0"/>
        <v>1043080</v>
      </c>
      <c r="K763" s="210">
        <v>684325</v>
      </c>
      <c r="L763" s="71">
        <f t="shared" si="0"/>
        <v>1727405</v>
      </c>
      <c r="M763" s="162"/>
      <c r="N763" s="71">
        <f t="shared" si="0"/>
        <v>1727405</v>
      </c>
      <c r="O763" s="162">
        <v>1844</v>
      </c>
      <c r="P763" s="229">
        <f t="shared" si="0"/>
        <v>1729249</v>
      </c>
      <c r="Q763" s="207"/>
    </row>
    <row r="764" spans="1:16" ht="18.75" customHeight="1">
      <c r="A764" s="172" t="s">
        <v>173</v>
      </c>
      <c r="B764" s="73" t="s">
        <v>111</v>
      </c>
      <c r="C764" s="73"/>
      <c r="D764" s="73" t="s">
        <v>611</v>
      </c>
      <c r="E764" s="73" t="s">
        <v>174</v>
      </c>
      <c r="F764" s="70"/>
      <c r="G764" s="162"/>
      <c r="H764" s="188"/>
      <c r="I764" s="121"/>
      <c r="J764" s="71"/>
      <c r="K764" s="210"/>
      <c r="L764" s="71"/>
      <c r="M764" s="162"/>
      <c r="N764" s="71"/>
      <c r="O764" s="162">
        <v>25000</v>
      </c>
      <c r="P764" s="229">
        <f>N764+O764</f>
        <v>25000</v>
      </c>
    </row>
    <row r="765" spans="1:16" ht="66" customHeight="1">
      <c r="A765" s="147" t="s">
        <v>358</v>
      </c>
      <c r="B765" s="73" t="s">
        <v>111</v>
      </c>
      <c r="C765" s="73" t="s">
        <v>359</v>
      </c>
      <c r="D765" s="73" t="s">
        <v>612</v>
      </c>
      <c r="E765" s="73"/>
      <c r="F765" s="70">
        <f>F766</f>
        <v>42857543</v>
      </c>
      <c r="G765" s="121"/>
      <c r="H765" s="187">
        <f>H766</f>
        <v>40581763.98</v>
      </c>
      <c r="I765" s="121"/>
      <c r="J765" s="70">
        <f>J766</f>
        <v>38580036.779999994</v>
      </c>
      <c r="K765" s="121"/>
      <c r="L765" s="70">
        <f>L766</f>
        <v>38900036.779999994</v>
      </c>
      <c r="M765" s="162"/>
      <c r="N765" s="70">
        <f>N766</f>
        <v>38650614.49999999</v>
      </c>
      <c r="O765" s="162"/>
      <c r="P765" s="228">
        <f>P766</f>
        <v>39068201.949999996</v>
      </c>
    </row>
    <row r="766" spans="1:16" ht="21" customHeight="1">
      <c r="A766" s="144" t="s">
        <v>547</v>
      </c>
      <c r="B766" s="73" t="s">
        <v>111</v>
      </c>
      <c r="C766" s="73" t="s">
        <v>359</v>
      </c>
      <c r="D766" s="73" t="s">
        <v>612</v>
      </c>
      <c r="E766" s="73" t="s">
        <v>546</v>
      </c>
      <c r="F766" s="70">
        <v>42857543</v>
      </c>
      <c r="G766" s="162">
        <v>-2275779.02</v>
      </c>
      <c r="H766" s="187">
        <f>F766+G766</f>
        <v>40581763.98</v>
      </c>
      <c r="I766" s="121">
        <v>-2001727.2</v>
      </c>
      <c r="J766" s="70">
        <f>H766+I766</f>
        <v>38580036.779999994</v>
      </c>
      <c r="K766" s="121">
        <v>320000</v>
      </c>
      <c r="L766" s="70">
        <f>J766+K766</f>
        <v>38900036.779999994</v>
      </c>
      <c r="M766" s="162">
        <v>-249422.28</v>
      </c>
      <c r="N766" s="70">
        <f>L766+M766</f>
        <v>38650614.49999999</v>
      </c>
      <c r="O766" s="218">
        <v>417587.45</v>
      </c>
      <c r="P766" s="228">
        <f>N766+O766</f>
        <v>39068201.949999996</v>
      </c>
    </row>
    <row r="767" spans="1:16" ht="48" customHeight="1">
      <c r="A767" s="43" t="s">
        <v>361</v>
      </c>
      <c r="B767" s="69" t="s">
        <v>111</v>
      </c>
      <c r="C767" s="69" t="s">
        <v>362</v>
      </c>
      <c r="D767" s="73" t="s">
        <v>613</v>
      </c>
      <c r="E767" s="69"/>
      <c r="F767" s="71">
        <f>F768</f>
        <v>2004000</v>
      </c>
      <c r="G767" s="121"/>
      <c r="H767" s="188">
        <f>H768</f>
        <v>2004000</v>
      </c>
      <c r="I767" s="121"/>
      <c r="J767" s="71">
        <f>J768</f>
        <v>2157900</v>
      </c>
      <c r="K767" s="121"/>
      <c r="L767" s="71">
        <f>L768</f>
        <v>2157900</v>
      </c>
      <c r="M767" s="162"/>
      <c r="N767" s="71">
        <f>N768</f>
        <v>2157900</v>
      </c>
      <c r="O767" s="162"/>
      <c r="P767" s="229">
        <f>P768</f>
        <v>1808400</v>
      </c>
    </row>
    <row r="768" spans="1:16" ht="33" customHeight="1">
      <c r="A768" s="144" t="s">
        <v>538</v>
      </c>
      <c r="B768" s="69" t="s">
        <v>111</v>
      </c>
      <c r="C768" s="69" t="s">
        <v>362</v>
      </c>
      <c r="D768" s="73" t="s">
        <v>613</v>
      </c>
      <c r="E768" s="73" t="s">
        <v>539</v>
      </c>
      <c r="F768" s="71">
        <v>2004000</v>
      </c>
      <c r="G768" s="162"/>
      <c r="H768" s="188">
        <f>F768+G768</f>
        <v>2004000</v>
      </c>
      <c r="I768" s="121">
        <v>153900</v>
      </c>
      <c r="J768" s="71">
        <f>H768+I768</f>
        <v>2157900</v>
      </c>
      <c r="K768" s="121"/>
      <c r="L768" s="71">
        <f>J768+K768</f>
        <v>2157900</v>
      </c>
      <c r="M768" s="162"/>
      <c r="N768" s="71">
        <f>L768+M768</f>
        <v>2157900</v>
      </c>
      <c r="O768" s="162">
        <v>-349500</v>
      </c>
      <c r="P768" s="229">
        <f>N768+O768</f>
        <v>1808400</v>
      </c>
    </row>
    <row r="769" spans="1:16" ht="63">
      <c r="A769" s="43" t="s">
        <v>347</v>
      </c>
      <c r="B769" s="69" t="s">
        <v>111</v>
      </c>
      <c r="C769" s="69" t="s">
        <v>348</v>
      </c>
      <c r="D769" s="73" t="s">
        <v>609</v>
      </c>
      <c r="E769" s="69"/>
      <c r="F769" s="71">
        <f>F770+F771</f>
        <v>13702000</v>
      </c>
      <c r="G769" s="121"/>
      <c r="H769" s="188">
        <f>H770+H771</f>
        <v>13702000</v>
      </c>
      <c r="I769" s="121"/>
      <c r="J769" s="71">
        <f>J770+J771</f>
        <v>13702000</v>
      </c>
      <c r="K769" s="121"/>
      <c r="L769" s="71">
        <f>L770+L771</f>
        <v>13702000</v>
      </c>
      <c r="M769" s="162"/>
      <c r="N769" s="71">
        <f>N770+N771</f>
        <v>13702000</v>
      </c>
      <c r="O769" s="162"/>
      <c r="P769" s="229">
        <f>P770+P771</f>
        <v>13702000</v>
      </c>
    </row>
    <row r="770" spans="1:16" ht="31.5">
      <c r="A770" s="148" t="s">
        <v>538</v>
      </c>
      <c r="B770" s="69" t="s">
        <v>111</v>
      </c>
      <c r="C770" s="69" t="s">
        <v>348</v>
      </c>
      <c r="D770" s="73" t="s">
        <v>609</v>
      </c>
      <c r="E770" s="73" t="s">
        <v>539</v>
      </c>
      <c r="F770" s="71">
        <v>6958440</v>
      </c>
      <c r="G770" s="162">
        <v>250000</v>
      </c>
      <c r="H770" s="188">
        <f>F770+G770</f>
        <v>7208440</v>
      </c>
      <c r="I770" s="121">
        <v>150000</v>
      </c>
      <c r="J770" s="71">
        <f>H770+I770</f>
        <v>7358440</v>
      </c>
      <c r="K770" s="121"/>
      <c r="L770" s="71">
        <f>J770+K770</f>
        <v>7358440</v>
      </c>
      <c r="M770" s="162"/>
      <c r="N770" s="71">
        <f>L770+M770</f>
        <v>7358440</v>
      </c>
      <c r="O770" s="162">
        <v>-185020.88</v>
      </c>
      <c r="P770" s="229">
        <f>N770+O770</f>
        <v>7173419.12</v>
      </c>
    </row>
    <row r="771" spans="1:16" ht="20.25" customHeight="1">
      <c r="A771" s="144" t="s">
        <v>547</v>
      </c>
      <c r="B771" s="69" t="s">
        <v>111</v>
      </c>
      <c r="C771" s="69" t="s">
        <v>348</v>
      </c>
      <c r="D771" s="73" t="s">
        <v>609</v>
      </c>
      <c r="E771" s="73" t="s">
        <v>546</v>
      </c>
      <c r="F771" s="70">
        <v>6743560</v>
      </c>
      <c r="G771" s="162">
        <v>-250000</v>
      </c>
      <c r="H771" s="188">
        <f>F771+G771</f>
        <v>6493560</v>
      </c>
      <c r="I771" s="121">
        <v>-150000</v>
      </c>
      <c r="J771" s="71">
        <f>H771+I771</f>
        <v>6343560</v>
      </c>
      <c r="K771" s="121"/>
      <c r="L771" s="71">
        <f>J771+K771</f>
        <v>6343560</v>
      </c>
      <c r="M771" s="162"/>
      <c r="N771" s="71">
        <f>L771+M771</f>
        <v>6343560</v>
      </c>
      <c r="O771" s="162">
        <v>185020.88</v>
      </c>
      <c r="P771" s="229">
        <f>N771+O771</f>
        <v>6528580.88</v>
      </c>
    </row>
    <row r="772" spans="1:16" ht="71.25" customHeight="1">
      <c r="A772" s="142" t="s">
        <v>285</v>
      </c>
      <c r="B772" s="73" t="s">
        <v>111</v>
      </c>
      <c r="C772" s="69"/>
      <c r="D772" s="73" t="s">
        <v>284</v>
      </c>
      <c r="E772" s="73"/>
      <c r="F772" s="70"/>
      <c r="G772" s="162"/>
      <c r="H772" s="188">
        <f>H773</f>
        <v>33000</v>
      </c>
      <c r="I772" s="121"/>
      <c r="J772" s="71">
        <f>J773</f>
        <v>33000</v>
      </c>
      <c r="K772" s="121"/>
      <c r="L772" s="71">
        <f>L773</f>
        <v>33000</v>
      </c>
      <c r="M772" s="162"/>
      <c r="N772" s="71">
        <f>N773</f>
        <v>33000</v>
      </c>
      <c r="O772" s="162"/>
      <c r="P772" s="229">
        <f>P773</f>
        <v>24000</v>
      </c>
    </row>
    <row r="773" spans="1:16" ht="17.25" customHeight="1">
      <c r="A773" s="172" t="s">
        <v>547</v>
      </c>
      <c r="B773" s="73" t="s">
        <v>111</v>
      </c>
      <c r="C773" s="69"/>
      <c r="D773" s="73" t="s">
        <v>284</v>
      </c>
      <c r="E773" s="73" t="s">
        <v>546</v>
      </c>
      <c r="F773" s="70"/>
      <c r="G773" s="162">
        <v>33000</v>
      </c>
      <c r="H773" s="188">
        <f>F773+G773</f>
        <v>33000</v>
      </c>
      <c r="I773" s="121"/>
      <c r="J773" s="71">
        <f>H773+I773</f>
        <v>33000</v>
      </c>
      <c r="K773" s="121"/>
      <c r="L773" s="71">
        <f>J773+K773</f>
        <v>33000</v>
      </c>
      <c r="M773" s="162"/>
      <c r="N773" s="71">
        <f>L773+M773</f>
        <v>33000</v>
      </c>
      <c r="O773" s="162">
        <v>-9000</v>
      </c>
      <c r="P773" s="229">
        <f>N773+O773</f>
        <v>24000</v>
      </c>
    </row>
    <row r="774" spans="1:16" ht="70.5" customHeight="1">
      <c r="A774" s="43" t="s">
        <v>363</v>
      </c>
      <c r="B774" s="69" t="s">
        <v>111</v>
      </c>
      <c r="C774" s="69" t="s">
        <v>364</v>
      </c>
      <c r="D774" s="73" t="s">
        <v>614</v>
      </c>
      <c r="E774" s="69"/>
      <c r="F774" s="71">
        <f>F775</f>
        <v>16656951.69</v>
      </c>
      <c r="G774" s="121"/>
      <c r="H774" s="188">
        <f>H775</f>
        <v>16656951.69</v>
      </c>
      <c r="I774" s="121"/>
      <c r="J774" s="71">
        <f>J775</f>
        <v>16601671.09</v>
      </c>
      <c r="K774" s="121"/>
      <c r="L774" s="71">
        <f>L775</f>
        <v>16587171.09</v>
      </c>
      <c r="M774" s="162"/>
      <c r="N774" s="71">
        <f>N775</f>
        <v>16397171.09</v>
      </c>
      <c r="O774" s="162"/>
      <c r="P774" s="229">
        <f>P775</f>
        <v>15419171.09</v>
      </c>
    </row>
    <row r="775" spans="1:16" ht="51" customHeight="1">
      <c r="A775" s="43" t="s">
        <v>365</v>
      </c>
      <c r="B775" s="69" t="s">
        <v>111</v>
      </c>
      <c r="C775" s="69" t="s">
        <v>366</v>
      </c>
      <c r="D775" s="73" t="s">
        <v>615</v>
      </c>
      <c r="E775" s="69"/>
      <c r="F775" s="71">
        <f>F776+F777</f>
        <v>16656951.69</v>
      </c>
      <c r="G775" s="121"/>
      <c r="H775" s="188">
        <f>H776+H777+H778</f>
        <v>16656951.69</v>
      </c>
      <c r="I775" s="121"/>
      <c r="J775" s="71">
        <f>J776+J777+J778+J779</f>
        <v>16601671.09</v>
      </c>
      <c r="K775" s="121"/>
      <c r="L775" s="71">
        <f>L776+L777+L778+L779</f>
        <v>16587171.09</v>
      </c>
      <c r="M775" s="162"/>
      <c r="N775" s="71">
        <f>N776+N777+N778+N779</f>
        <v>16397171.09</v>
      </c>
      <c r="O775" s="162"/>
      <c r="P775" s="229">
        <f>P776+P777+P778+P779</f>
        <v>15419171.09</v>
      </c>
    </row>
    <row r="776" spans="1:16" ht="34.5" customHeight="1">
      <c r="A776" s="143" t="s">
        <v>543</v>
      </c>
      <c r="B776" s="69" t="s">
        <v>111</v>
      </c>
      <c r="C776" s="69" t="s">
        <v>366</v>
      </c>
      <c r="D776" s="73" t="s">
        <v>615</v>
      </c>
      <c r="E776" s="73" t="s">
        <v>542</v>
      </c>
      <c r="F776" s="71">
        <v>15512444</v>
      </c>
      <c r="G776" s="162">
        <v>-1700</v>
      </c>
      <c r="H776" s="188">
        <f>F776+G776</f>
        <v>15510744</v>
      </c>
      <c r="I776" s="121">
        <v>-139290</v>
      </c>
      <c r="J776" s="71">
        <f>H776+I776</f>
        <v>15371454</v>
      </c>
      <c r="K776" s="121"/>
      <c r="L776" s="71">
        <f>J776+K776</f>
        <v>15371454</v>
      </c>
      <c r="M776" s="162"/>
      <c r="N776" s="71">
        <f>L776+M776</f>
        <v>15371454</v>
      </c>
      <c r="O776" s="162">
        <v>-983000</v>
      </c>
      <c r="P776" s="229">
        <f>N776+O776</f>
        <v>14388454</v>
      </c>
    </row>
    <row r="777" spans="1:16" ht="35.25" customHeight="1">
      <c r="A777" s="172" t="s">
        <v>538</v>
      </c>
      <c r="B777" s="69" t="s">
        <v>111</v>
      </c>
      <c r="C777" s="69" t="s">
        <v>366</v>
      </c>
      <c r="D777" s="73" t="s">
        <v>615</v>
      </c>
      <c r="E777" s="73" t="s">
        <v>539</v>
      </c>
      <c r="F777" s="70">
        <v>1144507.69</v>
      </c>
      <c r="G777" s="162"/>
      <c r="H777" s="188">
        <f>F777+G777</f>
        <v>1144507.69</v>
      </c>
      <c r="I777" s="121">
        <v>34009.4</v>
      </c>
      <c r="J777" s="71">
        <f>H777+I777</f>
        <v>1178517.0899999999</v>
      </c>
      <c r="K777" s="121">
        <v>-14500</v>
      </c>
      <c r="L777" s="71">
        <f>J777+K777</f>
        <v>1164017.0899999999</v>
      </c>
      <c r="M777" s="162">
        <v>-190000</v>
      </c>
      <c r="N777" s="71">
        <f>L777+M777</f>
        <v>974017.0899999999</v>
      </c>
      <c r="O777" s="162"/>
      <c r="P777" s="229">
        <f>N777+O777</f>
        <v>974017.0899999999</v>
      </c>
    </row>
    <row r="778" spans="1:16" ht="21.75" customHeight="1">
      <c r="A778" s="172" t="s">
        <v>541</v>
      </c>
      <c r="B778" s="73" t="s">
        <v>111</v>
      </c>
      <c r="C778" s="69"/>
      <c r="D778" s="73" t="s">
        <v>615</v>
      </c>
      <c r="E778" s="73" t="s">
        <v>540</v>
      </c>
      <c r="F778" s="70"/>
      <c r="G778" s="162">
        <v>1700</v>
      </c>
      <c r="H778" s="188">
        <f>F778+G778</f>
        <v>1700</v>
      </c>
      <c r="I778" s="121"/>
      <c r="J778" s="71">
        <f>H778+I778</f>
        <v>1700</v>
      </c>
      <c r="K778" s="121"/>
      <c r="L778" s="71">
        <f>J778+K778</f>
        <v>1700</v>
      </c>
      <c r="M778" s="162"/>
      <c r="N778" s="71">
        <f>L778+M778</f>
        <v>1700</v>
      </c>
      <c r="O778" s="162"/>
      <c r="P778" s="229">
        <f>N778+O778</f>
        <v>1700</v>
      </c>
    </row>
    <row r="779" spans="1:16" ht="21" customHeight="1">
      <c r="A779" s="172" t="s">
        <v>173</v>
      </c>
      <c r="B779" s="73" t="s">
        <v>111</v>
      </c>
      <c r="C779" s="69"/>
      <c r="D779" s="73" t="s">
        <v>615</v>
      </c>
      <c r="E779" s="73" t="s">
        <v>174</v>
      </c>
      <c r="F779" s="70"/>
      <c r="G779" s="162"/>
      <c r="H779" s="188"/>
      <c r="I779" s="121">
        <v>50000</v>
      </c>
      <c r="J779" s="71">
        <f>H779+I779</f>
        <v>50000</v>
      </c>
      <c r="K779" s="121"/>
      <c r="L779" s="71">
        <f>J779+K779</f>
        <v>50000</v>
      </c>
      <c r="M779" s="162"/>
      <c r="N779" s="71">
        <f>L779+M779</f>
        <v>50000</v>
      </c>
      <c r="O779" s="162">
        <v>5000</v>
      </c>
      <c r="P779" s="229">
        <f>N779+O779</f>
        <v>55000</v>
      </c>
    </row>
    <row r="780" spans="1:16" ht="78.75" customHeight="1">
      <c r="A780" s="43" t="s">
        <v>732</v>
      </c>
      <c r="B780" s="69" t="s">
        <v>111</v>
      </c>
      <c r="C780" s="69" t="s">
        <v>367</v>
      </c>
      <c r="D780" s="73" t="s">
        <v>608</v>
      </c>
      <c r="E780" s="69"/>
      <c r="F780" s="71">
        <f>F781+F786+F788</f>
        <v>3350000</v>
      </c>
      <c r="G780" s="121"/>
      <c r="H780" s="188">
        <f>H781+H786+H788</f>
        <v>3350000</v>
      </c>
      <c r="I780" s="121"/>
      <c r="J780" s="71">
        <f>J781+J786+J788+J794</f>
        <v>3852818</v>
      </c>
      <c r="K780" s="121"/>
      <c r="L780" s="71">
        <f>L781+L786+L788+L794+L790+L792</f>
        <v>5964052.32</v>
      </c>
      <c r="M780" s="162"/>
      <c r="N780" s="71">
        <f>N781+N786+N788+N794+N790+N792</f>
        <v>5584052.32</v>
      </c>
      <c r="O780" s="162"/>
      <c r="P780" s="229">
        <f>P781+P786+P788+P794+P790+P792</f>
        <v>5441924.359999999</v>
      </c>
    </row>
    <row r="781" spans="1:16" ht="67.5" customHeight="1">
      <c r="A781" s="145" t="s">
        <v>368</v>
      </c>
      <c r="B781" s="69" t="s">
        <v>111</v>
      </c>
      <c r="C781" s="69" t="s">
        <v>369</v>
      </c>
      <c r="D781" s="73" t="s">
        <v>616</v>
      </c>
      <c r="E781" s="69"/>
      <c r="F781" s="71">
        <f>F782</f>
        <v>3000000</v>
      </c>
      <c r="G781" s="121"/>
      <c r="H781" s="188">
        <f>H782</f>
        <v>3000000</v>
      </c>
      <c r="I781" s="121"/>
      <c r="J781" s="71">
        <f>J782</f>
        <v>3000000</v>
      </c>
      <c r="K781" s="121"/>
      <c r="L781" s="71">
        <f>L782</f>
        <v>3000000</v>
      </c>
      <c r="M781" s="162"/>
      <c r="N781" s="71">
        <f>N782</f>
        <v>2620000</v>
      </c>
      <c r="O781" s="162"/>
      <c r="P781" s="229">
        <f>P782+P785</f>
        <v>2226483.04</v>
      </c>
    </row>
    <row r="782" spans="1:16" ht="36" customHeight="1">
      <c r="A782" s="143" t="s">
        <v>538</v>
      </c>
      <c r="B782" s="69" t="s">
        <v>111</v>
      </c>
      <c r="C782" s="69" t="s">
        <v>369</v>
      </c>
      <c r="D782" s="73" t="s">
        <v>616</v>
      </c>
      <c r="E782" s="73" t="s">
        <v>539</v>
      </c>
      <c r="F782" s="71">
        <v>3000000</v>
      </c>
      <c r="G782" s="162"/>
      <c r="H782" s="188">
        <f>F782+G782</f>
        <v>3000000</v>
      </c>
      <c r="I782" s="121"/>
      <c r="J782" s="71">
        <f>H782+I782</f>
        <v>3000000</v>
      </c>
      <c r="K782" s="121"/>
      <c r="L782" s="71">
        <f>J782+K782</f>
        <v>3000000</v>
      </c>
      <c r="M782" s="162">
        <v>-380000</v>
      </c>
      <c r="N782" s="71">
        <f>L782+M782</f>
        <v>2620000</v>
      </c>
      <c r="O782" s="162">
        <v>-1513516.96</v>
      </c>
      <c r="P782" s="229">
        <f>N782+O782</f>
        <v>1106483.04</v>
      </c>
    </row>
    <row r="783" spans="1:16" ht="36" customHeight="1" hidden="1">
      <c r="A783" s="43" t="s">
        <v>351</v>
      </c>
      <c r="B783" s="69" t="s">
        <v>111</v>
      </c>
      <c r="C783" s="69" t="s">
        <v>369</v>
      </c>
      <c r="D783" s="69"/>
      <c r="E783" s="69" t="s">
        <v>352</v>
      </c>
      <c r="F783" s="70" t="e">
        <f>#REF!+#REF!</f>
        <v>#REF!</v>
      </c>
      <c r="G783" s="121"/>
      <c r="H783" s="187" t="e">
        <f>#REF!+#REF!</f>
        <v>#REF!</v>
      </c>
      <c r="I783" s="121"/>
      <c r="J783" s="70" t="e">
        <f>#REF!+#REF!</f>
        <v>#REF!</v>
      </c>
      <c r="K783" s="121"/>
      <c r="L783" s="70" t="e">
        <f>#REF!+#REF!</f>
        <v>#REF!</v>
      </c>
      <c r="M783" s="162"/>
      <c r="N783" s="70" t="e">
        <f>#REF!+#REF!</f>
        <v>#REF!</v>
      </c>
      <c r="O783" s="162"/>
      <c r="P783" s="228" t="e">
        <f>#REF!+#REF!</f>
        <v>#REF!</v>
      </c>
    </row>
    <row r="784" spans="1:16" ht="1.5" customHeight="1" hidden="1">
      <c r="A784" s="12" t="s">
        <v>351</v>
      </c>
      <c r="B784" s="73" t="s">
        <v>111</v>
      </c>
      <c r="C784" s="73" t="s">
        <v>1</v>
      </c>
      <c r="D784" s="73"/>
      <c r="E784" s="73" t="s">
        <v>352</v>
      </c>
      <c r="F784" s="70" t="e">
        <f>#REF!+#REF!</f>
        <v>#REF!</v>
      </c>
      <c r="G784" s="121"/>
      <c r="H784" s="187" t="e">
        <f>#REF!+#REF!</f>
        <v>#REF!</v>
      </c>
      <c r="I784" s="121"/>
      <c r="J784" s="70" t="e">
        <f>#REF!+#REF!</f>
        <v>#REF!</v>
      </c>
      <c r="K784" s="121"/>
      <c r="L784" s="70" t="e">
        <f>#REF!+#REF!</f>
        <v>#REF!</v>
      </c>
      <c r="M784" s="162"/>
      <c r="N784" s="70" t="e">
        <f>#REF!+#REF!</f>
        <v>#REF!</v>
      </c>
      <c r="O784" s="162"/>
      <c r="P784" s="228" t="e">
        <f>#REF!+#REF!</f>
        <v>#REF!</v>
      </c>
    </row>
    <row r="785" spans="1:16" ht="36" customHeight="1">
      <c r="A785" s="144" t="s">
        <v>547</v>
      </c>
      <c r="B785" s="73" t="s">
        <v>111</v>
      </c>
      <c r="C785" s="73"/>
      <c r="D785" s="73" t="s">
        <v>616</v>
      </c>
      <c r="E785" s="73" t="s">
        <v>546</v>
      </c>
      <c r="F785" s="70"/>
      <c r="G785" s="121"/>
      <c r="H785" s="187"/>
      <c r="I785" s="121"/>
      <c r="J785" s="70"/>
      <c r="K785" s="121"/>
      <c r="L785" s="70"/>
      <c r="M785" s="162"/>
      <c r="N785" s="70"/>
      <c r="O785" s="162">
        <v>1120000</v>
      </c>
      <c r="P785" s="228">
        <f>N785+O785</f>
        <v>1120000</v>
      </c>
    </row>
    <row r="786" spans="1:16" ht="112.5" customHeight="1">
      <c r="A786" s="12" t="s">
        <v>249</v>
      </c>
      <c r="B786" s="73" t="s">
        <v>111</v>
      </c>
      <c r="C786" s="73" t="s">
        <v>244</v>
      </c>
      <c r="D786" s="73" t="s">
        <v>617</v>
      </c>
      <c r="E786" s="73"/>
      <c r="F786" s="70">
        <f>F787</f>
        <v>200000</v>
      </c>
      <c r="G786" s="121"/>
      <c r="H786" s="187">
        <f>H787</f>
        <v>200000</v>
      </c>
      <c r="I786" s="121"/>
      <c r="J786" s="70">
        <f>J787</f>
        <v>0</v>
      </c>
      <c r="K786" s="121"/>
      <c r="L786" s="70">
        <f>L787</f>
        <v>0</v>
      </c>
      <c r="M786" s="162"/>
      <c r="N786" s="70">
        <f>N787</f>
        <v>0</v>
      </c>
      <c r="O786" s="162"/>
      <c r="P786" s="228">
        <f>P787</f>
        <v>0</v>
      </c>
    </row>
    <row r="787" spans="1:16" ht="34.5" customHeight="1">
      <c r="A787" s="144" t="s">
        <v>538</v>
      </c>
      <c r="B787" s="73" t="s">
        <v>111</v>
      </c>
      <c r="C787" s="73" t="s">
        <v>244</v>
      </c>
      <c r="D787" s="73" t="s">
        <v>617</v>
      </c>
      <c r="E787" s="73" t="s">
        <v>539</v>
      </c>
      <c r="F787" s="70">
        <v>200000</v>
      </c>
      <c r="G787" s="162"/>
      <c r="H787" s="187">
        <f>F787+G787</f>
        <v>200000</v>
      </c>
      <c r="I787" s="121">
        <v>-200000</v>
      </c>
      <c r="J787" s="70">
        <f>H787+I787</f>
        <v>0</v>
      </c>
      <c r="K787" s="121"/>
      <c r="L787" s="70">
        <f>J787+K787</f>
        <v>0</v>
      </c>
      <c r="M787" s="162"/>
      <c r="N787" s="70">
        <f>L787+M787</f>
        <v>0</v>
      </c>
      <c r="O787" s="162"/>
      <c r="P787" s="228">
        <f>N787+O787</f>
        <v>0</v>
      </c>
    </row>
    <row r="788" spans="1:16" ht="65.25" customHeight="1">
      <c r="A788" s="12" t="s">
        <v>734</v>
      </c>
      <c r="B788" s="73" t="s">
        <v>111</v>
      </c>
      <c r="C788" s="73" t="s">
        <v>735</v>
      </c>
      <c r="D788" s="73" t="s">
        <v>618</v>
      </c>
      <c r="E788" s="73"/>
      <c r="F788" s="70">
        <f>F789</f>
        <v>150000</v>
      </c>
      <c r="G788" s="121"/>
      <c r="H788" s="187">
        <f>H789</f>
        <v>150000</v>
      </c>
      <c r="I788" s="121"/>
      <c r="J788" s="70">
        <f>J789</f>
        <v>150000</v>
      </c>
      <c r="K788" s="121"/>
      <c r="L788" s="70">
        <f>L789</f>
        <v>329797.32</v>
      </c>
      <c r="M788" s="162"/>
      <c r="N788" s="70">
        <f>N789</f>
        <v>329797.32</v>
      </c>
      <c r="O788" s="162"/>
      <c r="P788" s="228">
        <f>P789</f>
        <v>329797.32</v>
      </c>
    </row>
    <row r="789" spans="1:16" ht="39.75" customHeight="1">
      <c r="A789" s="172" t="s">
        <v>538</v>
      </c>
      <c r="B789" s="73" t="s">
        <v>111</v>
      </c>
      <c r="C789" s="73" t="s">
        <v>735</v>
      </c>
      <c r="D789" s="73" t="s">
        <v>618</v>
      </c>
      <c r="E789" s="73" t="s">
        <v>539</v>
      </c>
      <c r="F789" s="70">
        <v>150000</v>
      </c>
      <c r="G789" s="162"/>
      <c r="H789" s="187">
        <f>F789+G789</f>
        <v>150000</v>
      </c>
      <c r="I789" s="121"/>
      <c r="J789" s="70">
        <f>H789+I789</f>
        <v>150000</v>
      </c>
      <c r="K789" s="121">
        <v>179797.32</v>
      </c>
      <c r="L789" s="70">
        <f>J789+K789</f>
        <v>329797.32</v>
      </c>
      <c r="M789" s="162"/>
      <c r="N789" s="70">
        <f>L789+M789</f>
        <v>329797.32</v>
      </c>
      <c r="O789" s="162"/>
      <c r="P789" s="228">
        <f>N789+O789</f>
        <v>329797.32</v>
      </c>
    </row>
    <row r="790" spans="1:16" ht="69.75" customHeight="1">
      <c r="A790" s="172" t="s">
        <v>60</v>
      </c>
      <c r="B790" s="73" t="s">
        <v>111</v>
      </c>
      <c r="C790" s="73"/>
      <c r="D790" s="73" t="s">
        <v>59</v>
      </c>
      <c r="E790" s="73"/>
      <c r="F790" s="70"/>
      <c r="G790" s="162"/>
      <c r="H790" s="187"/>
      <c r="I790" s="121"/>
      <c r="J790" s="70"/>
      <c r="K790" s="121"/>
      <c r="L790" s="70">
        <f>L791</f>
        <v>1098104</v>
      </c>
      <c r="M790" s="162"/>
      <c r="N790" s="70">
        <f>N791</f>
        <v>1098104</v>
      </c>
      <c r="O790" s="162"/>
      <c r="P790" s="228">
        <f>P791</f>
        <v>1098104</v>
      </c>
    </row>
    <row r="791" spans="1:16" ht="39.75" customHeight="1">
      <c r="A791" s="172" t="s">
        <v>538</v>
      </c>
      <c r="B791" s="73" t="s">
        <v>111</v>
      </c>
      <c r="C791" s="73"/>
      <c r="D791" s="73" t="s">
        <v>59</v>
      </c>
      <c r="E791" s="73" t="s">
        <v>539</v>
      </c>
      <c r="F791" s="70"/>
      <c r="G791" s="162"/>
      <c r="H791" s="187"/>
      <c r="I791" s="121"/>
      <c r="J791" s="70"/>
      <c r="K791" s="121">
        <v>1098104</v>
      </c>
      <c r="L791" s="70">
        <f>J791+K791</f>
        <v>1098104</v>
      </c>
      <c r="M791" s="162"/>
      <c r="N791" s="70">
        <f>L791+M791</f>
        <v>1098104</v>
      </c>
      <c r="O791" s="162"/>
      <c r="P791" s="228">
        <f>N791+O791</f>
        <v>1098104</v>
      </c>
    </row>
    <row r="792" spans="1:16" ht="70.5" customHeight="1">
      <c r="A792" s="172" t="s">
        <v>61</v>
      </c>
      <c r="B792" s="73" t="s">
        <v>111</v>
      </c>
      <c r="C792" s="73"/>
      <c r="D792" s="73" t="s">
        <v>62</v>
      </c>
      <c r="E792" s="73"/>
      <c r="F792" s="70"/>
      <c r="G792" s="162"/>
      <c r="H792" s="187"/>
      <c r="I792" s="121"/>
      <c r="J792" s="70"/>
      <c r="K792" s="121"/>
      <c r="L792" s="70">
        <f>L793</f>
        <v>833333</v>
      </c>
      <c r="M792" s="162"/>
      <c r="N792" s="70">
        <f>N793</f>
        <v>833333</v>
      </c>
      <c r="O792" s="162"/>
      <c r="P792" s="228">
        <f>P793</f>
        <v>833333</v>
      </c>
    </row>
    <row r="793" spans="1:16" ht="39.75" customHeight="1">
      <c r="A793" s="172" t="s">
        <v>538</v>
      </c>
      <c r="B793" s="73" t="s">
        <v>111</v>
      </c>
      <c r="C793" s="73"/>
      <c r="D793" s="73" t="s">
        <v>62</v>
      </c>
      <c r="E793" s="73" t="s">
        <v>539</v>
      </c>
      <c r="F793" s="70"/>
      <c r="G793" s="162"/>
      <c r="H793" s="187"/>
      <c r="I793" s="121"/>
      <c r="J793" s="70"/>
      <c r="K793" s="121">
        <v>833333</v>
      </c>
      <c r="L793" s="70">
        <f>J793+K793</f>
        <v>833333</v>
      </c>
      <c r="M793" s="162"/>
      <c r="N793" s="70">
        <f>L793+M793</f>
        <v>833333</v>
      </c>
      <c r="O793" s="242"/>
      <c r="P793" s="228">
        <f>N793+O793</f>
        <v>833333</v>
      </c>
    </row>
    <row r="794" spans="1:16" ht="95.25" customHeight="1">
      <c r="A794" s="172" t="s">
        <v>314</v>
      </c>
      <c r="B794" s="73" t="s">
        <v>111</v>
      </c>
      <c r="C794" s="73"/>
      <c r="D794" s="73" t="s">
        <v>313</v>
      </c>
      <c r="E794" s="73"/>
      <c r="F794" s="70"/>
      <c r="G794" s="164"/>
      <c r="H794" s="187"/>
      <c r="I794" s="174"/>
      <c r="J794" s="70">
        <f>J795</f>
        <v>702818</v>
      </c>
      <c r="K794" s="121"/>
      <c r="L794" s="70">
        <f>L795</f>
        <v>702818</v>
      </c>
      <c r="M794" s="162"/>
      <c r="N794" s="70">
        <f>N795</f>
        <v>702818</v>
      </c>
      <c r="O794" s="162"/>
      <c r="P794" s="228">
        <f>P795+P796</f>
        <v>954207</v>
      </c>
    </row>
    <row r="795" spans="1:16" ht="47.25" customHeight="1">
      <c r="A795" s="172" t="s">
        <v>538</v>
      </c>
      <c r="B795" s="73" t="s">
        <v>111</v>
      </c>
      <c r="C795" s="73"/>
      <c r="D795" s="73" t="s">
        <v>313</v>
      </c>
      <c r="E795" s="73" t="s">
        <v>539</v>
      </c>
      <c r="F795" s="70"/>
      <c r="G795" s="164"/>
      <c r="H795" s="187"/>
      <c r="I795" s="174">
        <v>702818</v>
      </c>
      <c r="J795" s="70">
        <f>H795+I795</f>
        <v>702818</v>
      </c>
      <c r="K795" s="121"/>
      <c r="L795" s="70">
        <f>J795+K795</f>
        <v>702818</v>
      </c>
      <c r="M795" s="162"/>
      <c r="N795" s="70">
        <f>L795+M795</f>
        <v>702818</v>
      </c>
      <c r="O795" s="162">
        <v>-228610.99</v>
      </c>
      <c r="P795" s="228">
        <f>N795+O795</f>
        <v>474207.01</v>
      </c>
    </row>
    <row r="796" spans="1:16" ht="37.5" customHeight="1">
      <c r="A796" s="144" t="s">
        <v>547</v>
      </c>
      <c r="B796" s="73" t="s">
        <v>111</v>
      </c>
      <c r="C796" s="73"/>
      <c r="D796" s="73" t="s">
        <v>313</v>
      </c>
      <c r="E796" s="73" t="s">
        <v>546</v>
      </c>
      <c r="F796" s="70"/>
      <c r="G796" s="164"/>
      <c r="H796" s="187"/>
      <c r="I796" s="174"/>
      <c r="J796" s="70"/>
      <c r="K796" s="121"/>
      <c r="L796" s="70"/>
      <c r="M796" s="162"/>
      <c r="N796" s="70"/>
      <c r="O796" s="162">
        <v>479999.99</v>
      </c>
      <c r="P796" s="228">
        <f>N796+O796</f>
        <v>479999.99</v>
      </c>
    </row>
    <row r="797" spans="1:16" ht="21" customHeight="1">
      <c r="A797" s="43" t="s">
        <v>112</v>
      </c>
      <c r="B797" s="69" t="s">
        <v>113</v>
      </c>
      <c r="C797" s="69"/>
      <c r="D797" s="69"/>
      <c r="E797" s="69"/>
      <c r="F797" s="71">
        <f>F798+F814</f>
        <v>13664678</v>
      </c>
      <c r="G797" s="121"/>
      <c r="H797" s="188">
        <f>H798+H814</f>
        <v>13664678</v>
      </c>
      <c r="I797" s="162"/>
      <c r="J797" s="71">
        <f>J798+J814</f>
        <v>15666089.4</v>
      </c>
      <c r="K797" s="121"/>
      <c r="L797" s="71">
        <f>L798+L814</f>
        <v>15661978.700000001</v>
      </c>
      <c r="M797" s="162"/>
      <c r="N797" s="71">
        <f>N798+N814</f>
        <v>18661978.7</v>
      </c>
      <c r="O797" s="162"/>
      <c r="P797" s="229">
        <f>P798+P814</f>
        <v>18661940.75</v>
      </c>
    </row>
    <row r="798" spans="1:16" ht="33.75" customHeight="1">
      <c r="A798" s="43" t="s">
        <v>589</v>
      </c>
      <c r="B798" s="69" t="s">
        <v>113</v>
      </c>
      <c r="C798" s="69" t="s">
        <v>166</v>
      </c>
      <c r="D798" s="73" t="s">
        <v>598</v>
      </c>
      <c r="E798" s="69"/>
      <c r="F798" s="71">
        <f>F799</f>
        <v>12495308</v>
      </c>
      <c r="G798" s="121"/>
      <c r="H798" s="188">
        <f>H799</f>
        <v>12495308</v>
      </c>
      <c r="I798" s="121"/>
      <c r="J798" s="71">
        <f>J799+J809</f>
        <v>14496719.4</v>
      </c>
      <c r="K798" s="121"/>
      <c r="L798" s="71">
        <f>L799+L809</f>
        <v>14496719.4</v>
      </c>
      <c r="M798" s="162"/>
      <c r="N798" s="71">
        <f>N799+N809</f>
        <v>17496719.4</v>
      </c>
      <c r="O798" s="162"/>
      <c r="P798" s="229">
        <f>P799+P809</f>
        <v>17496719.4</v>
      </c>
    </row>
    <row r="799" spans="1:16" ht="48.75" customHeight="1">
      <c r="A799" s="43" t="s">
        <v>371</v>
      </c>
      <c r="B799" s="69" t="s">
        <v>113</v>
      </c>
      <c r="C799" s="69" t="s">
        <v>372</v>
      </c>
      <c r="D799" s="73" t="s">
        <v>619</v>
      </c>
      <c r="E799" s="69"/>
      <c r="F799" s="75">
        <f>F800+F802+F805</f>
        <v>12495308</v>
      </c>
      <c r="G799" s="121"/>
      <c r="H799" s="190">
        <f>H800+H802+H805</f>
        <v>12495308</v>
      </c>
      <c r="I799" s="121"/>
      <c r="J799" s="75">
        <f>J800+J802+J805</f>
        <v>12862532.66</v>
      </c>
      <c r="K799" s="121"/>
      <c r="L799" s="75">
        <f>L800+L802+L805</f>
        <v>12862532.66</v>
      </c>
      <c r="M799" s="162"/>
      <c r="N799" s="75">
        <f>N800+N802+N805</f>
        <v>12862532.66</v>
      </c>
      <c r="O799" s="162"/>
      <c r="P799" s="231">
        <f>P800+P802+P805</f>
        <v>12862532.66</v>
      </c>
    </row>
    <row r="800" spans="1:16" ht="48" customHeight="1">
      <c r="A800" s="43" t="s">
        <v>441</v>
      </c>
      <c r="B800" s="72" t="s">
        <v>113</v>
      </c>
      <c r="C800" s="72" t="s">
        <v>442</v>
      </c>
      <c r="D800" s="112" t="s">
        <v>620</v>
      </c>
      <c r="E800" s="72"/>
      <c r="F800" s="71">
        <f>F801</f>
        <v>1759408</v>
      </c>
      <c r="G800" s="121"/>
      <c r="H800" s="188">
        <f>H801</f>
        <v>1759408</v>
      </c>
      <c r="I800" s="121"/>
      <c r="J800" s="71">
        <f>J801</f>
        <v>2009408</v>
      </c>
      <c r="K800" s="121"/>
      <c r="L800" s="71">
        <f>L801</f>
        <v>2009408</v>
      </c>
      <c r="M800" s="162"/>
      <c r="N800" s="71">
        <f>N801</f>
        <v>2009408</v>
      </c>
      <c r="O800" s="162"/>
      <c r="P800" s="229">
        <f>P801</f>
        <v>2009408</v>
      </c>
    </row>
    <row r="801" spans="1:16" ht="20.25" customHeight="1">
      <c r="A801" s="144" t="s">
        <v>547</v>
      </c>
      <c r="B801" s="69" t="s">
        <v>113</v>
      </c>
      <c r="C801" s="72" t="s">
        <v>442</v>
      </c>
      <c r="D801" s="112" t="s">
        <v>620</v>
      </c>
      <c r="E801" s="112" t="s">
        <v>546</v>
      </c>
      <c r="F801" s="71">
        <v>1759408</v>
      </c>
      <c r="G801" s="121"/>
      <c r="H801" s="188">
        <f>F801+G801</f>
        <v>1759408</v>
      </c>
      <c r="I801" s="121">
        <v>250000</v>
      </c>
      <c r="J801" s="71">
        <f>H801+I801</f>
        <v>2009408</v>
      </c>
      <c r="K801" s="121"/>
      <c r="L801" s="71">
        <f>J801+K801</f>
        <v>2009408</v>
      </c>
      <c r="M801" s="162"/>
      <c r="N801" s="71">
        <f>L801+M801</f>
        <v>2009408</v>
      </c>
      <c r="O801" s="162"/>
      <c r="P801" s="229">
        <f>N801+O801</f>
        <v>2009408</v>
      </c>
    </row>
    <row r="802" spans="1:16" ht="50.25" customHeight="1">
      <c r="A802" s="145" t="s">
        <v>445</v>
      </c>
      <c r="B802" s="72" t="s">
        <v>113</v>
      </c>
      <c r="C802" s="69" t="s">
        <v>446</v>
      </c>
      <c r="D802" s="73" t="s">
        <v>622</v>
      </c>
      <c r="E802" s="69"/>
      <c r="F802" s="71">
        <f>F803+F804</f>
        <v>2480000</v>
      </c>
      <c r="G802" s="121"/>
      <c r="H802" s="188">
        <f>H803+H804</f>
        <v>2480000</v>
      </c>
      <c r="I802" s="121"/>
      <c r="J802" s="71">
        <f>J803+J804</f>
        <v>2597224.66</v>
      </c>
      <c r="K802" s="121"/>
      <c r="L802" s="71">
        <f>L803+L804</f>
        <v>2597224.66</v>
      </c>
      <c r="M802" s="162"/>
      <c r="N802" s="71">
        <f>N803+N804</f>
        <v>2597224.66</v>
      </c>
      <c r="O802" s="162"/>
      <c r="P802" s="229">
        <f>P803+P804</f>
        <v>2597224.66</v>
      </c>
    </row>
    <row r="803" spans="1:16" ht="36" customHeight="1">
      <c r="A803" s="143" t="s">
        <v>538</v>
      </c>
      <c r="B803" s="69" t="s">
        <v>113</v>
      </c>
      <c r="C803" s="69" t="s">
        <v>446</v>
      </c>
      <c r="D803" s="73" t="s">
        <v>622</v>
      </c>
      <c r="E803" s="73" t="s">
        <v>539</v>
      </c>
      <c r="F803" s="71">
        <v>1250018</v>
      </c>
      <c r="G803" s="162"/>
      <c r="H803" s="188">
        <f>F803+G803</f>
        <v>1250018</v>
      </c>
      <c r="I803" s="121">
        <v>274341.66</v>
      </c>
      <c r="J803" s="71">
        <f>H803+I803</f>
        <v>1524359.66</v>
      </c>
      <c r="K803" s="121"/>
      <c r="L803" s="71">
        <f>J803+K803</f>
        <v>1524359.66</v>
      </c>
      <c r="M803" s="162"/>
      <c r="N803" s="71">
        <f>L803+M803</f>
        <v>1524359.66</v>
      </c>
      <c r="O803" s="162"/>
      <c r="P803" s="229">
        <f>N803+O803</f>
        <v>1524359.66</v>
      </c>
    </row>
    <row r="804" spans="1:16" ht="18.75" customHeight="1">
      <c r="A804" s="144" t="s">
        <v>547</v>
      </c>
      <c r="B804" s="120" t="s">
        <v>113</v>
      </c>
      <c r="C804" s="111" t="s">
        <v>446</v>
      </c>
      <c r="D804" s="73" t="s">
        <v>622</v>
      </c>
      <c r="E804" s="73" t="s">
        <v>546</v>
      </c>
      <c r="F804" s="81">
        <v>1229982</v>
      </c>
      <c r="G804" s="162"/>
      <c r="H804" s="188">
        <f>F804+G804</f>
        <v>1229982</v>
      </c>
      <c r="I804" s="121">
        <v>-157117</v>
      </c>
      <c r="J804" s="71">
        <f>H804+I804</f>
        <v>1072865</v>
      </c>
      <c r="K804" s="121"/>
      <c r="L804" s="71">
        <f>J804+K804</f>
        <v>1072865</v>
      </c>
      <c r="M804" s="162"/>
      <c r="N804" s="71">
        <f>L804+M804</f>
        <v>1072865</v>
      </c>
      <c r="O804" s="162"/>
      <c r="P804" s="229">
        <f>N804+O804</f>
        <v>1072865</v>
      </c>
    </row>
    <row r="805" spans="1:16" ht="32.25" customHeight="1">
      <c r="A805" s="149" t="s">
        <v>443</v>
      </c>
      <c r="B805" s="112" t="s">
        <v>113</v>
      </c>
      <c r="C805" s="112" t="s">
        <v>444</v>
      </c>
      <c r="D805" s="112" t="s">
        <v>621</v>
      </c>
      <c r="E805" s="112"/>
      <c r="F805" s="75">
        <f>F807+F808</f>
        <v>8255900</v>
      </c>
      <c r="G805" s="121"/>
      <c r="H805" s="190">
        <f>H807+H808</f>
        <v>8255900</v>
      </c>
      <c r="I805" s="121"/>
      <c r="J805" s="75">
        <f>J807+J808</f>
        <v>8255900</v>
      </c>
      <c r="K805" s="121"/>
      <c r="L805" s="75">
        <f>L807+L808</f>
        <v>8255900</v>
      </c>
      <c r="M805" s="162"/>
      <c r="N805" s="75">
        <f>N807+N808</f>
        <v>8255900</v>
      </c>
      <c r="O805" s="162"/>
      <c r="P805" s="231">
        <f>P807+P808</f>
        <v>8255900</v>
      </c>
    </row>
    <row r="806" spans="1:16" ht="48.75" customHeight="1" hidden="1">
      <c r="A806" s="12" t="s">
        <v>181</v>
      </c>
      <c r="B806" s="73" t="s">
        <v>113</v>
      </c>
      <c r="C806" s="73" t="s">
        <v>444</v>
      </c>
      <c r="D806" s="73"/>
      <c r="E806" s="73" t="s">
        <v>171</v>
      </c>
      <c r="F806" s="81">
        <v>2372150</v>
      </c>
      <c r="G806" s="121"/>
      <c r="H806" s="194">
        <v>2372150</v>
      </c>
      <c r="I806" s="121"/>
      <c r="J806" s="81">
        <v>2372150</v>
      </c>
      <c r="K806" s="121"/>
      <c r="L806" s="81">
        <v>2372150</v>
      </c>
      <c r="M806" s="162"/>
      <c r="N806" s="81">
        <v>2372150</v>
      </c>
      <c r="O806" s="162"/>
      <c r="P806" s="235">
        <v>2372150</v>
      </c>
    </row>
    <row r="807" spans="1:16" ht="33" customHeight="1">
      <c r="A807" s="143" t="s">
        <v>538</v>
      </c>
      <c r="B807" s="73" t="s">
        <v>113</v>
      </c>
      <c r="C807" s="73" t="s">
        <v>444</v>
      </c>
      <c r="D807" s="112" t="s">
        <v>621</v>
      </c>
      <c r="E807" s="73" t="s">
        <v>539</v>
      </c>
      <c r="F807" s="81">
        <v>2372150</v>
      </c>
      <c r="G807" s="162"/>
      <c r="H807" s="194">
        <f>F807+G807</f>
        <v>2372150</v>
      </c>
      <c r="I807" s="121"/>
      <c r="J807" s="81">
        <f>H807+I807</f>
        <v>2372150</v>
      </c>
      <c r="K807" s="121"/>
      <c r="L807" s="81">
        <f>J807+K807</f>
        <v>2372150</v>
      </c>
      <c r="M807" s="162"/>
      <c r="N807" s="81">
        <f>L807+M807</f>
        <v>2372150</v>
      </c>
      <c r="O807" s="162"/>
      <c r="P807" s="235">
        <f>N807+O807</f>
        <v>2372150</v>
      </c>
    </row>
    <row r="808" spans="1:16" ht="20.25" customHeight="1">
      <c r="A808" s="172" t="s">
        <v>547</v>
      </c>
      <c r="B808" s="69" t="s">
        <v>113</v>
      </c>
      <c r="C808" s="69" t="s">
        <v>444</v>
      </c>
      <c r="D808" s="112" t="s">
        <v>621</v>
      </c>
      <c r="E808" s="73" t="s">
        <v>546</v>
      </c>
      <c r="F808" s="81">
        <v>5883750</v>
      </c>
      <c r="G808" s="162"/>
      <c r="H808" s="194">
        <f>F808+G808</f>
        <v>5883750</v>
      </c>
      <c r="I808" s="121"/>
      <c r="J808" s="81">
        <f>H808+I808</f>
        <v>5883750</v>
      </c>
      <c r="K808" s="121"/>
      <c r="L808" s="81">
        <f>J808+K808</f>
        <v>5883750</v>
      </c>
      <c r="M808" s="162"/>
      <c r="N808" s="81">
        <f>L808+M808</f>
        <v>5883750</v>
      </c>
      <c r="O808" s="162"/>
      <c r="P808" s="235">
        <f>N808+O808</f>
        <v>5883750</v>
      </c>
    </row>
    <row r="809" spans="1:16" ht="85.5" customHeight="1">
      <c r="A809" s="43" t="s">
        <v>732</v>
      </c>
      <c r="B809" s="73" t="s">
        <v>113</v>
      </c>
      <c r="C809" s="69"/>
      <c r="D809" s="73" t="s">
        <v>608</v>
      </c>
      <c r="E809" s="73"/>
      <c r="F809" s="81"/>
      <c r="G809" s="162"/>
      <c r="H809" s="194"/>
      <c r="I809" s="121"/>
      <c r="J809" s="81">
        <f>J810+J812</f>
        <v>1634186.74</v>
      </c>
      <c r="K809" s="121"/>
      <c r="L809" s="81">
        <f>L810+L812</f>
        <v>1634186.74</v>
      </c>
      <c r="M809" s="162"/>
      <c r="N809" s="81">
        <f>N810+N812</f>
        <v>4634186.74</v>
      </c>
      <c r="O809" s="162"/>
      <c r="P809" s="235">
        <f>P810+P812</f>
        <v>4634186.74</v>
      </c>
    </row>
    <row r="810" spans="1:16" ht="67.5" customHeight="1">
      <c r="A810" s="203" t="s">
        <v>749</v>
      </c>
      <c r="B810" s="73" t="s">
        <v>113</v>
      </c>
      <c r="C810" s="69"/>
      <c r="D810" s="73" t="s">
        <v>746</v>
      </c>
      <c r="E810" s="73"/>
      <c r="F810" s="81"/>
      <c r="G810" s="162"/>
      <c r="H810" s="194"/>
      <c r="I810" s="121"/>
      <c r="J810" s="81">
        <f>J811</f>
        <v>817286.74</v>
      </c>
      <c r="K810" s="121"/>
      <c r="L810" s="81">
        <f>L811</f>
        <v>817286.74</v>
      </c>
      <c r="M810" s="162"/>
      <c r="N810" s="81">
        <f>N811</f>
        <v>3817286.74</v>
      </c>
      <c r="O810" s="162"/>
      <c r="P810" s="235">
        <f>P811</f>
        <v>3817286.74</v>
      </c>
    </row>
    <row r="811" spans="1:16" ht="24" customHeight="1">
      <c r="A811" s="172" t="s">
        <v>547</v>
      </c>
      <c r="B811" s="73" t="s">
        <v>113</v>
      </c>
      <c r="C811" s="69"/>
      <c r="D811" s="73" t="s">
        <v>746</v>
      </c>
      <c r="E811" s="73" t="s">
        <v>546</v>
      </c>
      <c r="F811" s="81"/>
      <c r="G811" s="162"/>
      <c r="H811" s="194"/>
      <c r="I811" s="121">
        <v>817286.74</v>
      </c>
      <c r="J811" s="81">
        <f>H811+I811</f>
        <v>817286.74</v>
      </c>
      <c r="K811" s="121"/>
      <c r="L811" s="81">
        <f>J811+K811</f>
        <v>817286.74</v>
      </c>
      <c r="M811" s="162">
        <v>3000000</v>
      </c>
      <c r="N811" s="81">
        <f>L811+M811</f>
        <v>3817286.74</v>
      </c>
      <c r="O811" s="162"/>
      <c r="P811" s="235">
        <f>N811+O811</f>
        <v>3817286.74</v>
      </c>
    </row>
    <row r="812" spans="1:16" ht="79.5" customHeight="1">
      <c r="A812" s="172" t="s">
        <v>750</v>
      </c>
      <c r="B812" s="73" t="s">
        <v>113</v>
      </c>
      <c r="C812" s="69"/>
      <c r="D812" s="73" t="s">
        <v>747</v>
      </c>
      <c r="E812" s="73"/>
      <c r="F812" s="81"/>
      <c r="G812" s="162"/>
      <c r="H812" s="194"/>
      <c r="I812" s="121"/>
      <c r="J812" s="81">
        <f>J813</f>
        <v>816900</v>
      </c>
      <c r="K812" s="121"/>
      <c r="L812" s="81">
        <f>L813</f>
        <v>816900</v>
      </c>
      <c r="M812" s="162"/>
      <c r="N812" s="81">
        <f>N813</f>
        <v>816900</v>
      </c>
      <c r="O812" s="162"/>
      <c r="P812" s="235">
        <f>P813</f>
        <v>816900</v>
      </c>
    </row>
    <row r="813" spans="1:16" ht="24" customHeight="1">
      <c r="A813" s="172" t="s">
        <v>547</v>
      </c>
      <c r="B813" s="73" t="s">
        <v>113</v>
      </c>
      <c r="C813" s="69"/>
      <c r="D813" s="73" t="s">
        <v>747</v>
      </c>
      <c r="E813" s="73" t="s">
        <v>546</v>
      </c>
      <c r="F813" s="81"/>
      <c r="G813" s="162"/>
      <c r="H813" s="194"/>
      <c r="I813" s="121">
        <v>816900</v>
      </c>
      <c r="J813" s="81">
        <f>H813+I813</f>
        <v>816900</v>
      </c>
      <c r="K813" s="121"/>
      <c r="L813" s="81">
        <f>J813+K813</f>
        <v>816900</v>
      </c>
      <c r="M813" s="162"/>
      <c r="N813" s="81">
        <f>L813+M813</f>
        <v>816900</v>
      </c>
      <c r="O813" s="162"/>
      <c r="P813" s="235">
        <f>N813+O813</f>
        <v>816900</v>
      </c>
    </row>
    <row r="814" spans="1:16" ht="79.5" customHeight="1">
      <c r="A814" s="150" t="s">
        <v>265</v>
      </c>
      <c r="B814" s="120" t="s">
        <v>113</v>
      </c>
      <c r="C814" s="111" t="s">
        <v>243</v>
      </c>
      <c r="D814" s="73" t="s">
        <v>630</v>
      </c>
      <c r="E814" s="111"/>
      <c r="F814" s="82">
        <f>F815+F821+F824</f>
        <v>1169370</v>
      </c>
      <c r="G814" s="121"/>
      <c r="H814" s="193">
        <f>H815+H821+H824</f>
        <v>1169370</v>
      </c>
      <c r="I814" s="121"/>
      <c r="J814" s="82">
        <f>J815+J821+J824</f>
        <v>1169370</v>
      </c>
      <c r="K814" s="121"/>
      <c r="L814" s="82">
        <f>L815+L821+L824</f>
        <v>1165259.3</v>
      </c>
      <c r="M814" s="162"/>
      <c r="N814" s="82">
        <f>N815+N821+N824</f>
        <v>1165259.3</v>
      </c>
      <c r="O814" s="162"/>
      <c r="P814" s="234">
        <f>P815+P821+P824</f>
        <v>1165221.35</v>
      </c>
    </row>
    <row r="815" spans="1:16" ht="46.5" customHeight="1">
      <c r="A815" s="150" t="s">
        <v>463</v>
      </c>
      <c r="B815" s="120" t="s">
        <v>113</v>
      </c>
      <c r="C815" s="111" t="s">
        <v>725</v>
      </c>
      <c r="D815" s="73" t="s">
        <v>631</v>
      </c>
      <c r="E815" s="111"/>
      <c r="F815" s="82">
        <f>F816</f>
        <v>884870</v>
      </c>
      <c r="G815" s="121"/>
      <c r="H815" s="193">
        <f>H816</f>
        <v>884870</v>
      </c>
      <c r="I815" s="121"/>
      <c r="J815" s="82">
        <f>J816</f>
        <v>884870</v>
      </c>
      <c r="K815" s="121"/>
      <c r="L815" s="82">
        <f>L816</f>
        <v>870759.3</v>
      </c>
      <c r="M815" s="162"/>
      <c r="N815" s="82">
        <f>N816</f>
        <v>885924.3</v>
      </c>
      <c r="O815" s="162"/>
      <c r="P815" s="234">
        <f>P816</f>
        <v>885916.3</v>
      </c>
    </row>
    <row r="816" spans="1:16" ht="32.25" customHeight="1">
      <c r="A816" s="150" t="s">
        <v>465</v>
      </c>
      <c r="B816" s="120" t="s">
        <v>113</v>
      </c>
      <c r="C816" s="111" t="s">
        <v>466</v>
      </c>
      <c r="D816" s="73" t="s">
        <v>632</v>
      </c>
      <c r="E816" s="111"/>
      <c r="F816" s="82">
        <f>F817+F820</f>
        <v>884870</v>
      </c>
      <c r="G816" s="121"/>
      <c r="H816" s="193">
        <f>H817+H820+H819</f>
        <v>884870</v>
      </c>
      <c r="I816" s="121"/>
      <c r="J816" s="82">
        <f>J817+J820+J819+J818</f>
        <v>884870</v>
      </c>
      <c r="K816" s="121"/>
      <c r="L816" s="82">
        <f>L817+L820+L819+L818</f>
        <v>870759.3</v>
      </c>
      <c r="M816" s="162"/>
      <c r="N816" s="82">
        <f>N817+N820+N819+N818</f>
        <v>885924.3</v>
      </c>
      <c r="O816" s="162"/>
      <c r="P816" s="234">
        <f>P817+P820+P819+P818</f>
        <v>885916.3</v>
      </c>
    </row>
    <row r="817" spans="1:16" ht="36" customHeight="1">
      <c r="A817" s="172" t="s">
        <v>543</v>
      </c>
      <c r="B817" s="120" t="s">
        <v>113</v>
      </c>
      <c r="C817" s="111" t="s">
        <v>466</v>
      </c>
      <c r="D817" s="73" t="s">
        <v>632</v>
      </c>
      <c r="E817" s="73" t="s">
        <v>542</v>
      </c>
      <c r="F817" s="82">
        <v>823870</v>
      </c>
      <c r="G817" s="162">
        <v>-8</v>
      </c>
      <c r="H817" s="193">
        <f>F817+G817</f>
        <v>823862</v>
      </c>
      <c r="I817" s="121">
        <v>-31152</v>
      </c>
      <c r="J817" s="82">
        <f>H817+I817</f>
        <v>792710</v>
      </c>
      <c r="K817" s="121"/>
      <c r="L817" s="82">
        <f>J817+K817</f>
        <v>792710</v>
      </c>
      <c r="M817" s="162"/>
      <c r="N817" s="82">
        <f>L817+M817</f>
        <v>792710</v>
      </c>
      <c r="O817" s="162"/>
      <c r="P817" s="234">
        <f>N817+O817</f>
        <v>792710</v>
      </c>
    </row>
    <row r="818" spans="1:16" ht="36" customHeight="1">
      <c r="A818" s="172" t="s">
        <v>538</v>
      </c>
      <c r="B818" s="112" t="s">
        <v>113</v>
      </c>
      <c r="C818" s="111"/>
      <c r="D818" s="73" t="s">
        <v>632</v>
      </c>
      <c r="E818" s="73" t="s">
        <v>539</v>
      </c>
      <c r="F818" s="82"/>
      <c r="G818" s="162"/>
      <c r="H818" s="193"/>
      <c r="I818" s="121">
        <v>31152</v>
      </c>
      <c r="J818" s="82">
        <f>H818+I818</f>
        <v>31152</v>
      </c>
      <c r="K818" s="121"/>
      <c r="L818" s="82">
        <f>J818+K818</f>
        <v>31152</v>
      </c>
      <c r="M818" s="162"/>
      <c r="N818" s="82">
        <f>L818+M818</f>
        <v>31152</v>
      </c>
      <c r="O818" s="162"/>
      <c r="P818" s="234">
        <f>N818+O818</f>
        <v>31152</v>
      </c>
    </row>
    <row r="819" spans="1:16" ht="36" customHeight="1">
      <c r="A819" s="172" t="s">
        <v>541</v>
      </c>
      <c r="B819" s="112" t="s">
        <v>113</v>
      </c>
      <c r="C819" s="111"/>
      <c r="D819" s="73" t="s">
        <v>632</v>
      </c>
      <c r="E819" s="73" t="s">
        <v>540</v>
      </c>
      <c r="F819" s="82"/>
      <c r="G819" s="162">
        <v>8</v>
      </c>
      <c r="H819" s="193">
        <f>F819+G819</f>
        <v>8</v>
      </c>
      <c r="I819" s="121"/>
      <c r="J819" s="82">
        <f>H819+I819</f>
        <v>8</v>
      </c>
      <c r="K819" s="121"/>
      <c r="L819" s="82">
        <f>J819+K819</f>
        <v>8</v>
      </c>
      <c r="M819" s="162"/>
      <c r="N819" s="82">
        <f>L819+M819</f>
        <v>8</v>
      </c>
      <c r="O819" s="162">
        <v>-8</v>
      </c>
      <c r="P819" s="234">
        <f>N819+O819</f>
        <v>0</v>
      </c>
    </row>
    <row r="820" spans="1:16" s="5" customFormat="1" ht="18" customHeight="1">
      <c r="A820" s="49" t="s">
        <v>173</v>
      </c>
      <c r="B820" s="120" t="s">
        <v>113</v>
      </c>
      <c r="C820" s="111" t="s">
        <v>466</v>
      </c>
      <c r="D820" s="73" t="s">
        <v>632</v>
      </c>
      <c r="E820" s="111" t="s">
        <v>174</v>
      </c>
      <c r="F820" s="81">
        <v>61000</v>
      </c>
      <c r="G820" s="164"/>
      <c r="H820" s="193">
        <f>F820+G820</f>
        <v>61000</v>
      </c>
      <c r="I820" s="174"/>
      <c r="J820" s="82">
        <f>H820+I820</f>
        <v>61000</v>
      </c>
      <c r="K820" s="174">
        <v>-14110.7</v>
      </c>
      <c r="L820" s="82">
        <f>J820+K820</f>
        <v>46889.3</v>
      </c>
      <c r="M820" s="164">
        <v>15165</v>
      </c>
      <c r="N820" s="82">
        <f>L820+M820</f>
        <v>62054.3</v>
      </c>
      <c r="O820" s="164"/>
      <c r="P820" s="234">
        <f>N820+O820</f>
        <v>62054.3</v>
      </c>
    </row>
    <row r="821" spans="1:16" ht="48" customHeight="1">
      <c r="A821" s="150" t="s">
        <v>467</v>
      </c>
      <c r="B821" s="120" t="s">
        <v>113</v>
      </c>
      <c r="C821" s="111" t="s">
        <v>726</v>
      </c>
      <c r="D821" s="73" t="s">
        <v>633</v>
      </c>
      <c r="E821" s="111"/>
      <c r="F821" s="82">
        <f>F822</f>
        <v>34500</v>
      </c>
      <c r="G821" s="121"/>
      <c r="H821" s="193">
        <f>H822</f>
        <v>34500</v>
      </c>
      <c r="I821" s="121"/>
      <c r="J821" s="82">
        <f>J822</f>
        <v>34500</v>
      </c>
      <c r="K821" s="121"/>
      <c r="L821" s="82">
        <f>L822</f>
        <v>34500</v>
      </c>
      <c r="M821" s="162"/>
      <c r="N821" s="82">
        <f>N822</f>
        <v>19335</v>
      </c>
      <c r="O821" s="162"/>
      <c r="P821" s="234">
        <f>P822</f>
        <v>19335</v>
      </c>
    </row>
    <row r="822" spans="1:16" ht="45.75" customHeight="1">
      <c r="A822" s="150" t="s">
        <v>472</v>
      </c>
      <c r="B822" s="120" t="s">
        <v>113</v>
      </c>
      <c r="C822" s="111" t="s">
        <v>473</v>
      </c>
      <c r="D822" s="73" t="s">
        <v>634</v>
      </c>
      <c r="E822" s="111"/>
      <c r="F822" s="82">
        <f>F823</f>
        <v>34500</v>
      </c>
      <c r="G822" s="121"/>
      <c r="H822" s="193">
        <f>H823</f>
        <v>34500</v>
      </c>
      <c r="I822" s="121"/>
      <c r="J822" s="82">
        <f>J823</f>
        <v>34500</v>
      </c>
      <c r="K822" s="121"/>
      <c r="L822" s="82">
        <f>L823</f>
        <v>34500</v>
      </c>
      <c r="M822" s="162"/>
      <c r="N822" s="82">
        <f>N823</f>
        <v>19335</v>
      </c>
      <c r="O822" s="162"/>
      <c r="P822" s="234">
        <f>P823</f>
        <v>19335</v>
      </c>
    </row>
    <row r="823" spans="1:16" ht="31.5" customHeight="1">
      <c r="A823" s="144" t="s">
        <v>538</v>
      </c>
      <c r="B823" s="120" t="s">
        <v>113</v>
      </c>
      <c r="C823" s="111" t="s">
        <v>473</v>
      </c>
      <c r="D823" s="73" t="s">
        <v>634</v>
      </c>
      <c r="E823" s="73" t="s">
        <v>539</v>
      </c>
      <c r="F823" s="82">
        <v>34500</v>
      </c>
      <c r="G823" s="162"/>
      <c r="H823" s="193">
        <f>F823+G823</f>
        <v>34500</v>
      </c>
      <c r="I823" s="121"/>
      <c r="J823" s="82">
        <f>H823+I823</f>
        <v>34500</v>
      </c>
      <c r="K823" s="121"/>
      <c r="L823" s="82">
        <f>J823+K823</f>
        <v>34500</v>
      </c>
      <c r="M823" s="162">
        <v>-15165</v>
      </c>
      <c r="N823" s="82">
        <f>L823+M823</f>
        <v>19335</v>
      </c>
      <c r="O823" s="162"/>
      <c r="P823" s="234">
        <f>N823+O823</f>
        <v>19335</v>
      </c>
    </row>
    <row r="824" spans="1:16" ht="49.5" customHeight="1">
      <c r="A824" s="150" t="s">
        <v>477</v>
      </c>
      <c r="B824" s="120" t="s">
        <v>113</v>
      </c>
      <c r="C824" s="111" t="s">
        <v>727</v>
      </c>
      <c r="D824" s="73" t="s">
        <v>635</v>
      </c>
      <c r="E824" s="111"/>
      <c r="F824" s="82">
        <f>F825</f>
        <v>250000</v>
      </c>
      <c r="G824" s="121"/>
      <c r="H824" s="193">
        <f>H825</f>
        <v>250000</v>
      </c>
      <c r="I824" s="121"/>
      <c r="J824" s="82">
        <f>J825</f>
        <v>250000</v>
      </c>
      <c r="K824" s="121"/>
      <c r="L824" s="82">
        <f>L825</f>
        <v>260000</v>
      </c>
      <c r="M824" s="162"/>
      <c r="N824" s="82">
        <f>N825</f>
        <v>260000</v>
      </c>
      <c r="O824" s="162"/>
      <c r="P824" s="234">
        <f>P825</f>
        <v>259970.05</v>
      </c>
    </row>
    <row r="825" spans="1:16" ht="30.75" customHeight="1">
      <c r="A825" s="150" t="s">
        <v>476</v>
      </c>
      <c r="B825" s="120" t="s">
        <v>113</v>
      </c>
      <c r="C825" s="111" t="s">
        <v>478</v>
      </c>
      <c r="D825" s="73" t="s">
        <v>636</v>
      </c>
      <c r="E825" s="111"/>
      <c r="F825" s="82">
        <f>F826</f>
        <v>250000</v>
      </c>
      <c r="G825" s="121"/>
      <c r="H825" s="193">
        <f>H826</f>
        <v>250000</v>
      </c>
      <c r="I825" s="121"/>
      <c r="J825" s="82">
        <f>J826</f>
        <v>250000</v>
      </c>
      <c r="K825" s="121"/>
      <c r="L825" s="82">
        <f>L826</f>
        <v>260000</v>
      </c>
      <c r="M825" s="162"/>
      <c r="N825" s="82">
        <f>N826</f>
        <v>260000</v>
      </c>
      <c r="O825" s="162"/>
      <c r="P825" s="234">
        <f>P826</f>
        <v>259970.05</v>
      </c>
    </row>
    <row r="826" spans="1:16" ht="17.25" customHeight="1">
      <c r="A826" s="49" t="s">
        <v>173</v>
      </c>
      <c r="B826" s="120" t="s">
        <v>113</v>
      </c>
      <c r="C826" s="111" t="s">
        <v>478</v>
      </c>
      <c r="D826" s="73" t="s">
        <v>636</v>
      </c>
      <c r="E826" s="111" t="s">
        <v>174</v>
      </c>
      <c r="F826" s="81">
        <v>250000</v>
      </c>
      <c r="G826" s="162"/>
      <c r="H826" s="194">
        <f>F826+G826</f>
        <v>250000</v>
      </c>
      <c r="I826" s="121"/>
      <c r="J826" s="81">
        <f>H826+I826</f>
        <v>250000</v>
      </c>
      <c r="K826" s="121">
        <v>10000</v>
      </c>
      <c r="L826" s="81">
        <f>J826+K826</f>
        <v>260000</v>
      </c>
      <c r="M826" s="162"/>
      <c r="N826" s="81">
        <f>L826+M826</f>
        <v>260000</v>
      </c>
      <c r="O826" s="162">
        <v>-29.95</v>
      </c>
      <c r="P826" s="235">
        <f>N826+O826</f>
        <v>259970.05</v>
      </c>
    </row>
    <row r="827" spans="1:16" ht="63" customHeight="1" hidden="1">
      <c r="A827" s="151" t="s">
        <v>475</v>
      </c>
      <c r="B827" s="120" t="s">
        <v>113</v>
      </c>
      <c r="C827" s="111" t="s">
        <v>729</v>
      </c>
      <c r="D827" s="111"/>
      <c r="E827" s="111"/>
      <c r="F827" s="82" t="e">
        <f>F828</f>
        <v>#REF!</v>
      </c>
      <c r="G827" s="121"/>
      <c r="H827" s="193" t="e">
        <f>H828</f>
        <v>#REF!</v>
      </c>
      <c r="I827" s="121"/>
      <c r="J827" s="82" t="e">
        <f>J828</f>
        <v>#REF!</v>
      </c>
      <c r="K827" s="121"/>
      <c r="L827" s="82" t="e">
        <f>L828</f>
        <v>#REF!</v>
      </c>
      <c r="M827" s="162"/>
      <c r="N827" s="82" t="e">
        <f>N828</f>
        <v>#REF!</v>
      </c>
      <c r="O827" s="162"/>
      <c r="P827" s="234" t="e">
        <f>P828</f>
        <v>#REF!</v>
      </c>
    </row>
    <row r="828" spans="1:16" ht="52.5" customHeight="1" hidden="1">
      <c r="A828" s="151" t="s">
        <v>180</v>
      </c>
      <c r="B828" s="120" t="s">
        <v>113</v>
      </c>
      <c r="C828" s="111" t="s">
        <v>729</v>
      </c>
      <c r="D828" s="111"/>
      <c r="E828" s="111" t="s">
        <v>179</v>
      </c>
      <c r="F828" s="81" t="e">
        <f>#REF!+#REF!</f>
        <v>#REF!</v>
      </c>
      <c r="G828" s="121"/>
      <c r="H828" s="194" t="e">
        <f>#REF!+#REF!</f>
        <v>#REF!</v>
      </c>
      <c r="I828" s="121"/>
      <c r="J828" s="81" t="e">
        <f>#REF!+#REF!</f>
        <v>#REF!</v>
      </c>
      <c r="K828" s="121"/>
      <c r="L828" s="81" t="e">
        <f>#REF!+#REF!</f>
        <v>#REF!</v>
      </c>
      <c r="M828" s="162"/>
      <c r="N828" s="81" t="e">
        <f>#REF!+#REF!</f>
        <v>#REF!</v>
      </c>
      <c r="O828" s="162"/>
      <c r="P828" s="235" t="e">
        <f>#REF!+#REF!</f>
        <v>#REF!</v>
      </c>
    </row>
    <row r="829" spans="1:16" ht="36" customHeight="1" hidden="1">
      <c r="A829" s="49" t="s">
        <v>114</v>
      </c>
      <c r="B829" s="111" t="s">
        <v>115</v>
      </c>
      <c r="C829" s="111"/>
      <c r="D829" s="111"/>
      <c r="E829" s="111"/>
      <c r="F829" s="82">
        <f>F832</f>
        <v>10686418</v>
      </c>
      <c r="G829" s="121"/>
      <c r="H829" s="193">
        <f>H832</f>
        <v>10694668</v>
      </c>
      <c r="I829" s="121"/>
      <c r="J829" s="82">
        <f>J832</f>
        <v>10694668</v>
      </c>
      <c r="K829" s="121"/>
      <c r="L829" s="82">
        <f>L832</f>
        <v>10388357</v>
      </c>
      <c r="M829" s="162"/>
      <c r="N829" s="82">
        <f>N832</f>
        <v>10387431.129999999</v>
      </c>
      <c r="O829" s="162"/>
      <c r="P829" s="234">
        <f>P832</f>
        <v>10146042.129999999</v>
      </c>
    </row>
    <row r="830" spans="1:16" ht="20.25" customHeight="1">
      <c r="A830" s="12" t="s">
        <v>114</v>
      </c>
      <c r="B830" s="73" t="s">
        <v>115</v>
      </c>
      <c r="C830" s="111"/>
      <c r="D830" s="111"/>
      <c r="E830" s="111"/>
      <c r="F830" s="82">
        <f>F831</f>
        <v>10686418</v>
      </c>
      <c r="G830" s="121"/>
      <c r="H830" s="193">
        <f>H831</f>
        <v>10694668</v>
      </c>
      <c r="I830" s="162"/>
      <c r="J830" s="82">
        <f>J831</f>
        <v>10694668</v>
      </c>
      <c r="K830" s="121"/>
      <c r="L830" s="82">
        <f>L831</f>
        <v>10388357</v>
      </c>
      <c r="M830" s="162"/>
      <c r="N830" s="82">
        <f>N831</f>
        <v>10387431.129999999</v>
      </c>
      <c r="O830" s="162"/>
      <c r="P830" s="234">
        <f>P831</f>
        <v>10146042.129999999</v>
      </c>
    </row>
    <row r="831" spans="1:16" ht="34.5" customHeight="1">
      <c r="A831" s="49" t="s">
        <v>589</v>
      </c>
      <c r="B831" s="111" t="s">
        <v>115</v>
      </c>
      <c r="C831" s="111" t="s">
        <v>166</v>
      </c>
      <c r="D831" s="73" t="s">
        <v>598</v>
      </c>
      <c r="E831" s="111"/>
      <c r="F831" s="82">
        <f>F832</f>
        <v>10686418</v>
      </c>
      <c r="G831" s="121"/>
      <c r="H831" s="193">
        <f>H832</f>
        <v>10694668</v>
      </c>
      <c r="I831" s="121"/>
      <c r="J831" s="82">
        <f>J832</f>
        <v>10694668</v>
      </c>
      <c r="K831" s="121"/>
      <c r="L831" s="82">
        <f>L832</f>
        <v>10388357</v>
      </c>
      <c r="M831" s="162"/>
      <c r="N831" s="82">
        <f>N832</f>
        <v>10387431.129999999</v>
      </c>
      <c r="O831" s="162"/>
      <c r="P831" s="234">
        <f>P832</f>
        <v>10146042.129999999</v>
      </c>
    </row>
    <row r="832" spans="1:16" ht="93" customHeight="1">
      <c r="A832" s="49" t="s">
        <v>447</v>
      </c>
      <c r="B832" s="111" t="s">
        <v>115</v>
      </c>
      <c r="C832" s="111" t="s">
        <v>448</v>
      </c>
      <c r="D832" s="73" t="s">
        <v>623</v>
      </c>
      <c r="E832" s="111"/>
      <c r="F832" s="82">
        <f>F833+F836+F841</f>
        <v>10686418</v>
      </c>
      <c r="G832" s="121"/>
      <c r="H832" s="193">
        <f>H833+H836+H841+H839</f>
        <v>10694668</v>
      </c>
      <c r="I832" s="121"/>
      <c r="J832" s="82">
        <f>J833+J836+J841+J839</f>
        <v>10694668</v>
      </c>
      <c r="K832" s="121"/>
      <c r="L832" s="82">
        <f>L833+L836+L841+L839</f>
        <v>10388357</v>
      </c>
      <c r="M832" s="162"/>
      <c r="N832" s="82">
        <f>N833+N836+N841+N839</f>
        <v>10387431.129999999</v>
      </c>
      <c r="O832" s="162"/>
      <c r="P832" s="234">
        <f>P833+P836+P841+P839</f>
        <v>10146042.129999999</v>
      </c>
    </row>
    <row r="833" spans="1:16" ht="65.25" customHeight="1">
      <c r="A833" s="49" t="s">
        <v>449</v>
      </c>
      <c r="B833" s="111" t="s">
        <v>115</v>
      </c>
      <c r="C833" s="111" t="s">
        <v>450</v>
      </c>
      <c r="D833" s="73" t="s">
        <v>624</v>
      </c>
      <c r="E833" s="111"/>
      <c r="F833" s="82">
        <f>F834+F835</f>
        <v>8164048</v>
      </c>
      <c r="G833" s="121"/>
      <c r="H833" s="193">
        <f>H834+H835</f>
        <v>7980248</v>
      </c>
      <c r="I833" s="121"/>
      <c r="J833" s="82">
        <f>J834+J835</f>
        <v>7976998</v>
      </c>
      <c r="K833" s="121"/>
      <c r="L833" s="82">
        <f>L834+L835</f>
        <v>7676155</v>
      </c>
      <c r="M833" s="162"/>
      <c r="N833" s="82">
        <f>N834+N835</f>
        <v>7675229.13</v>
      </c>
      <c r="O833" s="162"/>
      <c r="P833" s="234">
        <f>P834+P835</f>
        <v>7685229.13</v>
      </c>
    </row>
    <row r="834" spans="1:16" ht="33.75" customHeight="1">
      <c r="A834" s="143" t="s">
        <v>543</v>
      </c>
      <c r="B834" s="111" t="s">
        <v>115</v>
      </c>
      <c r="C834" s="111" t="s">
        <v>450</v>
      </c>
      <c r="D834" s="73" t="s">
        <v>624</v>
      </c>
      <c r="E834" s="73" t="s">
        <v>542</v>
      </c>
      <c r="F834" s="82">
        <v>6841577</v>
      </c>
      <c r="G834" s="162">
        <v>-195300</v>
      </c>
      <c r="H834" s="193">
        <f>F834+G834</f>
        <v>6646277</v>
      </c>
      <c r="I834" s="121">
        <v>-165000</v>
      </c>
      <c r="J834" s="82">
        <f>H834+I834</f>
        <v>6481277</v>
      </c>
      <c r="K834" s="121">
        <v>-283700</v>
      </c>
      <c r="L834" s="82">
        <f>J834+K834</f>
        <v>6197577</v>
      </c>
      <c r="M834" s="162"/>
      <c r="N834" s="82">
        <f>L834+M834</f>
        <v>6197577</v>
      </c>
      <c r="O834" s="162"/>
      <c r="P834" s="234">
        <f>N834+O834</f>
        <v>6197577</v>
      </c>
    </row>
    <row r="835" spans="1:16" ht="35.25" customHeight="1">
      <c r="A835" s="144" t="s">
        <v>538</v>
      </c>
      <c r="B835" s="111" t="s">
        <v>115</v>
      </c>
      <c r="C835" s="111" t="s">
        <v>450</v>
      </c>
      <c r="D835" s="73" t="s">
        <v>624</v>
      </c>
      <c r="E835" s="73" t="s">
        <v>539</v>
      </c>
      <c r="F835" s="81">
        <v>1322471</v>
      </c>
      <c r="G835" s="162">
        <v>11500</v>
      </c>
      <c r="H835" s="193">
        <f>F835+G835</f>
        <v>1333971</v>
      </c>
      <c r="I835" s="121">
        <v>161750</v>
      </c>
      <c r="J835" s="82">
        <f>H835+I835</f>
        <v>1495721</v>
      </c>
      <c r="K835" s="209">
        <v>-17143</v>
      </c>
      <c r="L835" s="82">
        <f>J835+K835</f>
        <v>1478578</v>
      </c>
      <c r="M835" s="162">
        <v>-925.87</v>
      </c>
      <c r="N835" s="82">
        <f>L835+M835</f>
        <v>1477652.13</v>
      </c>
      <c r="O835" s="162">
        <v>10000</v>
      </c>
      <c r="P835" s="234">
        <f>N835+O835</f>
        <v>1487652.13</v>
      </c>
    </row>
    <row r="836" spans="1:16" ht="48" customHeight="1">
      <c r="A836" s="49" t="s">
        <v>451</v>
      </c>
      <c r="B836" s="111" t="s">
        <v>115</v>
      </c>
      <c r="C836" s="111" t="s">
        <v>588</v>
      </c>
      <c r="D836" s="73" t="s">
        <v>625</v>
      </c>
      <c r="E836" s="111"/>
      <c r="F836" s="82">
        <f>F837+F838</f>
        <v>2222370</v>
      </c>
      <c r="G836" s="121"/>
      <c r="H836" s="193">
        <f>H837+H838</f>
        <v>2221370</v>
      </c>
      <c r="I836" s="121"/>
      <c r="J836" s="82">
        <f>J837+J838</f>
        <v>2221370</v>
      </c>
      <c r="K836" s="121"/>
      <c r="L836" s="82">
        <f>L837+L838</f>
        <v>2221370</v>
      </c>
      <c r="M836" s="162"/>
      <c r="N836" s="82">
        <f>N837+N838</f>
        <v>2221370</v>
      </c>
      <c r="O836" s="162"/>
      <c r="P836" s="234">
        <f>P837+P838</f>
        <v>1969981</v>
      </c>
    </row>
    <row r="837" spans="1:16" ht="33.75" customHeight="1">
      <c r="A837" s="143" t="s">
        <v>537</v>
      </c>
      <c r="B837" s="111" t="s">
        <v>115</v>
      </c>
      <c r="C837" s="111" t="s">
        <v>588</v>
      </c>
      <c r="D837" s="73" t="s">
        <v>625</v>
      </c>
      <c r="E837" s="73" t="s">
        <v>536</v>
      </c>
      <c r="F837" s="82">
        <v>2142870</v>
      </c>
      <c r="G837" s="162">
        <v>-1000</v>
      </c>
      <c r="H837" s="193">
        <f>F837+G837</f>
        <v>2141870</v>
      </c>
      <c r="I837" s="121"/>
      <c r="J837" s="82">
        <f>H837+I837</f>
        <v>2141870</v>
      </c>
      <c r="K837" s="121"/>
      <c r="L837" s="82">
        <f>J837+K837</f>
        <v>2141870</v>
      </c>
      <c r="M837" s="162"/>
      <c r="N837" s="82">
        <f>L837+M837</f>
        <v>2141870</v>
      </c>
      <c r="O837" s="162">
        <v>-251389</v>
      </c>
      <c r="P837" s="234">
        <f>N837+O837</f>
        <v>1890481</v>
      </c>
    </row>
    <row r="838" spans="1:16" ht="34.5" customHeight="1">
      <c r="A838" s="144" t="s">
        <v>538</v>
      </c>
      <c r="B838" s="111" t="s">
        <v>115</v>
      </c>
      <c r="C838" s="111" t="s">
        <v>588</v>
      </c>
      <c r="D838" s="73" t="s">
        <v>625</v>
      </c>
      <c r="E838" s="73" t="s">
        <v>539</v>
      </c>
      <c r="F838" s="81">
        <v>79500</v>
      </c>
      <c r="G838" s="162"/>
      <c r="H838" s="193">
        <f>F838+G838</f>
        <v>79500</v>
      </c>
      <c r="I838" s="174"/>
      <c r="J838" s="82">
        <f>H838+I838</f>
        <v>79500</v>
      </c>
      <c r="K838" s="121"/>
      <c r="L838" s="82">
        <f>J838+K838</f>
        <v>79500</v>
      </c>
      <c r="M838" s="162"/>
      <c r="N838" s="82">
        <f>L838+M838</f>
        <v>79500</v>
      </c>
      <c r="O838" s="162"/>
      <c r="P838" s="234">
        <f>N838+O838</f>
        <v>79500</v>
      </c>
    </row>
    <row r="839" spans="1:16" ht="45" customHeight="1">
      <c r="A839" s="142" t="s">
        <v>287</v>
      </c>
      <c r="B839" s="73" t="s">
        <v>115</v>
      </c>
      <c r="C839" s="111"/>
      <c r="D839" s="73" t="s">
        <v>286</v>
      </c>
      <c r="E839" s="73"/>
      <c r="F839" s="81"/>
      <c r="G839" s="162"/>
      <c r="H839" s="193">
        <f>H840</f>
        <v>196300</v>
      </c>
      <c r="I839" s="121"/>
      <c r="J839" s="82">
        <f>J840</f>
        <v>196300</v>
      </c>
      <c r="K839" s="121"/>
      <c r="L839" s="82">
        <f>L840</f>
        <v>190832</v>
      </c>
      <c r="M839" s="162"/>
      <c r="N839" s="82">
        <f>N840</f>
        <v>190832</v>
      </c>
      <c r="O839" s="162"/>
      <c r="P839" s="234">
        <f>P840</f>
        <v>190832</v>
      </c>
    </row>
    <row r="840" spans="1:16" ht="34.5" customHeight="1">
      <c r="A840" s="143" t="s">
        <v>537</v>
      </c>
      <c r="B840" s="73" t="s">
        <v>115</v>
      </c>
      <c r="C840" s="111"/>
      <c r="D840" s="73" t="s">
        <v>286</v>
      </c>
      <c r="E840" s="73" t="s">
        <v>536</v>
      </c>
      <c r="F840" s="81"/>
      <c r="G840" s="162">
        <v>196300</v>
      </c>
      <c r="H840" s="193">
        <f>F840+G840</f>
        <v>196300</v>
      </c>
      <c r="I840" s="121"/>
      <c r="J840" s="82">
        <f>H840+I840</f>
        <v>196300</v>
      </c>
      <c r="K840" s="121">
        <v>-5468</v>
      </c>
      <c r="L840" s="82">
        <f>J840+K840</f>
        <v>190832</v>
      </c>
      <c r="M840" s="162"/>
      <c r="N840" s="82">
        <f>L840+M840</f>
        <v>190832</v>
      </c>
      <c r="O840" s="162"/>
      <c r="P840" s="234">
        <f>N840+O840</f>
        <v>190832</v>
      </c>
    </row>
    <row r="841" spans="1:16" ht="30.75" customHeight="1">
      <c r="A841" s="87" t="s">
        <v>453</v>
      </c>
      <c r="B841" s="69" t="s">
        <v>115</v>
      </c>
      <c r="C841" s="69" t="s">
        <v>452</v>
      </c>
      <c r="D841" s="73" t="s">
        <v>626</v>
      </c>
      <c r="E841" s="69"/>
      <c r="F841" s="71">
        <f>F842</f>
        <v>300000</v>
      </c>
      <c r="G841" s="121"/>
      <c r="H841" s="188">
        <f>H842</f>
        <v>296750</v>
      </c>
      <c r="I841" s="121"/>
      <c r="J841" s="71">
        <f>J842</f>
        <v>300000</v>
      </c>
      <c r="K841" s="121"/>
      <c r="L841" s="71">
        <f>L842</f>
        <v>300000</v>
      </c>
      <c r="M841" s="162"/>
      <c r="N841" s="71">
        <f>N842</f>
        <v>300000</v>
      </c>
      <c r="O841" s="162"/>
      <c r="P841" s="229">
        <f>P842</f>
        <v>300000</v>
      </c>
    </row>
    <row r="842" spans="1:16" ht="20.25" customHeight="1">
      <c r="A842" s="43" t="s">
        <v>173</v>
      </c>
      <c r="B842" s="72" t="s">
        <v>115</v>
      </c>
      <c r="C842" s="72" t="s">
        <v>452</v>
      </c>
      <c r="D842" s="73" t="s">
        <v>626</v>
      </c>
      <c r="E842" s="72" t="s">
        <v>174</v>
      </c>
      <c r="F842" s="70">
        <v>300000</v>
      </c>
      <c r="G842" s="162">
        <v>-3250</v>
      </c>
      <c r="H842" s="187">
        <f>F842+G842</f>
        <v>296750</v>
      </c>
      <c r="I842" s="121">
        <v>3250</v>
      </c>
      <c r="J842" s="70">
        <f>H842+I842</f>
        <v>300000</v>
      </c>
      <c r="K842" s="121"/>
      <c r="L842" s="70">
        <f>J842+K842</f>
        <v>300000</v>
      </c>
      <c r="M842" s="162"/>
      <c r="N842" s="70">
        <f>L842+M842</f>
        <v>300000</v>
      </c>
      <c r="O842" s="162"/>
      <c r="P842" s="228">
        <f>N842+O842</f>
        <v>300000</v>
      </c>
    </row>
    <row r="843" spans="1:16" ht="33" customHeight="1">
      <c r="A843" s="43" t="s">
        <v>531</v>
      </c>
      <c r="B843" s="72" t="s">
        <v>111</v>
      </c>
      <c r="C843" s="69"/>
      <c r="D843" s="69"/>
      <c r="E843" s="69"/>
      <c r="F843" s="71">
        <f>F844</f>
        <v>5040000</v>
      </c>
      <c r="G843" s="121"/>
      <c r="H843" s="188">
        <f>H844</f>
        <v>5040000</v>
      </c>
      <c r="I843" s="121"/>
      <c r="J843" s="71">
        <f>J844</f>
        <v>6105100</v>
      </c>
      <c r="K843" s="121"/>
      <c r="L843" s="71">
        <f>L844</f>
        <v>6105100</v>
      </c>
      <c r="M843" s="162"/>
      <c r="N843" s="71">
        <f>N844</f>
        <v>8175463</v>
      </c>
      <c r="O843" s="162"/>
      <c r="P843" s="229">
        <f>P844</f>
        <v>8175463</v>
      </c>
    </row>
    <row r="844" spans="1:16" ht="51.75" customHeight="1">
      <c r="A844" s="43" t="s">
        <v>529</v>
      </c>
      <c r="B844" s="72" t="s">
        <v>111</v>
      </c>
      <c r="C844" s="69" t="s">
        <v>210</v>
      </c>
      <c r="D844" s="73" t="s">
        <v>627</v>
      </c>
      <c r="E844" s="69"/>
      <c r="F844" s="71">
        <f>F845</f>
        <v>5040000</v>
      </c>
      <c r="G844" s="121"/>
      <c r="H844" s="188">
        <f>H845</f>
        <v>5040000</v>
      </c>
      <c r="I844" s="121"/>
      <c r="J844" s="71">
        <f>J845</f>
        <v>6105100</v>
      </c>
      <c r="K844" s="121"/>
      <c r="L844" s="71">
        <f>L845</f>
        <v>6105100</v>
      </c>
      <c r="M844" s="162"/>
      <c r="N844" s="71">
        <f>N845</f>
        <v>8175463</v>
      </c>
      <c r="O844" s="162"/>
      <c r="P844" s="229">
        <f>P845</f>
        <v>8175463</v>
      </c>
    </row>
    <row r="845" spans="1:16" ht="46.5" customHeight="1">
      <c r="A845" s="43" t="s">
        <v>530</v>
      </c>
      <c r="B845" s="72" t="s">
        <v>111</v>
      </c>
      <c r="C845" s="69" t="s">
        <v>532</v>
      </c>
      <c r="D845" s="73" t="s">
        <v>628</v>
      </c>
      <c r="E845" s="69"/>
      <c r="F845" s="71">
        <f>F846</f>
        <v>5040000</v>
      </c>
      <c r="G845" s="121"/>
      <c r="H845" s="188">
        <f>H846</f>
        <v>5040000</v>
      </c>
      <c r="I845" s="121"/>
      <c r="J845" s="71">
        <f>J846+J848</f>
        <v>6105100</v>
      </c>
      <c r="K845" s="121"/>
      <c r="L845" s="71">
        <f>L846+L848</f>
        <v>6105100</v>
      </c>
      <c r="M845" s="162"/>
      <c r="N845" s="71">
        <f>N846+N848</f>
        <v>8175463</v>
      </c>
      <c r="O845" s="162"/>
      <c r="P845" s="229">
        <f>P846+P848</f>
        <v>8175463</v>
      </c>
    </row>
    <row r="846" spans="1:16" ht="63.75" customHeight="1">
      <c r="A846" s="43" t="s">
        <v>246</v>
      </c>
      <c r="B846" s="112" t="s">
        <v>111</v>
      </c>
      <c r="C846" s="73" t="s">
        <v>533</v>
      </c>
      <c r="D846" s="73" t="s">
        <v>629</v>
      </c>
      <c r="E846" s="69"/>
      <c r="F846" s="71">
        <f>F847</f>
        <v>5040000</v>
      </c>
      <c r="G846" s="121"/>
      <c r="H846" s="188">
        <f>H847</f>
        <v>5040000</v>
      </c>
      <c r="I846" s="121"/>
      <c r="J846" s="71">
        <f>J847</f>
        <v>5040000</v>
      </c>
      <c r="K846" s="121"/>
      <c r="L846" s="71">
        <f>L847</f>
        <v>5040000</v>
      </c>
      <c r="M846" s="162"/>
      <c r="N846" s="71">
        <f>N847</f>
        <v>7020663</v>
      </c>
      <c r="O846" s="162"/>
      <c r="P846" s="229">
        <f>P847</f>
        <v>7020663</v>
      </c>
    </row>
    <row r="847" spans="1:16" ht="18.75" customHeight="1">
      <c r="A847" s="172" t="s">
        <v>545</v>
      </c>
      <c r="B847" s="72" t="s">
        <v>111</v>
      </c>
      <c r="C847" s="69" t="s">
        <v>533</v>
      </c>
      <c r="D847" s="73" t="s">
        <v>629</v>
      </c>
      <c r="E847" s="73" t="s">
        <v>544</v>
      </c>
      <c r="F847" s="71">
        <v>5040000</v>
      </c>
      <c r="G847" s="162"/>
      <c r="H847" s="188">
        <f>F847+G847</f>
        <v>5040000</v>
      </c>
      <c r="I847" s="121"/>
      <c r="J847" s="71">
        <f>H847+I847</f>
        <v>5040000</v>
      </c>
      <c r="K847" s="121"/>
      <c r="L847" s="71">
        <f>J847+K847</f>
        <v>5040000</v>
      </c>
      <c r="M847" s="162">
        <v>1980663</v>
      </c>
      <c r="N847" s="71">
        <f>L847+M847</f>
        <v>7020663</v>
      </c>
      <c r="O847" s="162"/>
      <c r="P847" s="229">
        <f>N847+O847</f>
        <v>7020663</v>
      </c>
    </row>
    <row r="848" spans="1:16" ht="79.5" customHeight="1">
      <c r="A848" s="172" t="s">
        <v>753</v>
      </c>
      <c r="B848" s="112" t="s">
        <v>111</v>
      </c>
      <c r="C848" s="69"/>
      <c r="D848" s="73" t="s">
        <v>752</v>
      </c>
      <c r="E848" s="73"/>
      <c r="F848" s="71"/>
      <c r="G848" s="162"/>
      <c r="H848" s="188"/>
      <c r="I848" s="121"/>
      <c r="J848" s="71">
        <f>J849</f>
        <v>1065100</v>
      </c>
      <c r="K848" s="121"/>
      <c r="L848" s="71">
        <f>L849</f>
        <v>1065100</v>
      </c>
      <c r="M848" s="162"/>
      <c r="N848" s="71">
        <f>N849</f>
        <v>1154800</v>
      </c>
      <c r="O848" s="162"/>
      <c r="P848" s="229">
        <f>P849</f>
        <v>1154800</v>
      </c>
    </row>
    <row r="849" spans="1:16" ht="18.75" customHeight="1">
      <c r="A849" s="172" t="s">
        <v>545</v>
      </c>
      <c r="B849" s="112" t="s">
        <v>111</v>
      </c>
      <c r="C849" s="69"/>
      <c r="D849" s="73" t="s">
        <v>752</v>
      </c>
      <c r="E849" s="73" t="s">
        <v>544</v>
      </c>
      <c r="F849" s="71"/>
      <c r="G849" s="162"/>
      <c r="H849" s="188"/>
      <c r="I849" s="121">
        <v>1065100</v>
      </c>
      <c r="J849" s="71">
        <f>H849+I849</f>
        <v>1065100</v>
      </c>
      <c r="K849" s="121"/>
      <c r="L849" s="71">
        <f>J849+K849</f>
        <v>1065100</v>
      </c>
      <c r="M849" s="162">
        <v>89700</v>
      </c>
      <c r="N849" s="71">
        <f>L849+M849</f>
        <v>1154800</v>
      </c>
      <c r="O849" s="162"/>
      <c r="P849" s="229">
        <f>N849+O849</f>
        <v>1154800</v>
      </c>
    </row>
    <row r="850" spans="1:16" ht="19.5" customHeight="1">
      <c r="A850" s="20" t="s">
        <v>157</v>
      </c>
      <c r="B850" s="83" t="s">
        <v>116</v>
      </c>
      <c r="C850" s="83"/>
      <c r="D850" s="83"/>
      <c r="E850" s="83"/>
      <c r="F850" s="108">
        <f>F851</f>
        <v>103142280</v>
      </c>
      <c r="G850" s="121"/>
      <c r="H850" s="180">
        <f>H851</f>
        <v>103142280</v>
      </c>
      <c r="I850" s="121"/>
      <c r="J850" s="108">
        <f>J851</f>
        <v>107717357</v>
      </c>
      <c r="K850" s="121"/>
      <c r="L850" s="108">
        <f>L851</f>
        <v>107745357</v>
      </c>
      <c r="M850" s="162"/>
      <c r="N850" s="108">
        <f>N851</f>
        <v>106364394</v>
      </c>
      <c r="O850" s="162"/>
      <c r="P850" s="222">
        <f>P851</f>
        <v>108841474</v>
      </c>
    </row>
    <row r="851" spans="1:16" ht="34.5" customHeight="1">
      <c r="A851" s="42" t="s">
        <v>208</v>
      </c>
      <c r="B851" s="63" t="s">
        <v>116</v>
      </c>
      <c r="C851" s="63" t="s">
        <v>210</v>
      </c>
      <c r="D851" s="58" t="s">
        <v>627</v>
      </c>
      <c r="E851" s="63"/>
      <c r="F851" s="104">
        <f>F852+F878+F875</f>
        <v>103142280</v>
      </c>
      <c r="G851" s="162"/>
      <c r="H851" s="185">
        <f>H852+H878+H875</f>
        <v>103142280</v>
      </c>
      <c r="I851" s="121"/>
      <c r="J851" s="104">
        <f>J852+J878+J875</f>
        <v>107717357</v>
      </c>
      <c r="K851" s="121"/>
      <c r="L851" s="104">
        <f>L852+L878+L875</f>
        <v>107745357</v>
      </c>
      <c r="M851" s="162"/>
      <c r="N851" s="104">
        <f>N852+N878+N875</f>
        <v>106364394</v>
      </c>
      <c r="O851" s="162"/>
      <c r="P851" s="226">
        <f>P852+P878+P875</f>
        <v>108841474</v>
      </c>
    </row>
    <row r="852" spans="1:16" ht="51" customHeight="1">
      <c r="A852" s="42" t="s">
        <v>209</v>
      </c>
      <c r="B852" s="63" t="s">
        <v>117</v>
      </c>
      <c r="C852" s="63" t="s">
        <v>594</v>
      </c>
      <c r="D852" s="59" t="s">
        <v>679</v>
      </c>
      <c r="E852" s="63"/>
      <c r="F852" s="104">
        <f>F853+F861+F871+F873</f>
        <v>102412400</v>
      </c>
      <c r="G852" s="121"/>
      <c r="H852" s="185">
        <f>H853+H861+H871+H873</f>
        <v>102412400</v>
      </c>
      <c r="I852" s="121"/>
      <c r="J852" s="104">
        <f>J853+J861+J871+J873</f>
        <v>106983477</v>
      </c>
      <c r="K852" s="121"/>
      <c r="L852" s="104">
        <f>L853+L861+L871+L873</f>
        <v>106958283</v>
      </c>
      <c r="M852" s="162"/>
      <c r="N852" s="104">
        <f>N853+N861+N871+N873+N867+N869+N855</f>
        <v>105483620</v>
      </c>
      <c r="O852" s="162"/>
      <c r="P852" s="226">
        <f>P853+P861+P871+P873+P867+P869+P855+P865+P857+P859+P863</f>
        <v>107960700</v>
      </c>
    </row>
    <row r="853" spans="1:16" ht="51" customHeight="1">
      <c r="A853" s="21" t="s">
        <v>257</v>
      </c>
      <c r="B853" s="63" t="s">
        <v>117</v>
      </c>
      <c r="C853" s="63" t="s">
        <v>199</v>
      </c>
      <c r="D853" s="59" t="s">
        <v>680</v>
      </c>
      <c r="E853" s="63"/>
      <c r="F853" s="104">
        <f>F854</f>
        <v>70532177</v>
      </c>
      <c r="G853" s="121"/>
      <c r="H853" s="185">
        <f>H854</f>
        <v>70532177</v>
      </c>
      <c r="I853" s="121"/>
      <c r="J853" s="104">
        <f>J854</f>
        <v>70632177</v>
      </c>
      <c r="K853" s="121"/>
      <c r="L853" s="104">
        <f>L854</f>
        <v>70606983</v>
      </c>
      <c r="M853" s="162"/>
      <c r="N853" s="104">
        <f>N854</f>
        <v>68697320</v>
      </c>
      <c r="O853" s="162"/>
      <c r="P853" s="226">
        <f>P854</f>
        <v>68879820</v>
      </c>
    </row>
    <row r="854" spans="1:16" ht="18" customHeight="1">
      <c r="A854" s="46" t="s">
        <v>545</v>
      </c>
      <c r="B854" s="63" t="s">
        <v>117</v>
      </c>
      <c r="C854" s="63" t="s">
        <v>199</v>
      </c>
      <c r="D854" s="59" t="s">
        <v>680</v>
      </c>
      <c r="E854" s="59" t="s">
        <v>544</v>
      </c>
      <c r="F854" s="104">
        <f>70352177+180000</f>
        <v>70532177</v>
      </c>
      <c r="G854" s="121"/>
      <c r="H854" s="185">
        <f>F854+G854</f>
        <v>70532177</v>
      </c>
      <c r="I854" s="121">
        <v>100000</v>
      </c>
      <c r="J854" s="104">
        <f>H854+I854</f>
        <v>70632177</v>
      </c>
      <c r="K854" s="121">
        <v>-25194</v>
      </c>
      <c r="L854" s="104">
        <f>J854+K854</f>
        <v>70606983</v>
      </c>
      <c r="M854" s="218">
        <v>-1909663</v>
      </c>
      <c r="N854" s="104">
        <f>L854+M854</f>
        <v>68697320</v>
      </c>
      <c r="O854" s="162">
        <f>-150000+246000+86500</f>
        <v>182500</v>
      </c>
      <c r="P854" s="226">
        <f>N854+O854</f>
        <v>68879820</v>
      </c>
    </row>
    <row r="855" spans="1:16" ht="32.25" customHeight="1">
      <c r="A855" s="11" t="s">
        <v>384</v>
      </c>
      <c r="B855" s="59" t="s">
        <v>117</v>
      </c>
      <c r="C855" s="63"/>
      <c r="D855" s="59" t="s">
        <v>385</v>
      </c>
      <c r="E855" s="59"/>
      <c r="F855" s="104"/>
      <c r="G855" s="121"/>
      <c r="H855" s="185"/>
      <c r="I855" s="121"/>
      <c r="J855" s="104"/>
      <c r="K855" s="121"/>
      <c r="L855" s="104"/>
      <c r="M855" s="162"/>
      <c r="N855" s="104">
        <f>N856</f>
        <v>285000</v>
      </c>
      <c r="O855" s="162"/>
      <c r="P855" s="226">
        <f>P856</f>
        <v>285000</v>
      </c>
    </row>
    <row r="856" spans="1:16" ht="18" customHeight="1">
      <c r="A856" s="46" t="s">
        <v>545</v>
      </c>
      <c r="B856" s="59" t="s">
        <v>117</v>
      </c>
      <c r="C856" s="63"/>
      <c r="D856" s="59" t="s">
        <v>385</v>
      </c>
      <c r="E856" s="59" t="s">
        <v>544</v>
      </c>
      <c r="F856" s="104"/>
      <c r="G856" s="121"/>
      <c r="H856" s="185"/>
      <c r="I856" s="121"/>
      <c r="J856" s="104"/>
      <c r="K856" s="121"/>
      <c r="L856" s="104"/>
      <c r="M856" s="162">
        <v>285000</v>
      </c>
      <c r="N856" s="104">
        <f>L856+M856</f>
        <v>285000</v>
      </c>
      <c r="O856" s="162"/>
      <c r="P856" s="226">
        <f>N856+O856</f>
        <v>285000</v>
      </c>
    </row>
    <row r="857" spans="1:16" ht="184.5" customHeight="1">
      <c r="A857" s="86" t="s">
        <v>127</v>
      </c>
      <c r="B857" s="58" t="s">
        <v>117</v>
      </c>
      <c r="C857" s="59"/>
      <c r="D857" s="59" t="s">
        <v>129</v>
      </c>
      <c r="E857" s="59"/>
      <c r="F857" s="104"/>
      <c r="G857" s="121"/>
      <c r="H857" s="185"/>
      <c r="I857" s="121"/>
      <c r="J857" s="104"/>
      <c r="K857" s="121"/>
      <c r="L857" s="104"/>
      <c r="M857" s="162"/>
      <c r="N857" s="104"/>
      <c r="O857" s="162"/>
      <c r="P857" s="226">
        <f>P858</f>
        <v>1100000</v>
      </c>
    </row>
    <row r="858" spans="1:16" ht="35.25" customHeight="1">
      <c r="A858" s="21" t="s">
        <v>545</v>
      </c>
      <c r="B858" s="58" t="s">
        <v>117</v>
      </c>
      <c r="C858" s="59"/>
      <c r="D858" s="59" t="s">
        <v>129</v>
      </c>
      <c r="E858" s="59" t="s">
        <v>544</v>
      </c>
      <c r="F858" s="104"/>
      <c r="G858" s="121"/>
      <c r="H858" s="185"/>
      <c r="I858" s="121"/>
      <c r="J858" s="104"/>
      <c r="K858" s="121"/>
      <c r="L858" s="104"/>
      <c r="M858" s="162"/>
      <c r="N858" s="104"/>
      <c r="O858" s="162">
        <v>1100000</v>
      </c>
      <c r="P858" s="226">
        <f>N858+O858</f>
        <v>1100000</v>
      </c>
    </row>
    <row r="859" spans="1:16" ht="178.5" customHeight="1">
      <c r="A859" s="86" t="s">
        <v>128</v>
      </c>
      <c r="B859" s="58" t="s">
        <v>117</v>
      </c>
      <c r="C859" s="59"/>
      <c r="D859" s="59" t="s">
        <v>130</v>
      </c>
      <c r="E859" s="59"/>
      <c r="F859" s="104"/>
      <c r="G859" s="121"/>
      <c r="H859" s="185"/>
      <c r="I859" s="121"/>
      <c r="J859" s="104"/>
      <c r="K859" s="121"/>
      <c r="L859" s="104"/>
      <c r="M859" s="162"/>
      <c r="N859" s="104"/>
      <c r="O859" s="162"/>
      <c r="P859" s="226">
        <f>P860</f>
        <v>538680</v>
      </c>
    </row>
    <row r="860" spans="1:16" ht="34.5" customHeight="1">
      <c r="A860" s="21" t="s">
        <v>545</v>
      </c>
      <c r="B860" s="58" t="s">
        <v>117</v>
      </c>
      <c r="C860" s="59"/>
      <c r="D860" s="59" t="s">
        <v>130</v>
      </c>
      <c r="E860" s="59" t="s">
        <v>544</v>
      </c>
      <c r="F860" s="104"/>
      <c r="G860" s="121"/>
      <c r="H860" s="185"/>
      <c r="I860" s="121"/>
      <c r="J860" s="104"/>
      <c r="K860" s="121"/>
      <c r="L860" s="104"/>
      <c r="M860" s="162"/>
      <c r="N860" s="104"/>
      <c r="O860" s="162">
        <v>538680</v>
      </c>
      <c r="P860" s="226">
        <f>N860+O860</f>
        <v>538680</v>
      </c>
    </row>
    <row r="861" spans="1:16" s="30" customFormat="1" ht="63.75" customHeight="1">
      <c r="A861" s="54" t="s">
        <v>211</v>
      </c>
      <c r="B861" s="63" t="s">
        <v>117</v>
      </c>
      <c r="C861" s="63" t="s">
        <v>213</v>
      </c>
      <c r="D861" s="59" t="s">
        <v>681</v>
      </c>
      <c r="E861" s="63"/>
      <c r="F861" s="104">
        <f>F862</f>
        <v>24097900</v>
      </c>
      <c r="G861" s="166"/>
      <c r="H861" s="185">
        <f>H862</f>
        <v>24097900</v>
      </c>
      <c r="I861" s="166"/>
      <c r="J861" s="104">
        <f>J862</f>
        <v>24097900</v>
      </c>
      <c r="K861" s="166"/>
      <c r="L861" s="104">
        <f>L862</f>
        <v>24097900</v>
      </c>
      <c r="M861" s="165"/>
      <c r="N861" s="104">
        <f>N862</f>
        <v>24097900</v>
      </c>
      <c r="O861" s="165"/>
      <c r="P861" s="226">
        <f>P862</f>
        <v>24011400</v>
      </c>
    </row>
    <row r="862" spans="1:16" s="30" customFormat="1" ht="17.25" customHeight="1">
      <c r="A862" s="46" t="s">
        <v>545</v>
      </c>
      <c r="B862" s="63" t="s">
        <v>117</v>
      </c>
      <c r="C862" s="63" t="s">
        <v>213</v>
      </c>
      <c r="D862" s="59" t="s">
        <v>681</v>
      </c>
      <c r="E862" s="59" t="s">
        <v>544</v>
      </c>
      <c r="F862" s="104">
        <v>24097900</v>
      </c>
      <c r="G862" s="166"/>
      <c r="H862" s="185">
        <f>F862+G862</f>
        <v>24097900</v>
      </c>
      <c r="I862" s="166"/>
      <c r="J862" s="104">
        <f>H862+I862</f>
        <v>24097900</v>
      </c>
      <c r="K862" s="166"/>
      <c r="L862" s="104">
        <f>J862+K862</f>
        <v>24097900</v>
      </c>
      <c r="M862" s="165"/>
      <c r="N862" s="104">
        <f>L862+M862</f>
        <v>24097900</v>
      </c>
      <c r="O862" s="244">
        <v>-86500</v>
      </c>
      <c r="P862" s="226">
        <f>N862+O862</f>
        <v>24011400</v>
      </c>
    </row>
    <row r="863" spans="1:16" s="30" customFormat="1" ht="81" customHeight="1">
      <c r="A863" s="246" t="s">
        <v>131</v>
      </c>
      <c r="B863" s="58" t="s">
        <v>117</v>
      </c>
      <c r="C863" s="59"/>
      <c r="D863" s="59" t="s">
        <v>132</v>
      </c>
      <c r="E863" s="59"/>
      <c r="F863" s="104"/>
      <c r="G863" s="121"/>
      <c r="H863" s="185"/>
      <c r="I863" s="121"/>
      <c r="J863" s="104"/>
      <c r="K863" s="121"/>
      <c r="L863" s="104"/>
      <c r="M863" s="162"/>
      <c r="N863" s="104"/>
      <c r="O863" s="162"/>
      <c r="P863" s="226">
        <f>P864</f>
        <v>500000</v>
      </c>
    </row>
    <row r="864" spans="1:16" s="30" customFormat="1" ht="52.5" customHeight="1">
      <c r="A864" s="21" t="s">
        <v>545</v>
      </c>
      <c r="B864" s="58" t="s">
        <v>117</v>
      </c>
      <c r="C864" s="59"/>
      <c r="D864" s="59" t="s">
        <v>132</v>
      </c>
      <c r="E864" s="59" t="s">
        <v>544</v>
      </c>
      <c r="F864" s="104"/>
      <c r="G864" s="121"/>
      <c r="H864" s="185"/>
      <c r="I864" s="121"/>
      <c r="J864" s="104"/>
      <c r="K864" s="121"/>
      <c r="L864" s="104"/>
      <c r="M864" s="162"/>
      <c r="N864" s="104"/>
      <c r="O864" s="162">
        <v>500000</v>
      </c>
      <c r="P864" s="226">
        <f>N864+O864</f>
        <v>500000</v>
      </c>
    </row>
    <row r="865" spans="1:16" s="30" customFormat="1" ht="140.25" customHeight="1">
      <c r="A865" s="243" t="s">
        <v>399</v>
      </c>
      <c r="B865" s="59" t="s">
        <v>117</v>
      </c>
      <c r="C865" s="59"/>
      <c r="D865" s="59" t="s">
        <v>400</v>
      </c>
      <c r="E865" s="59"/>
      <c r="F865" s="104"/>
      <c r="G865" s="166"/>
      <c r="H865" s="185"/>
      <c r="I865" s="166"/>
      <c r="J865" s="104"/>
      <c r="K865" s="166"/>
      <c r="L865" s="104"/>
      <c r="M865" s="165"/>
      <c r="N865" s="104"/>
      <c r="O865" s="247"/>
      <c r="P865" s="226">
        <f>P866</f>
        <v>92400</v>
      </c>
    </row>
    <row r="866" spans="1:16" s="30" customFormat="1" ht="48" customHeight="1">
      <c r="A866" s="21" t="s">
        <v>545</v>
      </c>
      <c r="B866" s="59" t="s">
        <v>117</v>
      </c>
      <c r="C866" s="59"/>
      <c r="D866" s="59" t="s">
        <v>400</v>
      </c>
      <c r="E866" s="59" t="s">
        <v>544</v>
      </c>
      <c r="F866" s="104"/>
      <c r="G866" s="166"/>
      <c r="H866" s="185"/>
      <c r="I866" s="166"/>
      <c r="J866" s="104"/>
      <c r="K866" s="166"/>
      <c r="L866" s="104"/>
      <c r="M866" s="165"/>
      <c r="N866" s="104"/>
      <c r="O866" s="244">
        <v>92400</v>
      </c>
      <c r="P866" s="226">
        <f>N866+O866</f>
        <v>92400</v>
      </c>
    </row>
    <row r="867" spans="1:16" s="30" customFormat="1" ht="35.25" customHeight="1">
      <c r="A867" s="11" t="s">
        <v>386</v>
      </c>
      <c r="B867" s="59" t="s">
        <v>117</v>
      </c>
      <c r="C867" s="63"/>
      <c r="D867" s="59" t="s">
        <v>380</v>
      </c>
      <c r="E867" s="59"/>
      <c r="F867" s="104"/>
      <c r="G867" s="166"/>
      <c r="H867" s="185"/>
      <c r="I867" s="166"/>
      <c r="J867" s="104"/>
      <c r="K867" s="166"/>
      <c r="L867" s="104"/>
      <c r="M867" s="165"/>
      <c r="N867" s="104">
        <f>N868</f>
        <v>100000</v>
      </c>
      <c r="O867" s="165"/>
      <c r="P867" s="226">
        <f>P868</f>
        <v>100000</v>
      </c>
    </row>
    <row r="868" spans="1:16" s="30" customFormat="1" ht="17.25" customHeight="1">
      <c r="A868" s="46" t="s">
        <v>545</v>
      </c>
      <c r="B868" s="59" t="s">
        <v>117</v>
      </c>
      <c r="C868" s="63"/>
      <c r="D868" s="59" t="s">
        <v>380</v>
      </c>
      <c r="E868" s="59" t="s">
        <v>544</v>
      </c>
      <c r="F868" s="104"/>
      <c r="G868" s="166"/>
      <c r="H868" s="185"/>
      <c r="I868" s="166"/>
      <c r="J868" s="104"/>
      <c r="K868" s="166"/>
      <c r="L868" s="104"/>
      <c r="M868" s="165">
        <v>100000</v>
      </c>
      <c r="N868" s="104">
        <f>L868+M868</f>
        <v>100000</v>
      </c>
      <c r="O868" s="165"/>
      <c r="P868" s="226">
        <f>N868+O868</f>
        <v>100000</v>
      </c>
    </row>
    <row r="869" spans="1:16" s="30" customFormat="1" ht="36" customHeight="1">
      <c r="A869" s="11" t="s">
        <v>387</v>
      </c>
      <c r="B869" s="59" t="s">
        <v>117</v>
      </c>
      <c r="C869" s="63"/>
      <c r="D869" s="59" t="s">
        <v>382</v>
      </c>
      <c r="E869" s="59"/>
      <c r="F869" s="104"/>
      <c r="G869" s="166"/>
      <c r="H869" s="185"/>
      <c r="I869" s="166"/>
      <c r="J869" s="104"/>
      <c r="K869" s="166"/>
      <c r="L869" s="104"/>
      <c r="M869" s="165"/>
      <c r="N869" s="104">
        <f>N870</f>
        <v>50000</v>
      </c>
      <c r="O869" s="165"/>
      <c r="P869" s="226">
        <f>P870</f>
        <v>50000</v>
      </c>
    </row>
    <row r="870" spans="1:16" s="30" customFormat="1" ht="17.25" customHeight="1">
      <c r="A870" s="46" t="s">
        <v>545</v>
      </c>
      <c r="B870" s="59" t="s">
        <v>117</v>
      </c>
      <c r="C870" s="63"/>
      <c r="D870" s="59" t="s">
        <v>382</v>
      </c>
      <c r="E870" s="59" t="s">
        <v>544</v>
      </c>
      <c r="F870" s="104"/>
      <c r="G870" s="166"/>
      <c r="H870" s="185"/>
      <c r="I870" s="166"/>
      <c r="J870" s="104"/>
      <c r="K870" s="166"/>
      <c r="L870" s="104"/>
      <c r="M870" s="165">
        <v>50000</v>
      </c>
      <c r="N870" s="104">
        <f>L870+M870</f>
        <v>50000</v>
      </c>
      <c r="O870" s="165"/>
      <c r="P870" s="226">
        <f>N870+O870</f>
        <v>50000</v>
      </c>
    </row>
    <row r="871" spans="1:16" ht="32.25" customHeight="1">
      <c r="A871" s="54" t="s">
        <v>212</v>
      </c>
      <c r="B871" s="63" t="s">
        <v>117</v>
      </c>
      <c r="C871" s="63" t="s">
        <v>214</v>
      </c>
      <c r="D871" s="59" t="s">
        <v>682</v>
      </c>
      <c r="E871" s="63"/>
      <c r="F871" s="104">
        <f>F872</f>
        <v>3933660</v>
      </c>
      <c r="G871" s="121"/>
      <c r="H871" s="185">
        <f>H872</f>
        <v>3933660</v>
      </c>
      <c r="I871" s="121"/>
      <c r="J871" s="104">
        <f>J872</f>
        <v>3933660</v>
      </c>
      <c r="K871" s="121"/>
      <c r="L871" s="104">
        <f>L872</f>
        <v>3933660</v>
      </c>
      <c r="M871" s="162"/>
      <c r="N871" s="104">
        <f>N872</f>
        <v>3933660</v>
      </c>
      <c r="O871" s="162"/>
      <c r="P871" s="226">
        <f>P872</f>
        <v>3933660</v>
      </c>
    </row>
    <row r="872" spans="1:16" ht="16.5" customHeight="1">
      <c r="A872" s="46" t="s">
        <v>545</v>
      </c>
      <c r="B872" s="63" t="s">
        <v>117</v>
      </c>
      <c r="C872" s="63" t="s">
        <v>214</v>
      </c>
      <c r="D872" s="59" t="s">
        <v>682</v>
      </c>
      <c r="E872" s="59" t="s">
        <v>544</v>
      </c>
      <c r="F872" s="104">
        <v>3933660</v>
      </c>
      <c r="G872" s="121"/>
      <c r="H872" s="185">
        <f>F872+G872</f>
        <v>3933660</v>
      </c>
      <c r="I872" s="121"/>
      <c r="J872" s="104">
        <f>H872+I872</f>
        <v>3933660</v>
      </c>
      <c r="K872" s="121"/>
      <c r="L872" s="104">
        <f>J872+K872</f>
        <v>3933660</v>
      </c>
      <c r="M872" s="162"/>
      <c r="N872" s="104">
        <f>L872+M872</f>
        <v>3933660</v>
      </c>
      <c r="O872" s="162"/>
      <c r="P872" s="226">
        <f>N872+O872</f>
        <v>3933660</v>
      </c>
    </row>
    <row r="873" spans="1:16" ht="63" customHeight="1">
      <c r="A873" s="41" t="s">
        <v>354</v>
      </c>
      <c r="B873" s="59" t="s">
        <v>117</v>
      </c>
      <c r="C873" s="59" t="s">
        <v>217</v>
      </c>
      <c r="D873" s="59" t="s">
        <v>683</v>
      </c>
      <c r="E873" s="59"/>
      <c r="F873" s="104">
        <f>F874</f>
        <v>3848663</v>
      </c>
      <c r="G873" s="121"/>
      <c r="H873" s="185">
        <f>H874</f>
        <v>3848663</v>
      </c>
      <c r="I873" s="121"/>
      <c r="J873" s="104">
        <f>J874</f>
        <v>8319740</v>
      </c>
      <c r="K873" s="121"/>
      <c r="L873" s="104">
        <f>L874</f>
        <v>8319740</v>
      </c>
      <c r="M873" s="162"/>
      <c r="N873" s="104">
        <f>N874</f>
        <v>8319740</v>
      </c>
      <c r="O873" s="162"/>
      <c r="P873" s="226">
        <f>P874</f>
        <v>8469740</v>
      </c>
    </row>
    <row r="874" spans="1:16" ht="21" customHeight="1">
      <c r="A874" s="46" t="s">
        <v>545</v>
      </c>
      <c r="B874" s="59" t="s">
        <v>117</v>
      </c>
      <c r="C874" s="59" t="s">
        <v>217</v>
      </c>
      <c r="D874" s="59" t="s">
        <v>683</v>
      </c>
      <c r="E874" s="59" t="s">
        <v>544</v>
      </c>
      <c r="F874" s="104">
        <v>3848663</v>
      </c>
      <c r="G874" s="121"/>
      <c r="H874" s="185">
        <f>F874+G874</f>
        <v>3848663</v>
      </c>
      <c r="I874" s="121">
        <f>-328923+4800000</f>
        <v>4471077</v>
      </c>
      <c r="J874" s="104">
        <f>H874+I874</f>
        <v>8319740</v>
      </c>
      <c r="K874" s="121"/>
      <c r="L874" s="104">
        <f>J874+K874</f>
        <v>8319740</v>
      </c>
      <c r="M874" s="162"/>
      <c r="N874" s="104">
        <f>L874+M874</f>
        <v>8319740</v>
      </c>
      <c r="O874" s="162">
        <v>150000</v>
      </c>
      <c r="P874" s="226">
        <f>N874+O874</f>
        <v>8469740</v>
      </c>
    </row>
    <row r="875" spans="1:16" ht="48" customHeight="1">
      <c r="A875" s="21" t="s">
        <v>279</v>
      </c>
      <c r="B875" s="62" t="s">
        <v>156</v>
      </c>
      <c r="C875" s="62" t="s">
        <v>594</v>
      </c>
      <c r="D875" s="58" t="s">
        <v>679</v>
      </c>
      <c r="E875" s="62"/>
      <c r="F875" s="104">
        <f>F876</f>
        <v>250000</v>
      </c>
      <c r="G875" s="121"/>
      <c r="H875" s="185">
        <f>H876</f>
        <v>250000</v>
      </c>
      <c r="I875" s="121"/>
      <c r="J875" s="104">
        <f>J876</f>
        <v>250000</v>
      </c>
      <c r="K875" s="121"/>
      <c r="L875" s="104">
        <f>L876</f>
        <v>303194</v>
      </c>
      <c r="M875" s="162"/>
      <c r="N875" s="104">
        <f>N876</f>
        <v>396894</v>
      </c>
      <c r="O875" s="162"/>
      <c r="P875" s="226">
        <f>P876</f>
        <v>396894</v>
      </c>
    </row>
    <row r="876" spans="1:16" ht="32.25" customHeight="1">
      <c r="A876" s="46" t="s">
        <v>215</v>
      </c>
      <c r="B876" s="62" t="s">
        <v>156</v>
      </c>
      <c r="C876" s="63" t="s">
        <v>216</v>
      </c>
      <c r="D876" s="59" t="s">
        <v>684</v>
      </c>
      <c r="E876" s="62"/>
      <c r="F876" s="104">
        <f>F877</f>
        <v>250000</v>
      </c>
      <c r="G876" s="121"/>
      <c r="H876" s="185">
        <f>H877</f>
        <v>250000</v>
      </c>
      <c r="I876" s="121"/>
      <c r="J876" s="104">
        <f>J877</f>
        <v>250000</v>
      </c>
      <c r="K876" s="121"/>
      <c r="L876" s="104">
        <f>L877</f>
        <v>303194</v>
      </c>
      <c r="M876" s="162"/>
      <c r="N876" s="104">
        <f>N877</f>
        <v>396894</v>
      </c>
      <c r="O876" s="162"/>
      <c r="P876" s="226">
        <f>P877</f>
        <v>396894</v>
      </c>
    </row>
    <row r="877" spans="1:16" ht="20.25" customHeight="1">
      <c r="A877" s="46" t="s">
        <v>545</v>
      </c>
      <c r="B877" s="62" t="s">
        <v>156</v>
      </c>
      <c r="C877" s="63" t="s">
        <v>216</v>
      </c>
      <c r="D877" s="59" t="s">
        <v>684</v>
      </c>
      <c r="E877" s="58" t="s">
        <v>544</v>
      </c>
      <c r="F877" s="104">
        <v>250000</v>
      </c>
      <c r="G877" s="121"/>
      <c r="H877" s="185">
        <f>F877+G877</f>
        <v>250000</v>
      </c>
      <c r="I877" s="121"/>
      <c r="J877" s="104">
        <f>H877+I877</f>
        <v>250000</v>
      </c>
      <c r="K877" s="121">
        <f>43194+10000</f>
        <v>53194</v>
      </c>
      <c r="L877" s="104">
        <f>J877+K877</f>
        <v>303194</v>
      </c>
      <c r="M877" s="218">
        <v>93700</v>
      </c>
      <c r="N877" s="104">
        <f>L877+M877</f>
        <v>396894</v>
      </c>
      <c r="O877" s="162"/>
      <c r="P877" s="226">
        <f>N877+O877</f>
        <v>396894</v>
      </c>
    </row>
    <row r="878" spans="1:16" ht="64.5" customHeight="1">
      <c r="A878" s="46" t="s">
        <v>223</v>
      </c>
      <c r="B878" s="63" t="s">
        <v>156</v>
      </c>
      <c r="C878" s="63" t="s">
        <v>234</v>
      </c>
      <c r="D878" s="59" t="s">
        <v>685</v>
      </c>
      <c r="E878" s="63"/>
      <c r="F878" s="104">
        <f>F879</f>
        <v>479880</v>
      </c>
      <c r="G878" s="121"/>
      <c r="H878" s="185">
        <f>H879</f>
        <v>479880</v>
      </c>
      <c r="I878" s="121"/>
      <c r="J878" s="104">
        <f>J879</f>
        <v>483880</v>
      </c>
      <c r="K878" s="121"/>
      <c r="L878" s="104">
        <f>L879</f>
        <v>483880</v>
      </c>
      <c r="M878" s="162"/>
      <c r="N878" s="104">
        <f>N879</f>
        <v>483880</v>
      </c>
      <c r="O878" s="162"/>
      <c r="P878" s="226">
        <f>P879</f>
        <v>483880</v>
      </c>
    </row>
    <row r="879" spans="1:16" ht="47.25" customHeight="1">
      <c r="A879" s="41" t="s">
        <v>233</v>
      </c>
      <c r="B879" s="63" t="s">
        <v>156</v>
      </c>
      <c r="C879" s="63" t="s">
        <v>527</v>
      </c>
      <c r="D879" s="59" t="s">
        <v>686</v>
      </c>
      <c r="E879" s="63"/>
      <c r="F879" s="104">
        <f>F880</f>
        <v>479880</v>
      </c>
      <c r="G879" s="121"/>
      <c r="H879" s="185">
        <f>H880</f>
        <v>479880</v>
      </c>
      <c r="I879" s="121"/>
      <c r="J879" s="104">
        <f>J880</f>
        <v>483880</v>
      </c>
      <c r="K879" s="121"/>
      <c r="L879" s="104">
        <f>L880</f>
        <v>483880</v>
      </c>
      <c r="M879" s="162"/>
      <c r="N879" s="104">
        <f>N880</f>
        <v>483880</v>
      </c>
      <c r="O879" s="162"/>
      <c r="P879" s="226">
        <f>P880</f>
        <v>483880</v>
      </c>
    </row>
    <row r="880" spans="1:16" ht="33" customHeight="1">
      <c r="A880" s="17" t="s">
        <v>537</v>
      </c>
      <c r="B880" s="63" t="s">
        <v>156</v>
      </c>
      <c r="C880" s="63" t="s">
        <v>527</v>
      </c>
      <c r="D880" s="59" t="s">
        <v>686</v>
      </c>
      <c r="E880" s="59" t="s">
        <v>536</v>
      </c>
      <c r="F880" s="104">
        <v>479880</v>
      </c>
      <c r="G880" s="121"/>
      <c r="H880" s="185">
        <f>F880+G880</f>
        <v>479880</v>
      </c>
      <c r="I880" s="121">
        <v>4000</v>
      </c>
      <c r="J880" s="104">
        <f>H880+I880</f>
        <v>483880</v>
      </c>
      <c r="K880" s="121"/>
      <c r="L880" s="104">
        <f>J880+K880</f>
        <v>483880</v>
      </c>
      <c r="M880" s="162"/>
      <c r="N880" s="104">
        <f>L880+M880</f>
        <v>483880</v>
      </c>
      <c r="O880" s="162"/>
      <c r="P880" s="226">
        <f>N880+O880</f>
        <v>483880</v>
      </c>
    </row>
    <row r="881" spans="1:16" ht="17.25" customHeight="1">
      <c r="A881" s="20" t="s">
        <v>118</v>
      </c>
      <c r="B881" s="83" t="s">
        <v>148</v>
      </c>
      <c r="C881" s="83"/>
      <c r="D881" s="83"/>
      <c r="E881" s="83"/>
      <c r="F881" s="108">
        <f>F883+F906+F886</f>
        <v>7640410</v>
      </c>
      <c r="G881" s="121"/>
      <c r="H881" s="180">
        <f>H883+H906+H886</f>
        <v>7740410</v>
      </c>
      <c r="I881" s="121"/>
      <c r="J881" s="108">
        <f>J883+J906+J886</f>
        <v>9719710</v>
      </c>
      <c r="K881" s="121"/>
      <c r="L881" s="108">
        <f>L883+L906+L886</f>
        <v>10238864</v>
      </c>
      <c r="M881" s="162"/>
      <c r="N881" s="108">
        <f>N883+N906+N886</f>
        <v>10145164</v>
      </c>
      <c r="O881" s="162"/>
      <c r="P881" s="222">
        <f>P883+P906+P886</f>
        <v>10559247.33</v>
      </c>
    </row>
    <row r="882" spans="1:16" ht="17.25" customHeight="1">
      <c r="A882" s="21" t="s">
        <v>121</v>
      </c>
      <c r="B882" s="59" t="s">
        <v>122</v>
      </c>
      <c r="C882" s="83"/>
      <c r="D882" s="83"/>
      <c r="E882" s="83"/>
      <c r="F882" s="105">
        <f>F883</f>
        <v>6478410</v>
      </c>
      <c r="G882" s="121"/>
      <c r="H882" s="181">
        <f>H883</f>
        <v>6478410</v>
      </c>
      <c r="I882" s="121"/>
      <c r="J882" s="105">
        <f>J883</f>
        <v>6478410</v>
      </c>
      <c r="K882" s="121"/>
      <c r="L882" s="105">
        <f>L883</f>
        <v>6491264</v>
      </c>
      <c r="M882" s="162"/>
      <c r="N882" s="105">
        <f>N883</f>
        <v>6491264</v>
      </c>
      <c r="O882" s="162"/>
      <c r="P882" s="223">
        <f>P883</f>
        <v>6905347.33</v>
      </c>
    </row>
    <row r="883" spans="1:16" ht="18" customHeight="1">
      <c r="A883" s="42" t="s">
        <v>721</v>
      </c>
      <c r="B883" s="63" t="s">
        <v>122</v>
      </c>
      <c r="C883" s="63" t="s">
        <v>191</v>
      </c>
      <c r="D883" s="59" t="s">
        <v>640</v>
      </c>
      <c r="E883" s="63"/>
      <c r="F883" s="104">
        <f>F884</f>
        <v>6478410</v>
      </c>
      <c r="G883" s="121"/>
      <c r="H883" s="185">
        <f>H884</f>
        <v>6478410</v>
      </c>
      <c r="I883" s="121"/>
      <c r="J883" s="104">
        <f>J884</f>
        <v>6478410</v>
      </c>
      <c r="K883" s="121"/>
      <c r="L883" s="104">
        <f>L884</f>
        <v>6491264</v>
      </c>
      <c r="M883" s="162"/>
      <c r="N883" s="104">
        <f>N884</f>
        <v>6491264</v>
      </c>
      <c r="O883" s="162"/>
      <c r="P883" s="226">
        <f>P884</f>
        <v>6905347.33</v>
      </c>
    </row>
    <row r="884" spans="1:16" ht="30.75" customHeight="1">
      <c r="A884" s="21" t="s">
        <v>425</v>
      </c>
      <c r="B884" s="63" t="s">
        <v>122</v>
      </c>
      <c r="C884" s="63" t="s">
        <v>522</v>
      </c>
      <c r="D884" s="59" t="s">
        <v>424</v>
      </c>
      <c r="E884" s="63"/>
      <c r="F884" s="104">
        <f>F885</f>
        <v>6478410</v>
      </c>
      <c r="G884" s="121"/>
      <c r="H884" s="185">
        <f>H885</f>
        <v>6478410</v>
      </c>
      <c r="I884" s="121"/>
      <c r="J884" s="104">
        <f>J885</f>
        <v>6478410</v>
      </c>
      <c r="K884" s="121"/>
      <c r="L884" s="104">
        <f>L885</f>
        <v>6491264</v>
      </c>
      <c r="M884" s="162"/>
      <c r="N884" s="104">
        <f>N885</f>
        <v>6491264</v>
      </c>
      <c r="O884" s="162"/>
      <c r="P884" s="226">
        <f>P885</f>
        <v>6905347.33</v>
      </c>
    </row>
    <row r="885" spans="1:16" ht="30.75" customHeight="1">
      <c r="A885" s="42" t="s">
        <v>551</v>
      </c>
      <c r="B885" s="63" t="s">
        <v>122</v>
      </c>
      <c r="C885" s="63" t="s">
        <v>454</v>
      </c>
      <c r="D885" s="59" t="s">
        <v>424</v>
      </c>
      <c r="E885" s="59" t="s">
        <v>552</v>
      </c>
      <c r="F885" s="104">
        <f>5469300+122130+597330+289650</f>
        <v>6478410</v>
      </c>
      <c r="G885" s="121"/>
      <c r="H885" s="185">
        <f>G885+F885</f>
        <v>6478410</v>
      </c>
      <c r="I885" s="121"/>
      <c r="J885" s="104">
        <f>I885+H885</f>
        <v>6478410</v>
      </c>
      <c r="K885" s="121">
        <v>12854</v>
      </c>
      <c r="L885" s="104">
        <f>K885+J885</f>
        <v>6491264</v>
      </c>
      <c r="M885" s="162"/>
      <c r="N885" s="104">
        <f>M885+L885</f>
        <v>6491264</v>
      </c>
      <c r="O885" s="162">
        <f>417435+50701-13792.67-40260</f>
        <v>414083.33</v>
      </c>
      <c r="P885" s="226">
        <f>O885+N885</f>
        <v>6905347.33</v>
      </c>
    </row>
    <row r="886" spans="1:16" ht="20.25" customHeight="1">
      <c r="A886" s="42" t="s">
        <v>119</v>
      </c>
      <c r="B886" s="63" t="s">
        <v>120</v>
      </c>
      <c r="C886" s="63"/>
      <c r="D886" s="63"/>
      <c r="E886" s="63"/>
      <c r="F886" s="104">
        <f>F890+F898</f>
        <v>982000</v>
      </c>
      <c r="G886" s="121"/>
      <c r="H886" s="185">
        <f>H887+H890+H898</f>
        <v>1082000</v>
      </c>
      <c r="I886" s="162"/>
      <c r="J886" s="104">
        <f>J887+J890+J898</f>
        <v>3061300</v>
      </c>
      <c r="K886" s="121"/>
      <c r="L886" s="104">
        <f>L887+L890+L898</f>
        <v>3567600</v>
      </c>
      <c r="M886" s="162"/>
      <c r="N886" s="104">
        <f>N887+N890+N898</f>
        <v>3567600</v>
      </c>
      <c r="O886" s="162"/>
      <c r="P886" s="226">
        <f>P887+P890+P898</f>
        <v>3567600</v>
      </c>
    </row>
    <row r="887" spans="1:16" ht="20.25" customHeight="1">
      <c r="A887" s="21" t="s">
        <v>721</v>
      </c>
      <c r="B887" s="59" t="s">
        <v>120</v>
      </c>
      <c r="C887" s="59" t="s">
        <v>191</v>
      </c>
      <c r="D887" s="59" t="s">
        <v>640</v>
      </c>
      <c r="E887" s="58"/>
      <c r="F887" s="107"/>
      <c r="G887" s="168"/>
      <c r="H887" s="199">
        <f>H888</f>
        <v>100000</v>
      </c>
      <c r="I887" s="121"/>
      <c r="J887" s="107">
        <f>J888</f>
        <v>100000</v>
      </c>
      <c r="K887" s="121"/>
      <c r="L887" s="107">
        <f>L888</f>
        <v>100000</v>
      </c>
      <c r="M887" s="162"/>
      <c r="N887" s="107">
        <f>N888</f>
        <v>100000</v>
      </c>
      <c r="O887" s="162"/>
      <c r="P887" s="161">
        <f>P888</f>
        <v>100000</v>
      </c>
    </row>
    <row r="888" spans="1:16" ht="24" customHeight="1">
      <c r="A888" s="175" t="s">
        <v>293</v>
      </c>
      <c r="B888" s="58">
        <v>1003</v>
      </c>
      <c r="C888" s="58"/>
      <c r="D888" s="58" t="s">
        <v>656</v>
      </c>
      <c r="E888" s="58"/>
      <c r="F888" s="107"/>
      <c r="G888" s="168"/>
      <c r="H888" s="199">
        <f>H889</f>
        <v>100000</v>
      </c>
      <c r="I888" s="121"/>
      <c r="J888" s="107">
        <f>J889</f>
        <v>100000</v>
      </c>
      <c r="K888" s="121"/>
      <c r="L888" s="107">
        <f>L889</f>
        <v>100000</v>
      </c>
      <c r="M888" s="162"/>
      <c r="N888" s="107">
        <f>N889</f>
        <v>100000</v>
      </c>
      <c r="O888" s="162"/>
      <c r="P888" s="161">
        <f>P889</f>
        <v>100000</v>
      </c>
    </row>
    <row r="889" spans="1:16" ht="48.75" customHeight="1">
      <c r="A889" s="115" t="s">
        <v>560</v>
      </c>
      <c r="B889" s="58">
        <v>1003</v>
      </c>
      <c r="C889" s="58"/>
      <c r="D889" s="58" t="s">
        <v>656</v>
      </c>
      <c r="E889" s="58" t="s">
        <v>553</v>
      </c>
      <c r="F889" s="107"/>
      <c r="G889" s="168">
        <v>100000</v>
      </c>
      <c r="H889" s="199">
        <f>F889+G889</f>
        <v>100000</v>
      </c>
      <c r="I889" s="121"/>
      <c r="J889" s="107">
        <f>H889+I889</f>
        <v>100000</v>
      </c>
      <c r="K889" s="121"/>
      <c r="L889" s="107">
        <f>J889+K889</f>
        <v>100000</v>
      </c>
      <c r="M889" s="162"/>
      <c r="N889" s="107">
        <f>L889+M889</f>
        <v>100000</v>
      </c>
      <c r="O889" s="162"/>
      <c r="P889" s="161">
        <f>N889+O889</f>
        <v>100000</v>
      </c>
    </row>
    <row r="890" spans="1:16" ht="79.5" customHeight="1">
      <c r="A890" s="114" t="s">
        <v>255</v>
      </c>
      <c r="B890" s="58" t="s">
        <v>120</v>
      </c>
      <c r="C890" s="58" t="s">
        <v>243</v>
      </c>
      <c r="D890" s="58" t="s">
        <v>630</v>
      </c>
      <c r="E890" s="58"/>
      <c r="F890" s="107">
        <f>F891</f>
        <v>397000</v>
      </c>
      <c r="G890" s="121"/>
      <c r="H890" s="183">
        <f>H891</f>
        <v>397000</v>
      </c>
      <c r="I890" s="121"/>
      <c r="J890" s="107">
        <f>J891</f>
        <v>397000</v>
      </c>
      <c r="K890" s="121"/>
      <c r="L890" s="107">
        <f>L891</f>
        <v>903300</v>
      </c>
      <c r="M890" s="162"/>
      <c r="N890" s="107">
        <f>N891</f>
        <v>903300</v>
      </c>
      <c r="O890" s="162"/>
      <c r="P890" s="161">
        <f>P891</f>
        <v>903300</v>
      </c>
    </row>
    <row r="891" spans="1:16" ht="48" customHeight="1">
      <c r="A891" s="115" t="s">
        <v>474</v>
      </c>
      <c r="B891" s="58" t="s">
        <v>120</v>
      </c>
      <c r="C891" s="59" t="s">
        <v>728</v>
      </c>
      <c r="D891" s="59" t="s">
        <v>426</v>
      </c>
      <c r="E891" s="58"/>
      <c r="F891" s="107">
        <f>F892</f>
        <v>397000</v>
      </c>
      <c r="G891" s="121"/>
      <c r="H891" s="183">
        <f>H892</f>
        <v>397000</v>
      </c>
      <c r="I891" s="121"/>
      <c r="J891" s="107">
        <f>J892</f>
        <v>397000</v>
      </c>
      <c r="K891" s="121"/>
      <c r="L891" s="107">
        <f>L892+L894+L896</f>
        <v>903300</v>
      </c>
      <c r="M891" s="162"/>
      <c r="N891" s="107">
        <f>N892+N894+N896</f>
        <v>903300</v>
      </c>
      <c r="O891" s="162"/>
      <c r="P891" s="161">
        <f>P892+P894+P896</f>
        <v>903300</v>
      </c>
    </row>
    <row r="892" spans="1:16" ht="48.75" customHeight="1">
      <c r="A892" s="115" t="s">
        <v>261</v>
      </c>
      <c r="B892" s="58" t="s">
        <v>120</v>
      </c>
      <c r="C892" s="59" t="s">
        <v>729</v>
      </c>
      <c r="D892" s="59" t="s">
        <v>427</v>
      </c>
      <c r="E892" s="58"/>
      <c r="F892" s="107">
        <f>F893</f>
        <v>397000</v>
      </c>
      <c r="G892" s="121"/>
      <c r="H892" s="183">
        <f>H893</f>
        <v>397000</v>
      </c>
      <c r="I892" s="121"/>
      <c r="J892" s="107">
        <f>J893</f>
        <v>397000</v>
      </c>
      <c r="K892" s="121"/>
      <c r="L892" s="107">
        <f>L893</f>
        <v>397000</v>
      </c>
      <c r="M892" s="162"/>
      <c r="N892" s="107">
        <f>N893</f>
        <v>397000</v>
      </c>
      <c r="O892" s="162"/>
      <c r="P892" s="161">
        <f>P893</f>
        <v>397000</v>
      </c>
    </row>
    <row r="893" spans="1:16" ht="48.75" customHeight="1">
      <c r="A893" s="116" t="s">
        <v>560</v>
      </c>
      <c r="B893" s="58" t="s">
        <v>120</v>
      </c>
      <c r="C893" s="59" t="s">
        <v>729</v>
      </c>
      <c r="D893" s="59" t="s">
        <v>427</v>
      </c>
      <c r="E893" s="58" t="s">
        <v>553</v>
      </c>
      <c r="F893" s="107">
        <v>397000</v>
      </c>
      <c r="G893" s="121"/>
      <c r="H893" s="183">
        <f>F893+G893</f>
        <v>397000</v>
      </c>
      <c r="I893" s="121"/>
      <c r="J893" s="107">
        <f>H893+I893</f>
        <v>397000</v>
      </c>
      <c r="K893" s="121"/>
      <c r="L893" s="107">
        <f>J893+K893</f>
        <v>397000</v>
      </c>
      <c r="M893" s="162"/>
      <c r="N893" s="107">
        <f>L893+M893</f>
        <v>397000</v>
      </c>
      <c r="O893" s="162"/>
      <c r="P893" s="161">
        <f>N893+O893</f>
        <v>397000</v>
      </c>
    </row>
    <row r="894" spans="1:16" ht="48.75" customHeight="1">
      <c r="A894" s="116" t="s">
        <v>64</v>
      </c>
      <c r="B894" s="58" t="s">
        <v>120</v>
      </c>
      <c r="C894" s="59"/>
      <c r="D894" s="59" t="s">
        <v>65</v>
      </c>
      <c r="E894" s="58"/>
      <c r="F894" s="107"/>
      <c r="G894" s="121"/>
      <c r="H894" s="183"/>
      <c r="I894" s="121"/>
      <c r="J894" s="107"/>
      <c r="K894" s="121"/>
      <c r="L894" s="107">
        <f>L895</f>
        <v>259500</v>
      </c>
      <c r="M894" s="162"/>
      <c r="N894" s="107">
        <f>N895</f>
        <v>259500</v>
      </c>
      <c r="O894" s="162"/>
      <c r="P894" s="161">
        <f>P895</f>
        <v>259500</v>
      </c>
    </row>
    <row r="895" spans="1:16" ht="48.75" customHeight="1">
      <c r="A895" s="116" t="s">
        <v>560</v>
      </c>
      <c r="B895" s="58" t="s">
        <v>120</v>
      </c>
      <c r="C895" s="59"/>
      <c r="D895" s="59" t="s">
        <v>65</v>
      </c>
      <c r="E895" s="58" t="s">
        <v>553</v>
      </c>
      <c r="F895" s="107"/>
      <c r="G895" s="121"/>
      <c r="H895" s="183"/>
      <c r="I895" s="121"/>
      <c r="J895" s="107"/>
      <c r="K895" s="121">
        <v>259500</v>
      </c>
      <c r="L895" s="107">
        <f>J895+K895</f>
        <v>259500</v>
      </c>
      <c r="M895" s="162"/>
      <c r="N895" s="107">
        <f>L895+M895</f>
        <v>259500</v>
      </c>
      <c r="O895" s="162"/>
      <c r="P895" s="161">
        <f>N895+O895</f>
        <v>259500</v>
      </c>
    </row>
    <row r="896" spans="1:16" ht="48.75" customHeight="1">
      <c r="A896" s="116" t="s">
        <v>63</v>
      </c>
      <c r="B896" s="58" t="s">
        <v>120</v>
      </c>
      <c r="C896" s="59"/>
      <c r="D896" s="59" t="s">
        <v>66</v>
      </c>
      <c r="E896" s="58"/>
      <c r="F896" s="107"/>
      <c r="G896" s="121"/>
      <c r="H896" s="183"/>
      <c r="I896" s="121"/>
      <c r="J896" s="107"/>
      <c r="K896" s="121"/>
      <c r="L896" s="107">
        <f>L897</f>
        <v>246800</v>
      </c>
      <c r="M896" s="162"/>
      <c r="N896" s="107">
        <f>N897</f>
        <v>246800</v>
      </c>
      <c r="O896" s="162"/>
      <c r="P896" s="161">
        <f>P897</f>
        <v>246800</v>
      </c>
    </row>
    <row r="897" spans="1:16" ht="48.75" customHeight="1">
      <c r="A897" s="116" t="s">
        <v>560</v>
      </c>
      <c r="B897" s="58" t="s">
        <v>120</v>
      </c>
      <c r="C897" s="59"/>
      <c r="D897" s="59" t="s">
        <v>66</v>
      </c>
      <c r="E897" s="58" t="s">
        <v>553</v>
      </c>
      <c r="F897" s="107"/>
      <c r="G897" s="121"/>
      <c r="H897" s="183"/>
      <c r="I897" s="121"/>
      <c r="J897" s="107"/>
      <c r="K897" s="121">
        <v>246800</v>
      </c>
      <c r="L897" s="107">
        <f>J897+K897</f>
        <v>246800</v>
      </c>
      <c r="M897" s="162"/>
      <c r="N897" s="107">
        <f>L897+M897</f>
        <v>246800</v>
      </c>
      <c r="O897" s="162"/>
      <c r="P897" s="161">
        <f>N897+O897</f>
        <v>246800</v>
      </c>
    </row>
    <row r="898" spans="1:16" ht="81" customHeight="1">
      <c r="A898" s="41" t="s">
        <v>738</v>
      </c>
      <c r="B898" s="62" t="s">
        <v>120</v>
      </c>
      <c r="C898" s="62" t="s">
        <v>309</v>
      </c>
      <c r="D898" s="58" t="s">
        <v>412</v>
      </c>
      <c r="E898" s="63"/>
      <c r="F898" s="104">
        <f>F899</f>
        <v>585000</v>
      </c>
      <c r="G898" s="121"/>
      <c r="H898" s="185">
        <f>H899</f>
        <v>585000</v>
      </c>
      <c r="I898" s="121"/>
      <c r="J898" s="104">
        <f>J899</f>
        <v>2564300</v>
      </c>
      <c r="K898" s="121"/>
      <c r="L898" s="104">
        <f>L899</f>
        <v>2564300</v>
      </c>
      <c r="M898" s="162"/>
      <c r="N898" s="104">
        <f>N899</f>
        <v>2564300</v>
      </c>
      <c r="O898" s="162"/>
      <c r="P898" s="226">
        <f>P899</f>
        <v>2564300</v>
      </c>
    </row>
    <row r="899" spans="1:16" ht="82.5" customHeight="1">
      <c r="A899" s="45" t="s">
        <v>218</v>
      </c>
      <c r="B899" s="62" t="s">
        <v>120</v>
      </c>
      <c r="C899" s="62" t="s">
        <v>219</v>
      </c>
      <c r="D899" s="58" t="s">
        <v>431</v>
      </c>
      <c r="E899" s="62"/>
      <c r="F899" s="105">
        <f>F900</f>
        <v>585000</v>
      </c>
      <c r="G899" s="121"/>
      <c r="H899" s="181">
        <f>H900</f>
        <v>585000</v>
      </c>
      <c r="I899" s="121"/>
      <c r="J899" s="105">
        <f>J900+J902+J904</f>
        <v>2564300</v>
      </c>
      <c r="K899" s="121"/>
      <c r="L899" s="105">
        <f>L900+L902+L904</f>
        <v>2564300</v>
      </c>
      <c r="M899" s="162"/>
      <c r="N899" s="105">
        <f>N900+N902+N904</f>
        <v>2564300</v>
      </c>
      <c r="O899" s="162"/>
      <c r="P899" s="223">
        <f>P900+P902+P904</f>
        <v>2564300</v>
      </c>
    </row>
    <row r="900" spans="1:16" ht="61.5" customHeight="1">
      <c r="A900" s="17" t="s">
        <v>220</v>
      </c>
      <c r="B900" s="58" t="s">
        <v>120</v>
      </c>
      <c r="C900" s="58" t="s">
        <v>221</v>
      </c>
      <c r="D900" s="58" t="s">
        <v>432</v>
      </c>
      <c r="E900" s="58"/>
      <c r="F900" s="104">
        <f>F901</f>
        <v>585000</v>
      </c>
      <c r="G900" s="121"/>
      <c r="H900" s="185">
        <f>H901</f>
        <v>585000</v>
      </c>
      <c r="I900" s="121"/>
      <c r="J900" s="104">
        <f>J901</f>
        <v>585000</v>
      </c>
      <c r="K900" s="121"/>
      <c r="L900" s="104">
        <f>L901</f>
        <v>585000</v>
      </c>
      <c r="M900" s="162"/>
      <c r="N900" s="104">
        <f>N901</f>
        <v>585000</v>
      </c>
      <c r="O900" s="162"/>
      <c r="P900" s="226">
        <f>P901</f>
        <v>585000</v>
      </c>
    </row>
    <row r="901" spans="1:16" ht="49.5" customHeight="1">
      <c r="A901" s="45" t="s">
        <v>560</v>
      </c>
      <c r="B901" s="62" t="s">
        <v>120</v>
      </c>
      <c r="C901" s="62" t="s">
        <v>221</v>
      </c>
      <c r="D901" s="58" t="s">
        <v>432</v>
      </c>
      <c r="E901" s="58" t="s">
        <v>553</v>
      </c>
      <c r="F901" s="105">
        <v>585000</v>
      </c>
      <c r="G901" s="121"/>
      <c r="H901" s="181">
        <f>F901+G901</f>
        <v>585000</v>
      </c>
      <c r="I901" s="121"/>
      <c r="J901" s="105">
        <f>H901+I901</f>
        <v>585000</v>
      </c>
      <c r="K901" s="121"/>
      <c r="L901" s="105">
        <f>J901+K901</f>
        <v>585000</v>
      </c>
      <c r="M901" s="162"/>
      <c r="N901" s="105">
        <f>L901+M901</f>
        <v>585000</v>
      </c>
      <c r="O901" s="162"/>
      <c r="P901" s="223">
        <f>N901+O901</f>
        <v>585000</v>
      </c>
    </row>
    <row r="902" spans="1:16" ht="77.25" customHeight="1">
      <c r="A902" s="17" t="s">
        <v>468</v>
      </c>
      <c r="B902" s="62" t="s">
        <v>120</v>
      </c>
      <c r="C902" s="62" t="s">
        <v>221</v>
      </c>
      <c r="D902" s="58" t="s">
        <v>471</v>
      </c>
      <c r="E902" s="62"/>
      <c r="F902" s="105"/>
      <c r="G902" s="121"/>
      <c r="H902" s="181"/>
      <c r="I902" s="121"/>
      <c r="J902" s="105">
        <f>J903</f>
        <v>1283100</v>
      </c>
      <c r="K902" s="121"/>
      <c r="L902" s="105">
        <f>L903</f>
        <v>1283100</v>
      </c>
      <c r="M902" s="162"/>
      <c r="N902" s="105">
        <f>N903</f>
        <v>1283100</v>
      </c>
      <c r="O902" s="162"/>
      <c r="P902" s="223">
        <f>P903</f>
        <v>1283100</v>
      </c>
    </row>
    <row r="903" spans="1:16" ht="49.5" customHeight="1">
      <c r="A903" s="17" t="s">
        <v>556</v>
      </c>
      <c r="B903" s="62" t="s">
        <v>120</v>
      </c>
      <c r="C903" s="62" t="s">
        <v>221</v>
      </c>
      <c r="D903" s="58" t="s">
        <v>471</v>
      </c>
      <c r="E903" s="58" t="s">
        <v>553</v>
      </c>
      <c r="F903" s="105"/>
      <c r="G903" s="121"/>
      <c r="H903" s="181"/>
      <c r="I903" s="121">
        <v>1283100</v>
      </c>
      <c r="J903" s="105">
        <f>H903+I903</f>
        <v>1283100</v>
      </c>
      <c r="K903" s="121"/>
      <c r="L903" s="105">
        <f>J903+K903</f>
        <v>1283100</v>
      </c>
      <c r="M903" s="162"/>
      <c r="N903" s="105">
        <f>L903+M903</f>
        <v>1283100</v>
      </c>
      <c r="O903" s="162"/>
      <c r="P903" s="223">
        <f>N903+O903</f>
        <v>1283100</v>
      </c>
    </row>
    <row r="904" spans="1:16" ht="81.75" customHeight="1">
      <c r="A904" s="17" t="s">
        <v>469</v>
      </c>
      <c r="B904" s="62" t="s">
        <v>120</v>
      </c>
      <c r="C904" s="62" t="s">
        <v>221</v>
      </c>
      <c r="D904" s="58" t="s">
        <v>470</v>
      </c>
      <c r="E904" s="62"/>
      <c r="F904" s="105"/>
      <c r="G904" s="121"/>
      <c r="H904" s="181"/>
      <c r="I904" s="121"/>
      <c r="J904" s="105">
        <f>J905</f>
        <v>696200</v>
      </c>
      <c r="K904" s="121"/>
      <c r="L904" s="105">
        <f>L905</f>
        <v>696200</v>
      </c>
      <c r="M904" s="162"/>
      <c r="N904" s="105">
        <f>N905</f>
        <v>696200</v>
      </c>
      <c r="O904" s="162"/>
      <c r="P904" s="223">
        <f>P905</f>
        <v>696200</v>
      </c>
    </row>
    <row r="905" spans="1:16" ht="49.5" customHeight="1">
      <c r="A905" s="17" t="s">
        <v>556</v>
      </c>
      <c r="B905" s="62" t="s">
        <v>120</v>
      </c>
      <c r="C905" s="62" t="s">
        <v>221</v>
      </c>
      <c r="D905" s="58" t="s">
        <v>470</v>
      </c>
      <c r="E905" s="58" t="s">
        <v>553</v>
      </c>
      <c r="F905" s="105"/>
      <c r="G905" s="121"/>
      <c r="H905" s="181"/>
      <c r="I905" s="121">
        <v>696200</v>
      </c>
      <c r="J905" s="105">
        <f>H905+I905</f>
        <v>696200</v>
      </c>
      <c r="K905" s="121"/>
      <c r="L905" s="105">
        <f>J905+K905</f>
        <v>696200</v>
      </c>
      <c r="M905" s="162"/>
      <c r="N905" s="105">
        <f>L905+M905</f>
        <v>696200</v>
      </c>
      <c r="O905" s="162"/>
      <c r="P905" s="223">
        <f>N905+O905</f>
        <v>696200</v>
      </c>
    </row>
    <row r="906" spans="1:16" ht="31.5" customHeight="1">
      <c r="A906" s="13" t="s">
        <v>459</v>
      </c>
      <c r="B906" s="59" t="s">
        <v>164</v>
      </c>
      <c r="C906" s="59"/>
      <c r="D906" s="59"/>
      <c r="E906" s="59"/>
      <c r="F906" s="105">
        <f>F907</f>
        <v>180000</v>
      </c>
      <c r="G906" s="121"/>
      <c r="H906" s="181">
        <f>H907</f>
        <v>180000</v>
      </c>
      <c r="I906" s="121"/>
      <c r="J906" s="105">
        <f>J907</f>
        <v>180000</v>
      </c>
      <c r="K906" s="121"/>
      <c r="L906" s="105">
        <f>L907</f>
        <v>180000</v>
      </c>
      <c r="M906" s="162"/>
      <c r="N906" s="105">
        <f>N907</f>
        <v>86300</v>
      </c>
      <c r="O906" s="162"/>
      <c r="P906" s="223">
        <f>P907</f>
        <v>86300</v>
      </c>
    </row>
    <row r="907" spans="1:16" ht="129" customHeight="1">
      <c r="A907" s="15" t="s">
        <v>479</v>
      </c>
      <c r="B907" s="59" t="s">
        <v>164</v>
      </c>
      <c r="C907" s="59" t="s">
        <v>482</v>
      </c>
      <c r="D907" s="59" t="s">
        <v>664</v>
      </c>
      <c r="E907" s="59"/>
      <c r="F907" s="105">
        <f>F908</f>
        <v>180000</v>
      </c>
      <c r="G907" s="121"/>
      <c r="H907" s="181">
        <f>H908</f>
        <v>180000</v>
      </c>
      <c r="I907" s="121"/>
      <c r="J907" s="105">
        <f>J908</f>
        <v>180000</v>
      </c>
      <c r="K907" s="121"/>
      <c r="L907" s="105">
        <f>L908</f>
        <v>180000</v>
      </c>
      <c r="M907" s="162"/>
      <c r="N907" s="105">
        <f>N908</f>
        <v>86300</v>
      </c>
      <c r="O907" s="162"/>
      <c r="P907" s="223">
        <f>P908</f>
        <v>86300</v>
      </c>
    </row>
    <row r="908" spans="1:16" ht="72.75" customHeight="1">
      <c r="A908" s="12" t="s">
        <v>481</v>
      </c>
      <c r="B908" s="59" t="s">
        <v>164</v>
      </c>
      <c r="C908" s="59" t="s">
        <v>480</v>
      </c>
      <c r="D908" s="59" t="s">
        <v>433</v>
      </c>
      <c r="E908" s="59"/>
      <c r="F908" s="105">
        <f>F909</f>
        <v>180000</v>
      </c>
      <c r="G908" s="121"/>
      <c r="H908" s="181">
        <f>H909</f>
        <v>180000</v>
      </c>
      <c r="I908" s="121"/>
      <c r="J908" s="105">
        <f>J909</f>
        <v>180000</v>
      </c>
      <c r="K908" s="121"/>
      <c r="L908" s="105">
        <f>L909</f>
        <v>180000</v>
      </c>
      <c r="M908" s="162"/>
      <c r="N908" s="105">
        <f>N909</f>
        <v>86300</v>
      </c>
      <c r="O908" s="162"/>
      <c r="P908" s="223">
        <f>P909</f>
        <v>86300</v>
      </c>
    </row>
    <row r="909" spans="1:16" ht="52.5" customHeight="1">
      <c r="A909" s="12" t="s">
        <v>10</v>
      </c>
      <c r="B909" s="59" t="s">
        <v>164</v>
      </c>
      <c r="C909" s="59" t="s">
        <v>483</v>
      </c>
      <c r="D909" s="59" t="s">
        <v>434</v>
      </c>
      <c r="E909" s="59" t="s">
        <v>9</v>
      </c>
      <c r="F909" s="105">
        <v>180000</v>
      </c>
      <c r="G909" s="121"/>
      <c r="H909" s="181">
        <f>F909+G909</f>
        <v>180000</v>
      </c>
      <c r="I909" s="121"/>
      <c r="J909" s="105">
        <f>H909+I909</f>
        <v>180000</v>
      </c>
      <c r="K909" s="121"/>
      <c r="L909" s="105">
        <f>J909+K909</f>
        <v>180000</v>
      </c>
      <c r="M909" s="162">
        <v>-93700</v>
      </c>
      <c r="N909" s="105">
        <f>L909+M909</f>
        <v>86300</v>
      </c>
      <c r="O909" s="162"/>
      <c r="P909" s="223">
        <f>N909+O909</f>
        <v>86300</v>
      </c>
    </row>
    <row r="910" spans="1:16" ht="18" customHeight="1">
      <c r="A910" s="119" t="s">
        <v>258</v>
      </c>
      <c r="B910" s="83" t="s">
        <v>259</v>
      </c>
      <c r="C910" s="59"/>
      <c r="D910" s="59"/>
      <c r="E910" s="59"/>
      <c r="F910" s="105">
        <f>F911</f>
        <v>2085500</v>
      </c>
      <c r="G910" s="121"/>
      <c r="H910" s="181">
        <f>H911</f>
        <v>2075501</v>
      </c>
      <c r="I910" s="121"/>
      <c r="J910" s="105">
        <f>J911</f>
        <v>1851001</v>
      </c>
      <c r="K910" s="121"/>
      <c r="L910" s="105">
        <f>L911</f>
        <v>1817966.19</v>
      </c>
      <c r="M910" s="162"/>
      <c r="N910" s="105">
        <f>N911</f>
        <v>1807966.19</v>
      </c>
      <c r="O910" s="162"/>
      <c r="P910" s="223">
        <f>P911</f>
        <v>1357495.19</v>
      </c>
    </row>
    <row r="911" spans="1:16" ht="19.5" customHeight="1">
      <c r="A911" s="17" t="s">
        <v>162</v>
      </c>
      <c r="B911" s="58" t="s">
        <v>163</v>
      </c>
      <c r="C911" s="59"/>
      <c r="D911" s="59"/>
      <c r="E911" s="59"/>
      <c r="F911" s="105">
        <f>F912</f>
        <v>2085500</v>
      </c>
      <c r="G911" s="121"/>
      <c r="H911" s="181">
        <f>H912</f>
        <v>2075501</v>
      </c>
      <c r="I911" s="121"/>
      <c r="J911" s="105">
        <f>J912</f>
        <v>1851001</v>
      </c>
      <c r="K911" s="121"/>
      <c r="L911" s="105">
        <f>L912</f>
        <v>1817966.19</v>
      </c>
      <c r="M911" s="162"/>
      <c r="N911" s="105">
        <f>N912</f>
        <v>1807966.19</v>
      </c>
      <c r="O911" s="162"/>
      <c r="P911" s="223">
        <f>P912</f>
        <v>1357495.19</v>
      </c>
    </row>
    <row r="912" spans="1:16" ht="81.75" customHeight="1">
      <c r="A912" s="39" t="s">
        <v>222</v>
      </c>
      <c r="B912" s="59" t="s">
        <v>163</v>
      </c>
      <c r="C912" s="59" t="s">
        <v>243</v>
      </c>
      <c r="D912" s="59" t="s">
        <v>440</v>
      </c>
      <c r="E912" s="59"/>
      <c r="F912" s="105">
        <f>F913</f>
        <v>2085500</v>
      </c>
      <c r="G912" s="121"/>
      <c r="H912" s="181">
        <f>H913</f>
        <v>2075501</v>
      </c>
      <c r="I912" s="121"/>
      <c r="J912" s="105">
        <f>J913</f>
        <v>1851001</v>
      </c>
      <c r="K912" s="121"/>
      <c r="L912" s="105">
        <f>L913</f>
        <v>1817966.19</v>
      </c>
      <c r="M912" s="162"/>
      <c r="N912" s="105">
        <f>N913</f>
        <v>1807966.19</v>
      </c>
      <c r="O912" s="162"/>
      <c r="P912" s="223">
        <f>P913</f>
        <v>1357495.19</v>
      </c>
    </row>
    <row r="913" spans="1:16" ht="68.25" customHeight="1">
      <c r="A913" s="13" t="s">
        <v>264</v>
      </c>
      <c r="B913" s="59" t="s">
        <v>163</v>
      </c>
      <c r="C913" s="58" t="s">
        <v>730</v>
      </c>
      <c r="D913" s="58" t="s">
        <v>439</v>
      </c>
      <c r="E913" s="59"/>
      <c r="F913" s="105">
        <f>F914</f>
        <v>2085500</v>
      </c>
      <c r="G913" s="121"/>
      <c r="H913" s="181">
        <f>H914</f>
        <v>2075501</v>
      </c>
      <c r="I913" s="121"/>
      <c r="J913" s="105">
        <f>J914+J917</f>
        <v>1851001</v>
      </c>
      <c r="K913" s="121"/>
      <c r="L913" s="105">
        <f>L914+L917</f>
        <v>1817966.19</v>
      </c>
      <c r="M913" s="162"/>
      <c r="N913" s="105">
        <f>N914+N917</f>
        <v>1807966.19</v>
      </c>
      <c r="O913" s="162"/>
      <c r="P913" s="223">
        <f>P914+P917</f>
        <v>1357495.19</v>
      </c>
    </row>
    <row r="914" spans="1:16" ht="36.75" customHeight="1">
      <c r="A914" s="13" t="s">
        <v>256</v>
      </c>
      <c r="B914" s="59" t="s">
        <v>163</v>
      </c>
      <c r="C914" s="58" t="s">
        <v>266</v>
      </c>
      <c r="D914" s="58" t="s">
        <v>743</v>
      </c>
      <c r="E914" s="59"/>
      <c r="F914" s="105">
        <f>F916+F915</f>
        <v>2085500</v>
      </c>
      <c r="G914" s="121"/>
      <c r="H914" s="181">
        <f>H916+H915</f>
        <v>2075501</v>
      </c>
      <c r="I914" s="121"/>
      <c r="J914" s="105">
        <f>J916+J915</f>
        <v>1551001</v>
      </c>
      <c r="K914" s="121"/>
      <c r="L914" s="105">
        <f>L916+L915</f>
        <v>1517966.19</v>
      </c>
      <c r="M914" s="162"/>
      <c r="N914" s="105">
        <f>N916+N915</f>
        <v>1507966.19</v>
      </c>
      <c r="O914" s="162"/>
      <c r="P914" s="223">
        <f>P916+P915</f>
        <v>1057495.19</v>
      </c>
    </row>
    <row r="915" spans="1:16" ht="40.5" customHeight="1">
      <c r="A915" s="140" t="s">
        <v>538</v>
      </c>
      <c r="B915" s="59" t="s">
        <v>163</v>
      </c>
      <c r="C915" s="58" t="s">
        <v>266</v>
      </c>
      <c r="D915" s="58" t="s">
        <v>743</v>
      </c>
      <c r="E915" s="59" t="s">
        <v>539</v>
      </c>
      <c r="F915" s="105">
        <v>546000</v>
      </c>
      <c r="G915" s="121"/>
      <c r="H915" s="181">
        <f>F915+G915</f>
        <v>546000</v>
      </c>
      <c r="I915" s="121">
        <f>4283.61-300000</f>
        <v>-295716.39</v>
      </c>
      <c r="J915" s="105">
        <f>H915+I915</f>
        <v>250283.61</v>
      </c>
      <c r="K915" s="121"/>
      <c r="L915" s="105">
        <f>J915+K915</f>
        <v>250283.61</v>
      </c>
      <c r="M915" s="162"/>
      <c r="N915" s="105">
        <f>L915+M915</f>
        <v>250283.61</v>
      </c>
      <c r="O915" s="162">
        <f>-246000+30000</f>
        <v>-216000</v>
      </c>
      <c r="P915" s="223">
        <f>N915+O915</f>
        <v>34283.609999999986</v>
      </c>
    </row>
    <row r="916" spans="1:16" ht="21.75" customHeight="1">
      <c r="A916" s="17" t="s">
        <v>173</v>
      </c>
      <c r="B916" s="59" t="s">
        <v>163</v>
      </c>
      <c r="C916" s="58" t="s">
        <v>266</v>
      </c>
      <c r="D916" s="58" t="s">
        <v>743</v>
      </c>
      <c r="E916" s="59" t="s">
        <v>174</v>
      </c>
      <c r="F916" s="105">
        <v>1539500</v>
      </c>
      <c r="G916" s="121">
        <v>-9999</v>
      </c>
      <c r="H916" s="181">
        <f>F916+G916</f>
        <v>1529501</v>
      </c>
      <c r="I916" s="121">
        <v>-228783.61</v>
      </c>
      <c r="J916" s="105">
        <f>H916+I916</f>
        <v>1300717.3900000001</v>
      </c>
      <c r="K916" s="121">
        <v>-33034.81</v>
      </c>
      <c r="L916" s="105">
        <f>J916+K916</f>
        <v>1267682.58</v>
      </c>
      <c r="M916" s="162">
        <v>-10000</v>
      </c>
      <c r="N916" s="105">
        <f>L916+M916</f>
        <v>1257682.58</v>
      </c>
      <c r="O916" s="162">
        <f>-204471-30000</f>
        <v>-234471</v>
      </c>
      <c r="P916" s="223">
        <f>N916+O916</f>
        <v>1023211.5800000001</v>
      </c>
    </row>
    <row r="917" spans="1:16" ht="33.75" customHeight="1">
      <c r="A917" s="17" t="s">
        <v>315</v>
      </c>
      <c r="B917" s="59" t="s">
        <v>163</v>
      </c>
      <c r="C917" s="58" t="s">
        <v>266</v>
      </c>
      <c r="D917" s="58" t="s">
        <v>316</v>
      </c>
      <c r="E917" s="59"/>
      <c r="F917" s="105"/>
      <c r="G917" s="121"/>
      <c r="H917" s="181"/>
      <c r="I917" s="121"/>
      <c r="J917" s="105">
        <f>J918</f>
        <v>300000</v>
      </c>
      <c r="K917" s="121"/>
      <c r="L917" s="105">
        <f>L918</f>
        <v>300000</v>
      </c>
      <c r="M917" s="162"/>
      <c r="N917" s="105">
        <f>N918</f>
        <v>300000</v>
      </c>
      <c r="O917" s="162"/>
      <c r="P917" s="223">
        <f>P918</f>
        <v>300000</v>
      </c>
    </row>
    <row r="918" spans="1:16" ht="34.5" customHeight="1">
      <c r="A918" s="140" t="s">
        <v>538</v>
      </c>
      <c r="B918" s="59" t="s">
        <v>163</v>
      </c>
      <c r="C918" s="58" t="s">
        <v>266</v>
      </c>
      <c r="D918" s="58" t="s">
        <v>316</v>
      </c>
      <c r="E918" s="59" t="s">
        <v>539</v>
      </c>
      <c r="F918" s="105"/>
      <c r="G918" s="121"/>
      <c r="H918" s="181"/>
      <c r="I918" s="121">
        <v>300000</v>
      </c>
      <c r="J918" s="105">
        <f>H918+I918</f>
        <v>300000</v>
      </c>
      <c r="K918" s="121"/>
      <c r="L918" s="105">
        <f>J918+K918</f>
        <v>300000</v>
      </c>
      <c r="M918" s="162"/>
      <c r="N918" s="105">
        <f>L918+M918</f>
        <v>300000</v>
      </c>
      <c r="O918" s="162"/>
      <c r="P918" s="223">
        <f>N918+O918</f>
        <v>300000</v>
      </c>
    </row>
    <row r="919" spans="1:16" ht="63" customHeight="1">
      <c r="A919" s="14" t="s">
        <v>516</v>
      </c>
      <c r="B919" s="59" t="s">
        <v>160</v>
      </c>
      <c r="C919" s="59" t="s">
        <v>193</v>
      </c>
      <c r="D919" s="59" t="s">
        <v>651</v>
      </c>
      <c r="E919" s="59"/>
      <c r="F919" s="106">
        <f>F920</f>
        <v>4050</v>
      </c>
      <c r="G919" s="121"/>
      <c r="H919" s="184">
        <f>H920</f>
        <v>4050</v>
      </c>
      <c r="I919" s="121"/>
      <c r="J919" s="106">
        <f>J920</f>
        <v>4050</v>
      </c>
      <c r="K919" s="121"/>
      <c r="L919" s="106">
        <f>L920</f>
        <v>4050</v>
      </c>
      <c r="M919" s="162"/>
      <c r="N919" s="106">
        <f>N920</f>
        <v>4050</v>
      </c>
      <c r="O919" s="162"/>
      <c r="P919" s="225">
        <f>P920</f>
        <v>4050</v>
      </c>
    </row>
    <row r="920" spans="1:16" ht="29.25" customHeight="1">
      <c r="A920" s="46" t="s">
        <v>195</v>
      </c>
      <c r="B920" s="63" t="s">
        <v>161</v>
      </c>
      <c r="C920" s="63" t="s">
        <v>523</v>
      </c>
      <c r="D920" s="58" t="s">
        <v>687</v>
      </c>
      <c r="E920" s="63"/>
      <c r="F920" s="107">
        <f>F921</f>
        <v>4050</v>
      </c>
      <c r="G920" s="121"/>
      <c r="H920" s="183">
        <f>H921</f>
        <v>4050</v>
      </c>
      <c r="I920" s="121"/>
      <c r="J920" s="107">
        <f>J921</f>
        <v>4050</v>
      </c>
      <c r="K920" s="121"/>
      <c r="L920" s="107">
        <f>L921</f>
        <v>4050</v>
      </c>
      <c r="M920" s="162"/>
      <c r="N920" s="107">
        <f>N921</f>
        <v>4050</v>
      </c>
      <c r="O920" s="162"/>
      <c r="P920" s="161">
        <f>P921</f>
        <v>4050</v>
      </c>
    </row>
    <row r="921" spans="1:16" ht="33" customHeight="1">
      <c r="A921" s="13" t="s">
        <v>165</v>
      </c>
      <c r="B921" s="59" t="s">
        <v>161</v>
      </c>
      <c r="C921" s="59" t="s">
        <v>524</v>
      </c>
      <c r="D921" s="58" t="s">
        <v>687</v>
      </c>
      <c r="E921" s="59" t="s">
        <v>178</v>
      </c>
      <c r="F921" s="104">
        <v>4050</v>
      </c>
      <c r="G921" s="121"/>
      <c r="H921" s="185">
        <f>F921+G921</f>
        <v>4050</v>
      </c>
      <c r="I921" s="121"/>
      <c r="J921" s="104">
        <f>H921+I921</f>
        <v>4050</v>
      </c>
      <c r="K921" s="121"/>
      <c r="L921" s="104">
        <f>J921+K921</f>
        <v>4050</v>
      </c>
      <c r="M921" s="162"/>
      <c r="N921" s="104">
        <f>L921+M921</f>
        <v>4050</v>
      </c>
      <c r="O921" s="162"/>
      <c r="P921" s="226">
        <f>N921+O921</f>
        <v>4050</v>
      </c>
    </row>
    <row r="922" spans="1:16" ht="20.25" customHeight="1">
      <c r="A922" s="37" t="s">
        <v>18</v>
      </c>
      <c r="B922" s="83"/>
      <c r="C922" s="83"/>
      <c r="D922" s="83"/>
      <c r="E922" s="83"/>
      <c r="F922" s="108">
        <f>F496+F579+F607+F666+F722+F728+F850+F881+F919+F911</f>
        <v>515735800</v>
      </c>
      <c r="G922" s="121"/>
      <c r="H922" s="180">
        <f>H496+H579+H607+H666+H722+H728+H850+H881+H919+H911</f>
        <v>526160715</v>
      </c>
      <c r="I922" s="162"/>
      <c r="J922" s="108">
        <f>J496+J579+J607+J666+J722+J728+J850+J881+J919+J911</f>
        <v>543512633</v>
      </c>
      <c r="K922" s="121"/>
      <c r="L922" s="108">
        <f>L496+L579+L607+L666+L722+L728+L850+L881+L919+L911</f>
        <v>545759277</v>
      </c>
      <c r="M922" s="162"/>
      <c r="N922" s="108">
        <f>N496+N579+N607+N666+N722+N728+N850+N881+N919+N911</f>
        <v>546283977</v>
      </c>
      <c r="O922" s="162"/>
      <c r="P922" s="222">
        <f>P496+P579+P607+P666+P722+P728+P850+P881+P919+P911</f>
        <v>550757446.0000001</v>
      </c>
    </row>
    <row r="923" spans="1:16" ht="33" customHeight="1">
      <c r="A923" s="256" t="s">
        <v>19</v>
      </c>
      <c r="B923" s="257"/>
      <c r="C923" s="257"/>
      <c r="D923" s="257"/>
      <c r="E923" s="257"/>
      <c r="F923" s="257"/>
      <c r="G923" s="257"/>
      <c r="H923" s="257"/>
      <c r="I923" s="257"/>
      <c r="J923" s="257"/>
      <c r="K923" s="257"/>
      <c r="L923" s="257"/>
      <c r="M923" s="257"/>
      <c r="N923" s="257"/>
      <c r="O923" s="252"/>
      <c r="P923" s="252"/>
    </row>
    <row r="924" spans="1:16" ht="30" customHeight="1">
      <c r="A924" s="258"/>
      <c r="B924" s="259"/>
      <c r="C924" s="259"/>
      <c r="D924" s="259"/>
      <c r="E924" s="259"/>
      <c r="F924" s="259"/>
      <c r="G924" s="259"/>
      <c r="H924" s="259"/>
      <c r="I924" s="259"/>
      <c r="J924" s="259"/>
      <c r="K924" s="259"/>
      <c r="L924" s="259"/>
      <c r="M924" s="259"/>
      <c r="N924" s="259"/>
      <c r="O924" s="255"/>
      <c r="P924" s="255"/>
    </row>
    <row r="925" spans="1:16" ht="47.25" customHeight="1">
      <c r="A925" s="10" t="s">
        <v>70</v>
      </c>
      <c r="B925" s="10" t="s">
        <v>144</v>
      </c>
      <c r="C925" s="10" t="s">
        <v>145</v>
      </c>
      <c r="D925" s="10" t="s">
        <v>638</v>
      </c>
      <c r="E925" s="10" t="s">
        <v>146</v>
      </c>
      <c r="F925" s="121"/>
      <c r="G925" s="121"/>
      <c r="H925" s="200"/>
      <c r="I925" s="121"/>
      <c r="J925" s="121"/>
      <c r="K925" s="121"/>
      <c r="L925" s="121"/>
      <c r="M925" s="162"/>
      <c r="N925" s="121"/>
      <c r="O925" s="162"/>
      <c r="P925" s="240"/>
    </row>
    <row r="926" spans="1:16" ht="21.75" customHeight="1">
      <c r="A926" s="38" t="s">
        <v>71</v>
      </c>
      <c r="B926" s="97" t="s">
        <v>72</v>
      </c>
      <c r="C926" s="97"/>
      <c r="D926" s="97"/>
      <c r="E926" s="97"/>
      <c r="F926" s="108">
        <f>F930+F939+F927</f>
        <v>350900</v>
      </c>
      <c r="G926" s="121"/>
      <c r="H926" s="180">
        <f>H930+H939+H927</f>
        <v>350900</v>
      </c>
      <c r="I926" s="121"/>
      <c r="J926" s="108">
        <f>J930+J939+J927</f>
        <v>350900</v>
      </c>
      <c r="K926" s="121"/>
      <c r="L926" s="108">
        <f>L930+L939+L927</f>
        <v>350900</v>
      </c>
      <c r="M926" s="162"/>
      <c r="N926" s="108">
        <f>N930+N939+N927</f>
        <v>350900</v>
      </c>
      <c r="O926" s="162"/>
      <c r="P926" s="222">
        <f>P930+P939+P927</f>
        <v>350900</v>
      </c>
    </row>
    <row r="927" spans="1:16" ht="63" customHeight="1">
      <c r="A927" s="129" t="s">
        <v>688</v>
      </c>
      <c r="B927" s="58" t="s">
        <v>690</v>
      </c>
      <c r="C927" s="126">
        <v>8200000</v>
      </c>
      <c r="D927" s="135" t="s">
        <v>665</v>
      </c>
      <c r="E927" s="97"/>
      <c r="F927" s="108">
        <f>F928</f>
        <v>17400</v>
      </c>
      <c r="G927" s="121"/>
      <c r="H927" s="180">
        <f>H928</f>
        <v>17400</v>
      </c>
      <c r="I927" s="121"/>
      <c r="J927" s="108">
        <f>J928</f>
        <v>17400</v>
      </c>
      <c r="K927" s="121"/>
      <c r="L927" s="108">
        <f>L928</f>
        <v>17400</v>
      </c>
      <c r="M927" s="162"/>
      <c r="N927" s="108">
        <f>N928</f>
        <v>17400</v>
      </c>
      <c r="O927" s="162"/>
      <c r="P927" s="222">
        <f>P928</f>
        <v>17400</v>
      </c>
    </row>
    <row r="928" spans="1:16" ht="81" customHeight="1">
      <c r="A928" s="127" t="s">
        <v>689</v>
      </c>
      <c r="B928" s="58" t="s">
        <v>690</v>
      </c>
      <c r="C928" s="126">
        <v>825120</v>
      </c>
      <c r="D928" s="135" t="s">
        <v>534</v>
      </c>
      <c r="E928" s="97"/>
      <c r="F928" s="105">
        <f>F929</f>
        <v>17400</v>
      </c>
      <c r="G928" s="121"/>
      <c r="H928" s="181">
        <f>H929</f>
        <v>17400</v>
      </c>
      <c r="I928" s="121"/>
      <c r="J928" s="105">
        <f>J929</f>
        <v>17400</v>
      </c>
      <c r="K928" s="121"/>
      <c r="L928" s="105">
        <f>L929</f>
        <v>17400</v>
      </c>
      <c r="M928" s="162"/>
      <c r="N928" s="105">
        <f>N929</f>
        <v>17400</v>
      </c>
      <c r="O928" s="162"/>
      <c r="P928" s="223">
        <f>P929</f>
        <v>17400</v>
      </c>
    </row>
    <row r="929" spans="1:16" ht="37.5" customHeight="1">
      <c r="A929" s="17" t="s">
        <v>537</v>
      </c>
      <c r="B929" s="58" t="s">
        <v>690</v>
      </c>
      <c r="C929" s="126">
        <v>825120</v>
      </c>
      <c r="D929" s="135" t="s">
        <v>534</v>
      </c>
      <c r="E929" s="61" t="s">
        <v>539</v>
      </c>
      <c r="F929" s="139">
        <v>17400</v>
      </c>
      <c r="G929" s="121"/>
      <c r="H929" s="201">
        <f>F929+G929</f>
        <v>17400</v>
      </c>
      <c r="I929" s="121"/>
      <c r="J929" s="105">
        <f>H929+I929</f>
        <v>17400</v>
      </c>
      <c r="K929" s="121"/>
      <c r="L929" s="105">
        <f>J929+K929</f>
        <v>17400</v>
      </c>
      <c r="M929" s="162"/>
      <c r="N929" s="105">
        <f>L929+M929</f>
        <v>17400</v>
      </c>
      <c r="O929" s="162"/>
      <c r="P929" s="223">
        <f>N929+O929</f>
        <v>17400</v>
      </c>
    </row>
    <row r="930" spans="1:16" ht="66" customHeight="1">
      <c r="A930" s="46" t="s">
        <v>487</v>
      </c>
      <c r="B930" s="62" t="s">
        <v>155</v>
      </c>
      <c r="C930" s="62" t="s">
        <v>489</v>
      </c>
      <c r="D930" s="58" t="s">
        <v>643</v>
      </c>
      <c r="E930" s="62"/>
      <c r="F930" s="104">
        <f>F931+F933+F936</f>
        <v>333400</v>
      </c>
      <c r="G930" s="121"/>
      <c r="H930" s="185">
        <f>H931+H933+H936</f>
        <v>333400</v>
      </c>
      <c r="I930" s="121"/>
      <c r="J930" s="104">
        <f>J931+J933+J936</f>
        <v>333400</v>
      </c>
      <c r="K930" s="121"/>
      <c r="L930" s="104">
        <f>L931+L933+L936</f>
        <v>333400</v>
      </c>
      <c r="M930" s="162"/>
      <c r="N930" s="104">
        <f>N931+N933+N936</f>
        <v>333400</v>
      </c>
      <c r="O930" s="162"/>
      <c r="P930" s="226">
        <f>P931+P933+P936</f>
        <v>333400</v>
      </c>
    </row>
    <row r="931" spans="1:16" ht="51.75" customHeight="1">
      <c r="A931" s="41" t="s">
        <v>169</v>
      </c>
      <c r="B931" s="62" t="s">
        <v>155</v>
      </c>
      <c r="C931" s="62" t="s">
        <v>515</v>
      </c>
      <c r="D931" s="58" t="s">
        <v>670</v>
      </c>
      <c r="E931" s="62"/>
      <c r="F931" s="104">
        <f>F932</f>
        <v>100</v>
      </c>
      <c r="G931" s="121"/>
      <c r="H931" s="185">
        <f>H932</f>
        <v>100</v>
      </c>
      <c r="I931" s="121"/>
      <c r="J931" s="104">
        <f>J932</f>
        <v>100</v>
      </c>
      <c r="K931" s="121"/>
      <c r="L931" s="104">
        <f>L932</f>
        <v>100</v>
      </c>
      <c r="M931" s="162"/>
      <c r="N931" s="104">
        <f>N932</f>
        <v>100</v>
      </c>
      <c r="O931" s="162"/>
      <c r="P931" s="226">
        <f>P932</f>
        <v>100</v>
      </c>
    </row>
    <row r="932" spans="1:16" ht="31.5" customHeight="1">
      <c r="A932" s="17" t="s">
        <v>537</v>
      </c>
      <c r="B932" s="62" t="s">
        <v>155</v>
      </c>
      <c r="C932" s="62" t="s">
        <v>515</v>
      </c>
      <c r="D932" s="58" t="s">
        <v>670</v>
      </c>
      <c r="E932" s="58" t="s">
        <v>539</v>
      </c>
      <c r="F932" s="104">
        <v>100</v>
      </c>
      <c r="G932" s="121"/>
      <c r="H932" s="185">
        <f>F932+G932</f>
        <v>100</v>
      </c>
      <c r="I932" s="121"/>
      <c r="J932" s="104">
        <f>H932+I932</f>
        <v>100</v>
      </c>
      <c r="K932" s="121"/>
      <c r="L932" s="104">
        <f>J932+K932</f>
        <v>100</v>
      </c>
      <c r="M932" s="162"/>
      <c r="N932" s="104">
        <f>L932+M932</f>
        <v>100</v>
      </c>
      <c r="O932" s="162"/>
      <c r="P932" s="226">
        <f>N932+O932</f>
        <v>100</v>
      </c>
    </row>
    <row r="933" spans="1:16" ht="51" customHeight="1">
      <c r="A933" s="13" t="s">
        <v>168</v>
      </c>
      <c r="B933" s="58" t="s">
        <v>155</v>
      </c>
      <c r="C933" s="58" t="s">
        <v>29</v>
      </c>
      <c r="D933" s="58" t="s">
        <v>671</v>
      </c>
      <c r="E933" s="58"/>
      <c r="F933" s="104">
        <f>F934+F935</f>
        <v>98300</v>
      </c>
      <c r="G933" s="121"/>
      <c r="H933" s="185">
        <f>H934+H935</f>
        <v>98300</v>
      </c>
      <c r="I933" s="121"/>
      <c r="J933" s="104">
        <f>J934+J935</f>
        <v>98300</v>
      </c>
      <c r="K933" s="121"/>
      <c r="L933" s="104">
        <f>L934+L935</f>
        <v>98300</v>
      </c>
      <c r="M933" s="162"/>
      <c r="N933" s="104">
        <f>N934+N935</f>
        <v>98300</v>
      </c>
      <c r="O933" s="162"/>
      <c r="P933" s="226">
        <f>P934+P935</f>
        <v>98300</v>
      </c>
    </row>
    <row r="934" spans="1:16" ht="33" customHeight="1">
      <c r="A934" s="17" t="s">
        <v>537</v>
      </c>
      <c r="B934" s="58" t="s">
        <v>155</v>
      </c>
      <c r="C934" s="58" t="s">
        <v>29</v>
      </c>
      <c r="D934" s="58" t="s">
        <v>671</v>
      </c>
      <c r="E934" s="58" t="s">
        <v>536</v>
      </c>
      <c r="F934" s="104">
        <v>90088</v>
      </c>
      <c r="G934" s="121"/>
      <c r="H934" s="185">
        <v>90088</v>
      </c>
      <c r="I934" s="121"/>
      <c r="J934" s="104">
        <v>90088</v>
      </c>
      <c r="K934" s="121"/>
      <c r="L934" s="104">
        <v>90088</v>
      </c>
      <c r="M934" s="162"/>
      <c r="N934" s="104">
        <v>90088</v>
      </c>
      <c r="O934" s="162"/>
      <c r="P934" s="226">
        <v>90088</v>
      </c>
    </row>
    <row r="935" spans="1:16" ht="30.75" customHeight="1">
      <c r="A935" s="17" t="s">
        <v>537</v>
      </c>
      <c r="B935" s="58" t="s">
        <v>155</v>
      </c>
      <c r="C935" s="58" t="s">
        <v>29</v>
      </c>
      <c r="D935" s="58" t="s">
        <v>671</v>
      </c>
      <c r="E935" s="58" t="s">
        <v>539</v>
      </c>
      <c r="F935" s="105">
        <v>8212</v>
      </c>
      <c r="G935" s="121"/>
      <c r="H935" s="181">
        <v>8212</v>
      </c>
      <c r="I935" s="121"/>
      <c r="J935" s="105">
        <v>8212</v>
      </c>
      <c r="K935" s="121"/>
      <c r="L935" s="105">
        <v>8212</v>
      </c>
      <c r="M935" s="162"/>
      <c r="N935" s="105">
        <v>8212</v>
      </c>
      <c r="O935" s="162"/>
      <c r="P935" s="223">
        <v>8212</v>
      </c>
    </row>
    <row r="936" spans="1:16" ht="100.5" customHeight="1">
      <c r="A936" s="46" t="s">
        <v>512</v>
      </c>
      <c r="B936" s="62" t="s">
        <v>155</v>
      </c>
      <c r="C936" s="62" t="s">
        <v>513</v>
      </c>
      <c r="D936" s="58" t="s">
        <v>535</v>
      </c>
      <c r="E936" s="62"/>
      <c r="F936" s="104">
        <f>F937</f>
        <v>235000</v>
      </c>
      <c r="G936" s="121"/>
      <c r="H936" s="185">
        <f>H937</f>
        <v>235000</v>
      </c>
      <c r="I936" s="121"/>
      <c r="J936" s="104">
        <f>J937</f>
        <v>235000</v>
      </c>
      <c r="K936" s="121"/>
      <c r="L936" s="104">
        <f>L937</f>
        <v>235000</v>
      </c>
      <c r="M936" s="162"/>
      <c r="N936" s="104">
        <f>N937</f>
        <v>235000</v>
      </c>
      <c r="O936" s="162"/>
      <c r="P936" s="226">
        <f>P937</f>
        <v>235000</v>
      </c>
    </row>
    <row r="937" spans="1:16" ht="84.75" customHeight="1">
      <c r="A937" s="45" t="s">
        <v>151</v>
      </c>
      <c r="B937" s="62" t="s">
        <v>155</v>
      </c>
      <c r="C937" s="62" t="s">
        <v>514</v>
      </c>
      <c r="D937" s="58" t="s">
        <v>672</v>
      </c>
      <c r="E937" s="62"/>
      <c r="F937" s="104">
        <f>F938</f>
        <v>235000</v>
      </c>
      <c r="G937" s="121"/>
      <c r="H937" s="185">
        <f>H938</f>
        <v>235000</v>
      </c>
      <c r="I937" s="121"/>
      <c r="J937" s="104">
        <f>J938</f>
        <v>235000</v>
      </c>
      <c r="K937" s="121"/>
      <c r="L937" s="104">
        <f>L938</f>
        <v>235000</v>
      </c>
      <c r="M937" s="162"/>
      <c r="N937" s="104">
        <f>N938</f>
        <v>235000</v>
      </c>
      <c r="O937" s="162"/>
      <c r="P937" s="226">
        <f>P938</f>
        <v>235000</v>
      </c>
    </row>
    <row r="938" spans="1:16" ht="31.5" customHeight="1">
      <c r="A938" s="17" t="s">
        <v>537</v>
      </c>
      <c r="B938" s="62" t="s">
        <v>155</v>
      </c>
      <c r="C938" s="62" t="s">
        <v>514</v>
      </c>
      <c r="D938" s="58" t="s">
        <v>672</v>
      </c>
      <c r="E938" s="58" t="s">
        <v>539</v>
      </c>
      <c r="F938" s="104">
        <v>235000</v>
      </c>
      <c r="G938" s="121"/>
      <c r="H938" s="185">
        <f>F938+G938</f>
        <v>235000</v>
      </c>
      <c r="I938" s="121"/>
      <c r="J938" s="104">
        <f>H938+I938</f>
        <v>235000</v>
      </c>
      <c r="K938" s="121"/>
      <c r="L938" s="104">
        <f>J938+K938</f>
        <v>235000</v>
      </c>
      <c r="M938" s="162"/>
      <c r="N938" s="104">
        <f>L938+M938</f>
        <v>235000</v>
      </c>
      <c r="O938" s="162"/>
      <c r="P938" s="226">
        <f>N938+O938</f>
        <v>235000</v>
      </c>
    </row>
    <row r="939" spans="1:16" ht="17.25" customHeight="1">
      <c r="A939" s="42" t="s">
        <v>526</v>
      </c>
      <c r="B939" s="62" t="s">
        <v>155</v>
      </c>
      <c r="C939" s="62" t="s">
        <v>191</v>
      </c>
      <c r="D939" s="58" t="s">
        <v>640</v>
      </c>
      <c r="E939" s="62"/>
      <c r="F939" s="104">
        <f>F940</f>
        <v>100</v>
      </c>
      <c r="G939" s="121"/>
      <c r="H939" s="185">
        <f>H940</f>
        <v>100</v>
      </c>
      <c r="I939" s="121"/>
      <c r="J939" s="104">
        <f>J940</f>
        <v>100</v>
      </c>
      <c r="K939" s="121"/>
      <c r="L939" s="104">
        <f>L940</f>
        <v>100</v>
      </c>
      <c r="M939" s="162"/>
      <c r="N939" s="104">
        <f>N940</f>
        <v>100</v>
      </c>
      <c r="O939" s="162"/>
      <c r="P939" s="226">
        <f>P940</f>
        <v>100</v>
      </c>
    </row>
    <row r="940" spans="1:16" ht="162.75" customHeight="1">
      <c r="A940" s="86" t="s">
        <v>262</v>
      </c>
      <c r="B940" s="62" t="s">
        <v>155</v>
      </c>
      <c r="C940" s="62" t="s">
        <v>31</v>
      </c>
      <c r="D940" s="58" t="s">
        <v>678</v>
      </c>
      <c r="E940" s="62"/>
      <c r="F940" s="104">
        <f>F941</f>
        <v>100</v>
      </c>
      <c r="G940" s="121"/>
      <c r="H940" s="185">
        <f>H941</f>
        <v>100</v>
      </c>
      <c r="I940" s="121"/>
      <c r="J940" s="104">
        <f>J941</f>
        <v>100</v>
      </c>
      <c r="K940" s="121"/>
      <c r="L940" s="104">
        <f>L941</f>
        <v>100</v>
      </c>
      <c r="M940" s="162"/>
      <c r="N940" s="104">
        <f>N941</f>
        <v>100</v>
      </c>
      <c r="O940" s="162"/>
      <c r="P940" s="226">
        <f>P941</f>
        <v>100</v>
      </c>
    </row>
    <row r="941" spans="1:16" ht="37.5" customHeight="1">
      <c r="A941" s="17" t="s">
        <v>537</v>
      </c>
      <c r="B941" s="62" t="s">
        <v>155</v>
      </c>
      <c r="C941" s="62" t="s">
        <v>31</v>
      </c>
      <c r="D941" s="58" t="s">
        <v>678</v>
      </c>
      <c r="E941" s="58" t="s">
        <v>539</v>
      </c>
      <c r="F941" s="104">
        <v>100</v>
      </c>
      <c r="G941" s="121"/>
      <c r="H941" s="185">
        <f>F941+G941</f>
        <v>100</v>
      </c>
      <c r="I941" s="121"/>
      <c r="J941" s="104">
        <f>H941+I941</f>
        <v>100</v>
      </c>
      <c r="K941" s="121"/>
      <c r="L941" s="104">
        <f>J941+K941</f>
        <v>100</v>
      </c>
      <c r="M941" s="162"/>
      <c r="N941" s="104">
        <f>L941+M941</f>
        <v>100</v>
      </c>
      <c r="O941" s="162"/>
      <c r="P941" s="226">
        <f>N941+O941</f>
        <v>100</v>
      </c>
    </row>
    <row r="942" spans="1:16" ht="20.25" customHeight="1">
      <c r="A942" s="22" t="s">
        <v>82</v>
      </c>
      <c r="B942" s="56" t="s">
        <v>83</v>
      </c>
      <c r="C942" s="56"/>
      <c r="D942" s="56"/>
      <c r="E942" s="56"/>
      <c r="F942" s="108">
        <f>F943</f>
        <v>1488000</v>
      </c>
      <c r="G942" s="121"/>
      <c r="H942" s="180">
        <f>H943</f>
        <v>1488000</v>
      </c>
      <c r="I942" s="121"/>
      <c r="J942" s="108">
        <f>J943</f>
        <v>1488000</v>
      </c>
      <c r="K942" s="121"/>
      <c r="L942" s="108">
        <f>L943</f>
        <v>1488000</v>
      </c>
      <c r="M942" s="162"/>
      <c r="N942" s="108">
        <f>N943</f>
        <v>1488000</v>
      </c>
      <c r="O942" s="162"/>
      <c r="P942" s="222">
        <f>P943</f>
        <v>1488000</v>
      </c>
    </row>
    <row r="943" spans="1:16" ht="64.5" customHeight="1">
      <c r="A943" s="46" t="s">
        <v>731</v>
      </c>
      <c r="B943" s="62" t="s">
        <v>138</v>
      </c>
      <c r="C943" s="65" t="s">
        <v>154</v>
      </c>
      <c r="D943" s="134" t="s">
        <v>693</v>
      </c>
      <c r="E943" s="62"/>
      <c r="F943" s="104">
        <f>F944</f>
        <v>1488000</v>
      </c>
      <c r="G943" s="121"/>
      <c r="H943" s="185">
        <f>H944</f>
        <v>1488000</v>
      </c>
      <c r="I943" s="121"/>
      <c r="J943" s="104">
        <f>J944</f>
        <v>1488000</v>
      </c>
      <c r="K943" s="121"/>
      <c r="L943" s="104">
        <f>L944</f>
        <v>1488000</v>
      </c>
      <c r="M943" s="162"/>
      <c r="N943" s="104">
        <f>N944</f>
        <v>1488000</v>
      </c>
      <c r="O943" s="162"/>
      <c r="P943" s="226">
        <f>P944</f>
        <v>1488000</v>
      </c>
    </row>
    <row r="944" spans="1:16" ht="85.5" customHeight="1">
      <c r="A944" s="43" t="s">
        <v>241</v>
      </c>
      <c r="B944" s="69" t="s">
        <v>138</v>
      </c>
      <c r="C944" s="66" t="s">
        <v>242</v>
      </c>
      <c r="D944" s="118" t="s">
        <v>373</v>
      </c>
      <c r="E944" s="62"/>
      <c r="F944" s="104">
        <f>F945</f>
        <v>1488000</v>
      </c>
      <c r="G944" s="121"/>
      <c r="H944" s="185">
        <f>H945</f>
        <v>1488000</v>
      </c>
      <c r="I944" s="121"/>
      <c r="J944" s="104">
        <f>J945</f>
        <v>1488000</v>
      </c>
      <c r="K944" s="121"/>
      <c r="L944" s="104">
        <f>L945</f>
        <v>1488000</v>
      </c>
      <c r="M944" s="162"/>
      <c r="N944" s="104">
        <f>N945</f>
        <v>1488000</v>
      </c>
      <c r="O944" s="162"/>
      <c r="P944" s="226">
        <f>P945</f>
        <v>1488000</v>
      </c>
    </row>
    <row r="945" spans="1:16" ht="48.75" customHeight="1">
      <c r="A945" s="45" t="s">
        <v>139</v>
      </c>
      <c r="B945" s="62" t="s">
        <v>138</v>
      </c>
      <c r="C945" s="66" t="s">
        <v>521</v>
      </c>
      <c r="D945" s="118" t="s">
        <v>374</v>
      </c>
      <c r="E945" s="62"/>
      <c r="F945" s="104">
        <f>F947+F946</f>
        <v>1488000</v>
      </c>
      <c r="G945" s="121"/>
      <c r="H945" s="185">
        <f>H947+H946</f>
        <v>1488000</v>
      </c>
      <c r="I945" s="121"/>
      <c r="J945" s="104">
        <f>J947+J946</f>
        <v>1488000</v>
      </c>
      <c r="K945" s="121"/>
      <c r="L945" s="104">
        <f>L947+L946</f>
        <v>1488000</v>
      </c>
      <c r="M945" s="162"/>
      <c r="N945" s="104">
        <f>N947+N946</f>
        <v>1488000</v>
      </c>
      <c r="O945" s="162"/>
      <c r="P945" s="226">
        <f>P947+P946</f>
        <v>1488000</v>
      </c>
    </row>
    <row r="946" spans="1:16" ht="16.5" customHeight="1">
      <c r="A946" s="17" t="s">
        <v>537</v>
      </c>
      <c r="B946" s="62" t="s">
        <v>138</v>
      </c>
      <c r="C946" s="65" t="s">
        <v>521</v>
      </c>
      <c r="D946" s="118" t="s">
        <v>374</v>
      </c>
      <c r="E946" s="58" t="s">
        <v>536</v>
      </c>
      <c r="F946" s="104">
        <v>1271840</v>
      </c>
      <c r="G946" s="121"/>
      <c r="H946" s="185">
        <f>F946+G946</f>
        <v>1271840</v>
      </c>
      <c r="I946" s="121">
        <v>30189</v>
      </c>
      <c r="J946" s="104">
        <f>H946+I946</f>
        <v>1302029</v>
      </c>
      <c r="K946" s="121"/>
      <c r="L946" s="104">
        <f>J946+K946</f>
        <v>1302029</v>
      </c>
      <c r="M946" s="162"/>
      <c r="N946" s="104">
        <f>L946+M946</f>
        <v>1302029</v>
      </c>
      <c r="O946" s="162">
        <v>-9000</v>
      </c>
      <c r="P946" s="226">
        <f>N946+O946</f>
        <v>1293029</v>
      </c>
    </row>
    <row r="947" spans="1:16" ht="35.25" customHeight="1">
      <c r="A947" s="116" t="s">
        <v>538</v>
      </c>
      <c r="B947" s="62" t="s">
        <v>138</v>
      </c>
      <c r="C947" s="65" t="s">
        <v>521</v>
      </c>
      <c r="D947" s="118" t="s">
        <v>374</v>
      </c>
      <c r="E947" s="58" t="s">
        <v>539</v>
      </c>
      <c r="F947" s="104">
        <v>216160</v>
      </c>
      <c r="G947" s="121"/>
      <c r="H947" s="185">
        <f>F947+G947</f>
        <v>216160</v>
      </c>
      <c r="I947" s="121">
        <v>-30189</v>
      </c>
      <c r="J947" s="104">
        <f>H947+I947</f>
        <v>185971</v>
      </c>
      <c r="K947" s="121"/>
      <c r="L947" s="104">
        <f>J947+K947</f>
        <v>185971</v>
      </c>
      <c r="M947" s="162"/>
      <c r="N947" s="104">
        <f>L947+M947</f>
        <v>185971</v>
      </c>
      <c r="O947" s="162">
        <v>9000</v>
      </c>
      <c r="P947" s="226">
        <f>N947+O947</f>
        <v>194971</v>
      </c>
    </row>
    <row r="948" spans="1:16" ht="20.25" customHeight="1">
      <c r="A948" s="136" t="s">
        <v>87</v>
      </c>
      <c r="B948" s="56" t="s">
        <v>88</v>
      </c>
      <c r="C948" s="137"/>
      <c r="D948" s="137"/>
      <c r="E948" s="67"/>
      <c r="F948" s="108">
        <f>F949+F954</f>
        <v>1994800</v>
      </c>
      <c r="G948" s="121"/>
      <c r="H948" s="180">
        <f>H949+H954</f>
        <v>2024200</v>
      </c>
      <c r="I948" s="121"/>
      <c r="J948" s="108">
        <f>J949+J954</f>
        <v>2024200</v>
      </c>
      <c r="K948" s="121"/>
      <c r="L948" s="108">
        <f>L949+L954</f>
        <v>2024200</v>
      </c>
      <c r="M948" s="162"/>
      <c r="N948" s="108">
        <f>N949+N954</f>
        <v>2024200</v>
      </c>
      <c r="O948" s="162"/>
      <c r="P948" s="222">
        <f>P949+P954</f>
        <v>2024200</v>
      </c>
    </row>
    <row r="949" spans="1:16" ht="18.75" customHeight="1">
      <c r="A949" s="116" t="s">
        <v>89</v>
      </c>
      <c r="B949" s="58" t="s">
        <v>90</v>
      </c>
      <c r="C949" s="133"/>
      <c r="D949" s="133"/>
      <c r="E949" s="73"/>
      <c r="F949" s="104">
        <f>F950</f>
        <v>616100</v>
      </c>
      <c r="G949" s="121"/>
      <c r="H949" s="185">
        <f>H950</f>
        <v>616100</v>
      </c>
      <c r="I949" s="121"/>
      <c r="J949" s="104">
        <f>J950</f>
        <v>616100</v>
      </c>
      <c r="K949" s="121"/>
      <c r="L949" s="104">
        <f>L950</f>
        <v>616100</v>
      </c>
      <c r="M949" s="162"/>
      <c r="N949" s="104">
        <f>N950</f>
        <v>616100</v>
      </c>
      <c r="O949" s="162"/>
      <c r="P949" s="226">
        <f>P950</f>
        <v>616100</v>
      </c>
    </row>
    <row r="950" spans="1:16" ht="66" customHeight="1">
      <c r="A950" s="130" t="s">
        <v>561</v>
      </c>
      <c r="B950" s="73" t="s">
        <v>90</v>
      </c>
      <c r="C950" s="73" t="s">
        <v>154</v>
      </c>
      <c r="D950" s="58" t="s">
        <v>693</v>
      </c>
      <c r="E950" s="58"/>
      <c r="F950" s="104">
        <f>F951</f>
        <v>616100</v>
      </c>
      <c r="G950" s="121"/>
      <c r="H950" s="185">
        <f>H951</f>
        <v>616100</v>
      </c>
      <c r="I950" s="121"/>
      <c r="J950" s="104">
        <f>J951</f>
        <v>616100</v>
      </c>
      <c r="K950" s="121"/>
      <c r="L950" s="104">
        <f>L951</f>
        <v>616100</v>
      </c>
      <c r="M950" s="162"/>
      <c r="N950" s="104">
        <f>N951</f>
        <v>616100</v>
      </c>
      <c r="O950" s="162"/>
      <c r="P950" s="226">
        <f>P951</f>
        <v>616100</v>
      </c>
    </row>
    <row r="951" spans="1:16" ht="79.5" customHeight="1">
      <c r="A951" s="116" t="s">
        <v>691</v>
      </c>
      <c r="B951" s="73" t="s">
        <v>90</v>
      </c>
      <c r="C951" s="73" t="s">
        <v>562</v>
      </c>
      <c r="D951" s="58" t="s">
        <v>694</v>
      </c>
      <c r="E951" s="58"/>
      <c r="F951" s="104">
        <f>F952</f>
        <v>616100</v>
      </c>
      <c r="G951" s="121"/>
      <c r="H951" s="185">
        <f>H952</f>
        <v>616100</v>
      </c>
      <c r="I951" s="121"/>
      <c r="J951" s="104">
        <f>J952</f>
        <v>616100</v>
      </c>
      <c r="K951" s="121"/>
      <c r="L951" s="104">
        <f>L952</f>
        <v>616100</v>
      </c>
      <c r="M951" s="162"/>
      <c r="N951" s="104">
        <f>N952</f>
        <v>616100</v>
      </c>
      <c r="O951" s="162"/>
      <c r="P951" s="226">
        <f>P952</f>
        <v>616100</v>
      </c>
    </row>
    <row r="952" spans="1:16" ht="66.75" customHeight="1">
      <c r="A952" s="116" t="s">
        <v>692</v>
      </c>
      <c r="B952" s="58" t="s">
        <v>90</v>
      </c>
      <c r="C952" s="58" t="s">
        <v>501</v>
      </c>
      <c r="D952" s="58" t="s">
        <v>695</v>
      </c>
      <c r="E952" s="58"/>
      <c r="F952" s="104">
        <f>F953</f>
        <v>616100</v>
      </c>
      <c r="G952" s="121"/>
      <c r="H952" s="185">
        <f>H953</f>
        <v>616100</v>
      </c>
      <c r="I952" s="121"/>
      <c r="J952" s="104">
        <f>J953</f>
        <v>616100</v>
      </c>
      <c r="K952" s="121"/>
      <c r="L952" s="104">
        <f>L953</f>
        <v>616100</v>
      </c>
      <c r="M952" s="162"/>
      <c r="N952" s="104">
        <f>N953</f>
        <v>616100</v>
      </c>
      <c r="O952" s="162"/>
      <c r="P952" s="226">
        <f>P953</f>
        <v>616100</v>
      </c>
    </row>
    <row r="953" spans="1:16" ht="36" customHeight="1">
      <c r="A953" s="116" t="s">
        <v>538</v>
      </c>
      <c r="B953" s="58" t="s">
        <v>90</v>
      </c>
      <c r="C953" s="58" t="s">
        <v>501</v>
      </c>
      <c r="D953" s="122" t="s">
        <v>695</v>
      </c>
      <c r="E953" s="58" t="s">
        <v>539</v>
      </c>
      <c r="F953" s="104">
        <v>616100</v>
      </c>
      <c r="G953" s="121"/>
      <c r="H953" s="185">
        <f>F953+G953</f>
        <v>616100</v>
      </c>
      <c r="I953" s="121"/>
      <c r="J953" s="104">
        <f>H953+I953</f>
        <v>616100</v>
      </c>
      <c r="K953" s="121"/>
      <c r="L953" s="104">
        <f>J953+K953</f>
        <v>616100</v>
      </c>
      <c r="M953" s="162"/>
      <c r="N953" s="104">
        <f>L953+M953</f>
        <v>616100</v>
      </c>
      <c r="O953" s="162"/>
      <c r="P953" s="226">
        <f>N953+O953</f>
        <v>616100</v>
      </c>
    </row>
    <row r="954" spans="1:16" ht="36" customHeight="1">
      <c r="A954" s="116" t="s">
        <v>92</v>
      </c>
      <c r="B954" s="73" t="s">
        <v>93</v>
      </c>
      <c r="C954" s="133"/>
      <c r="D954" s="133"/>
      <c r="E954" s="73"/>
      <c r="F954" s="104">
        <f>F955</f>
        <v>1378700</v>
      </c>
      <c r="G954" s="121"/>
      <c r="H954" s="185">
        <f>H955</f>
        <v>1408100</v>
      </c>
      <c r="I954" s="121"/>
      <c r="J954" s="104">
        <f>J955</f>
        <v>1408100</v>
      </c>
      <c r="K954" s="121"/>
      <c r="L954" s="104">
        <f>L955</f>
        <v>1408100</v>
      </c>
      <c r="M954" s="162"/>
      <c r="N954" s="104">
        <f>N955</f>
        <v>1408100</v>
      </c>
      <c r="O954" s="162"/>
      <c r="P954" s="226">
        <f>P955</f>
        <v>1408100</v>
      </c>
    </row>
    <row r="955" spans="1:16" ht="18" customHeight="1">
      <c r="A955" s="126" t="s">
        <v>528</v>
      </c>
      <c r="B955" s="58" t="s">
        <v>93</v>
      </c>
      <c r="C955" s="58"/>
      <c r="D955" s="58" t="s">
        <v>640</v>
      </c>
      <c r="E955" s="73"/>
      <c r="F955" s="104">
        <f>F956</f>
        <v>1378700</v>
      </c>
      <c r="G955" s="121"/>
      <c r="H955" s="185">
        <f>H956</f>
        <v>1408100</v>
      </c>
      <c r="I955" s="121"/>
      <c r="J955" s="104">
        <f>J956</f>
        <v>1408100</v>
      </c>
      <c r="K955" s="121"/>
      <c r="L955" s="104">
        <f>L956</f>
        <v>1408100</v>
      </c>
      <c r="M955" s="162"/>
      <c r="N955" s="104">
        <f>N956</f>
        <v>1408100</v>
      </c>
      <c r="O955" s="162"/>
      <c r="P955" s="226">
        <f>P956</f>
        <v>1408100</v>
      </c>
    </row>
    <row r="956" spans="1:16" ht="65.25" customHeight="1">
      <c r="A956" s="131" t="s">
        <v>713</v>
      </c>
      <c r="B956" s="58" t="s">
        <v>93</v>
      </c>
      <c r="C956" s="58"/>
      <c r="D956" s="132">
        <v>7000053910</v>
      </c>
      <c r="E956" s="73"/>
      <c r="F956" s="104">
        <f>F957</f>
        <v>1378700</v>
      </c>
      <c r="G956" s="121"/>
      <c r="H956" s="185">
        <f>H957</f>
        <v>1408100</v>
      </c>
      <c r="I956" s="121"/>
      <c r="J956" s="104">
        <f>J957</f>
        <v>1408100</v>
      </c>
      <c r="K956" s="121"/>
      <c r="L956" s="104">
        <f>L957</f>
        <v>1408100</v>
      </c>
      <c r="M956" s="162"/>
      <c r="N956" s="104">
        <f>N957</f>
        <v>1408100</v>
      </c>
      <c r="O956" s="162"/>
      <c r="P956" s="226">
        <f>P957</f>
        <v>1408100</v>
      </c>
    </row>
    <row r="957" spans="1:16" ht="33.75" customHeight="1">
      <c r="A957" s="116" t="s">
        <v>538</v>
      </c>
      <c r="B957" s="58" t="s">
        <v>93</v>
      </c>
      <c r="C957" s="58"/>
      <c r="D957" s="58" t="s">
        <v>714</v>
      </c>
      <c r="E957" s="73" t="s">
        <v>539</v>
      </c>
      <c r="F957" s="104">
        <v>1378700</v>
      </c>
      <c r="G957" s="121">
        <v>29400</v>
      </c>
      <c r="H957" s="185">
        <f>F957+G957</f>
        <v>1408100</v>
      </c>
      <c r="I957" s="121"/>
      <c r="J957" s="104">
        <f>H957+I957</f>
        <v>1408100</v>
      </c>
      <c r="K957" s="121"/>
      <c r="L957" s="104">
        <f>J957+K957</f>
        <v>1408100</v>
      </c>
      <c r="M957" s="162"/>
      <c r="N957" s="104">
        <f>L957+M957</f>
        <v>1408100</v>
      </c>
      <c r="O957" s="162"/>
      <c r="P957" s="226">
        <f>N957+O957</f>
        <v>1408100</v>
      </c>
    </row>
    <row r="958" spans="1:16" ht="19.5" customHeight="1" hidden="1">
      <c r="A958" s="36" t="s">
        <v>94</v>
      </c>
      <c r="B958" s="56" t="s">
        <v>95</v>
      </c>
      <c r="C958" s="65"/>
      <c r="D958" s="65"/>
      <c r="E958" s="62"/>
      <c r="F958" s="108">
        <f aca="true" t="shared" si="1" ref="F958:P963">F959</f>
        <v>21000</v>
      </c>
      <c r="G958" s="121"/>
      <c r="H958" s="180">
        <f t="shared" si="1"/>
        <v>21000</v>
      </c>
      <c r="I958" s="121"/>
      <c r="J958" s="108">
        <f t="shared" si="1"/>
        <v>21000</v>
      </c>
      <c r="K958" s="121"/>
      <c r="L958" s="108">
        <f t="shared" si="1"/>
        <v>21000</v>
      </c>
      <c r="M958" s="162"/>
      <c r="N958" s="108">
        <f t="shared" si="1"/>
        <v>0</v>
      </c>
      <c r="O958" s="162"/>
      <c r="P958" s="222">
        <f t="shared" si="1"/>
        <v>0</v>
      </c>
    </row>
    <row r="959" spans="1:16" ht="35.25" customHeight="1" hidden="1">
      <c r="A959" s="41" t="s">
        <v>102</v>
      </c>
      <c r="B959" s="58" t="s">
        <v>103</v>
      </c>
      <c r="C959" s="65"/>
      <c r="D959" s="65"/>
      <c r="E959" s="62"/>
      <c r="F959" s="104">
        <f t="shared" si="1"/>
        <v>21000</v>
      </c>
      <c r="G959" s="121"/>
      <c r="H959" s="185">
        <f t="shared" si="1"/>
        <v>21000</v>
      </c>
      <c r="I959" s="121"/>
      <c r="J959" s="104">
        <f t="shared" si="1"/>
        <v>21000</v>
      </c>
      <c r="K959" s="121"/>
      <c r="L959" s="104">
        <f t="shared" si="1"/>
        <v>21000</v>
      </c>
      <c r="M959" s="162"/>
      <c r="N959" s="104">
        <f t="shared" si="1"/>
        <v>0</v>
      </c>
      <c r="O959" s="162"/>
      <c r="P959" s="226">
        <f t="shared" si="1"/>
        <v>0</v>
      </c>
    </row>
    <row r="960" spans="1:16" ht="35.25" customHeight="1" hidden="1">
      <c r="A960" s="41" t="s">
        <v>102</v>
      </c>
      <c r="B960" s="62" t="s">
        <v>103</v>
      </c>
      <c r="C960" s="62"/>
      <c r="D960" s="62"/>
      <c r="E960" s="62"/>
      <c r="F960" s="104">
        <f t="shared" si="1"/>
        <v>21000</v>
      </c>
      <c r="G960" s="121"/>
      <c r="H960" s="185">
        <f t="shared" si="1"/>
        <v>21000</v>
      </c>
      <c r="I960" s="121"/>
      <c r="J960" s="104">
        <f t="shared" si="1"/>
        <v>21000</v>
      </c>
      <c r="K960" s="121"/>
      <c r="L960" s="104">
        <f t="shared" si="1"/>
        <v>21000</v>
      </c>
      <c r="M960" s="162"/>
      <c r="N960" s="104">
        <f t="shared" si="1"/>
        <v>0</v>
      </c>
      <c r="O960" s="162"/>
      <c r="P960" s="226">
        <f t="shared" si="1"/>
        <v>0</v>
      </c>
    </row>
    <row r="961" spans="1:16" ht="96.75" customHeight="1" hidden="1">
      <c r="A961" s="41" t="s">
        <v>267</v>
      </c>
      <c r="B961" s="62" t="s">
        <v>103</v>
      </c>
      <c r="C961" s="62" t="s">
        <v>79</v>
      </c>
      <c r="D961" s="58" t="s">
        <v>675</v>
      </c>
      <c r="E961" s="62"/>
      <c r="F961" s="104">
        <f t="shared" si="1"/>
        <v>21000</v>
      </c>
      <c r="G961" s="121"/>
      <c r="H961" s="185">
        <f t="shared" si="1"/>
        <v>21000</v>
      </c>
      <c r="I961" s="121"/>
      <c r="J961" s="104">
        <f t="shared" si="1"/>
        <v>21000</v>
      </c>
      <c r="K961" s="121"/>
      <c r="L961" s="104">
        <f t="shared" si="1"/>
        <v>21000</v>
      </c>
      <c r="M961" s="162"/>
      <c r="N961" s="104">
        <f t="shared" si="1"/>
        <v>0</v>
      </c>
      <c r="O961" s="162"/>
      <c r="P961" s="226">
        <f t="shared" si="1"/>
        <v>0</v>
      </c>
    </row>
    <row r="962" spans="1:16" ht="83.25" customHeight="1" hidden="1">
      <c r="A962" s="19" t="s">
        <v>235</v>
      </c>
      <c r="B962" s="62" t="s">
        <v>103</v>
      </c>
      <c r="C962" s="62" t="s">
        <v>330</v>
      </c>
      <c r="D962" s="58" t="s">
        <v>421</v>
      </c>
      <c r="E962" s="62"/>
      <c r="F962" s="104">
        <f t="shared" si="1"/>
        <v>21000</v>
      </c>
      <c r="G962" s="121"/>
      <c r="H962" s="185">
        <f t="shared" si="1"/>
        <v>21000</v>
      </c>
      <c r="I962" s="121"/>
      <c r="J962" s="104">
        <f t="shared" si="1"/>
        <v>21000</v>
      </c>
      <c r="K962" s="121"/>
      <c r="L962" s="104">
        <f t="shared" si="1"/>
        <v>21000</v>
      </c>
      <c r="M962" s="162"/>
      <c r="N962" s="104">
        <f t="shared" si="1"/>
        <v>0</v>
      </c>
      <c r="O962" s="162"/>
      <c r="P962" s="226">
        <f t="shared" si="1"/>
        <v>0</v>
      </c>
    </row>
    <row r="963" spans="1:16" ht="132" customHeight="1" hidden="1">
      <c r="A963" s="19" t="s">
        <v>28</v>
      </c>
      <c r="B963" s="58" t="s">
        <v>103</v>
      </c>
      <c r="C963" s="58" t="s">
        <v>27</v>
      </c>
      <c r="D963" s="58" t="s">
        <v>423</v>
      </c>
      <c r="E963" s="58"/>
      <c r="F963" s="104">
        <f t="shared" si="1"/>
        <v>21000</v>
      </c>
      <c r="G963" s="121"/>
      <c r="H963" s="185">
        <f t="shared" si="1"/>
        <v>21000</v>
      </c>
      <c r="I963" s="121"/>
      <c r="J963" s="104">
        <f t="shared" si="1"/>
        <v>21000</v>
      </c>
      <c r="K963" s="121"/>
      <c r="L963" s="104">
        <f t="shared" si="1"/>
        <v>21000</v>
      </c>
      <c r="M963" s="162"/>
      <c r="N963" s="104">
        <f t="shared" si="1"/>
        <v>0</v>
      </c>
      <c r="O963" s="162"/>
      <c r="P963" s="226">
        <f t="shared" si="1"/>
        <v>0</v>
      </c>
    </row>
    <row r="964" spans="1:16" ht="0.75" customHeight="1">
      <c r="A964" s="13" t="s">
        <v>558</v>
      </c>
      <c r="B964" s="58" t="s">
        <v>103</v>
      </c>
      <c r="C964" s="58" t="s">
        <v>27</v>
      </c>
      <c r="D964" s="58" t="s">
        <v>423</v>
      </c>
      <c r="E964" s="58" t="s">
        <v>177</v>
      </c>
      <c r="F964" s="104">
        <v>21000</v>
      </c>
      <c r="G964" s="121"/>
      <c r="H964" s="185">
        <f>F964+G964</f>
        <v>21000</v>
      </c>
      <c r="I964" s="121"/>
      <c r="J964" s="104">
        <f>H964+I964</f>
        <v>21000</v>
      </c>
      <c r="K964" s="121"/>
      <c r="L964" s="104">
        <f>J964+K964</f>
        <v>21000</v>
      </c>
      <c r="M964" s="162">
        <v>-21000</v>
      </c>
      <c r="N964" s="104">
        <f>L964+M964</f>
        <v>0</v>
      </c>
      <c r="O964" s="162"/>
      <c r="P964" s="226">
        <f>N964+O964</f>
        <v>0</v>
      </c>
    </row>
    <row r="965" spans="1:17" ht="21.75" customHeight="1">
      <c r="A965" s="20" t="s">
        <v>108</v>
      </c>
      <c r="B965" s="83" t="s">
        <v>109</v>
      </c>
      <c r="C965" s="83"/>
      <c r="D965" s="83"/>
      <c r="E965" s="83"/>
      <c r="F965" s="68">
        <f>F966+F982</f>
        <v>356489000</v>
      </c>
      <c r="G965" s="162"/>
      <c r="H965" s="186">
        <f>H966+H982</f>
        <v>356489000</v>
      </c>
      <c r="I965" s="121"/>
      <c r="J965" s="68">
        <f>J966+J982</f>
        <v>356489000</v>
      </c>
      <c r="K965" s="162"/>
      <c r="L965" s="68">
        <f>L966+L982</f>
        <v>356489000</v>
      </c>
      <c r="M965" s="162"/>
      <c r="N965" s="68">
        <f>N966+N982</f>
        <v>349742400</v>
      </c>
      <c r="O965" s="162"/>
      <c r="P965" s="227">
        <f>P966+P982</f>
        <v>349742400</v>
      </c>
      <c r="Q965" s="207"/>
    </row>
    <row r="966" spans="1:16" ht="15.75">
      <c r="A966" s="47" t="s">
        <v>123</v>
      </c>
      <c r="B966" s="80" t="s">
        <v>124</v>
      </c>
      <c r="C966" s="80"/>
      <c r="D966" s="80"/>
      <c r="E966" s="98"/>
      <c r="F966" s="74">
        <f>F967</f>
        <v>93803701</v>
      </c>
      <c r="G966" s="121"/>
      <c r="H966" s="189">
        <f>H967</f>
        <v>93803701</v>
      </c>
      <c r="I966" s="121"/>
      <c r="J966" s="74">
        <f>J967</f>
        <v>90670770</v>
      </c>
      <c r="K966" s="121"/>
      <c r="L966" s="74">
        <f>L967</f>
        <v>90670770</v>
      </c>
      <c r="M966" s="162"/>
      <c r="N966" s="74">
        <f>N967</f>
        <v>103938570</v>
      </c>
      <c r="O966" s="162"/>
      <c r="P966" s="230">
        <f>P967</f>
        <v>103938570</v>
      </c>
    </row>
    <row r="967" spans="1:16" ht="17.25" customHeight="1">
      <c r="A967" s="13" t="s">
        <v>589</v>
      </c>
      <c r="B967" s="58" t="s">
        <v>124</v>
      </c>
      <c r="C967" s="58" t="s">
        <v>166</v>
      </c>
      <c r="D967" s="58" t="s">
        <v>598</v>
      </c>
      <c r="E967" s="99"/>
      <c r="F967" s="81">
        <f>F968+F975</f>
        <v>93803701</v>
      </c>
      <c r="G967" s="121"/>
      <c r="H967" s="194">
        <f>H968+H975</f>
        <v>93803701</v>
      </c>
      <c r="I967" s="121"/>
      <c r="J967" s="81">
        <f>J968+J975</f>
        <v>90670770</v>
      </c>
      <c r="K967" s="121"/>
      <c r="L967" s="81">
        <f>L968+L975</f>
        <v>90670770</v>
      </c>
      <c r="M967" s="162"/>
      <c r="N967" s="81">
        <f>N968+N975</f>
        <v>103938570</v>
      </c>
      <c r="O967" s="162"/>
      <c r="P967" s="235">
        <f>P968+P975</f>
        <v>103938570</v>
      </c>
    </row>
    <row r="968" spans="1:16" ht="33.75" customHeight="1">
      <c r="A968" s="48" t="s">
        <v>23</v>
      </c>
      <c r="B968" s="80" t="s">
        <v>124</v>
      </c>
      <c r="C968" s="80" t="s">
        <v>334</v>
      </c>
      <c r="D968" s="58" t="s">
        <v>597</v>
      </c>
      <c r="E968" s="98"/>
      <c r="F968" s="74">
        <f>F969+F972</f>
        <v>63155000</v>
      </c>
      <c r="G968" s="121"/>
      <c r="H968" s="189">
        <f>H969+H972</f>
        <v>63155000</v>
      </c>
      <c r="I968" s="121"/>
      <c r="J968" s="74">
        <f>J969+J972</f>
        <v>63155000</v>
      </c>
      <c r="K968" s="121"/>
      <c r="L968" s="74">
        <f>L969+L972</f>
        <v>63155000</v>
      </c>
      <c r="M968" s="162"/>
      <c r="N968" s="74">
        <f>N969+N972</f>
        <v>76422800</v>
      </c>
      <c r="O968" s="162"/>
      <c r="P968" s="230">
        <f>P969+P972</f>
        <v>76422800</v>
      </c>
    </row>
    <row r="969" spans="1:16" ht="81" customHeight="1">
      <c r="A969" s="12" t="s">
        <v>22</v>
      </c>
      <c r="B969" s="73" t="s">
        <v>124</v>
      </c>
      <c r="C969" s="73" t="s">
        <v>5</v>
      </c>
      <c r="D969" s="73" t="s">
        <v>603</v>
      </c>
      <c r="E969" s="73"/>
      <c r="F969" s="81">
        <f>F970+F971</f>
        <v>62130240</v>
      </c>
      <c r="G969" s="121"/>
      <c r="H969" s="194">
        <f>H970+H971</f>
        <v>62130240</v>
      </c>
      <c r="I969" s="121"/>
      <c r="J969" s="81">
        <f>J970+J971</f>
        <v>62077000</v>
      </c>
      <c r="K969" s="162"/>
      <c r="L969" s="81">
        <f>L970+L971</f>
        <v>62077000</v>
      </c>
      <c r="M969" s="162"/>
      <c r="N969" s="81">
        <f>N970+N971</f>
        <v>75344800</v>
      </c>
      <c r="O969" s="162"/>
      <c r="P969" s="235">
        <f>P970+P971</f>
        <v>75344800</v>
      </c>
    </row>
    <row r="970" spans="1:16" ht="39" customHeight="1">
      <c r="A970" s="143" t="s">
        <v>543</v>
      </c>
      <c r="B970" s="111" t="s">
        <v>124</v>
      </c>
      <c r="C970" s="111" t="s">
        <v>5</v>
      </c>
      <c r="D970" s="73" t="s">
        <v>603</v>
      </c>
      <c r="E970" s="73" t="s">
        <v>542</v>
      </c>
      <c r="F970" s="81">
        <v>25805572</v>
      </c>
      <c r="G970" s="162"/>
      <c r="H970" s="194">
        <f>F970+G970</f>
        <v>25805572</v>
      </c>
      <c r="I970" s="121">
        <v>-53240</v>
      </c>
      <c r="J970" s="81">
        <f>H970+I970</f>
        <v>25752332</v>
      </c>
      <c r="K970" s="121"/>
      <c r="L970" s="81">
        <f>J970+K970</f>
        <v>25752332</v>
      </c>
      <c r="M970" s="162">
        <v>5118796</v>
      </c>
      <c r="N970" s="81">
        <f>L970+M970</f>
        <v>30871128</v>
      </c>
      <c r="O970" s="162"/>
      <c r="P970" s="235">
        <f>N970+O970</f>
        <v>30871128</v>
      </c>
    </row>
    <row r="971" spans="1:16" ht="20.25" customHeight="1">
      <c r="A971" s="144" t="s">
        <v>545</v>
      </c>
      <c r="B971" s="73" t="s">
        <v>124</v>
      </c>
      <c r="C971" s="73" t="s">
        <v>5</v>
      </c>
      <c r="D971" s="73" t="s">
        <v>603</v>
      </c>
      <c r="E971" s="73" t="s">
        <v>544</v>
      </c>
      <c r="F971" s="74">
        <v>36324668</v>
      </c>
      <c r="G971" s="162"/>
      <c r="H971" s="194">
        <f>F971+G971</f>
        <v>36324668</v>
      </c>
      <c r="I971" s="121"/>
      <c r="J971" s="81">
        <f>H971+I971</f>
        <v>36324668</v>
      </c>
      <c r="K971" s="121"/>
      <c r="L971" s="81">
        <f>J971+K971</f>
        <v>36324668</v>
      </c>
      <c r="M971" s="162">
        <v>8149004</v>
      </c>
      <c r="N971" s="81">
        <f>L971+M971</f>
        <v>44473672</v>
      </c>
      <c r="O971" s="162"/>
      <c r="P971" s="235">
        <f>N971+O971</f>
        <v>44473672</v>
      </c>
    </row>
    <row r="972" spans="1:16" ht="129" customHeight="1">
      <c r="A972" s="12" t="s">
        <v>455</v>
      </c>
      <c r="B972" s="111" t="s">
        <v>124</v>
      </c>
      <c r="C972" s="111" t="s">
        <v>6</v>
      </c>
      <c r="D972" s="73" t="s">
        <v>604</v>
      </c>
      <c r="E972" s="111"/>
      <c r="F972" s="74">
        <f>F973+F974</f>
        <v>1024760</v>
      </c>
      <c r="G972" s="121"/>
      <c r="H972" s="189">
        <f>H973+H974</f>
        <v>1024760</v>
      </c>
      <c r="I972" s="121"/>
      <c r="J972" s="74">
        <f>J973+J974</f>
        <v>1078000</v>
      </c>
      <c r="K972" s="162"/>
      <c r="L972" s="74">
        <f>L973+L974</f>
        <v>1078000</v>
      </c>
      <c r="M972" s="162"/>
      <c r="N972" s="74">
        <f>N973+N974</f>
        <v>1078000</v>
      </c>
      <c r="O972" s="162"/>
      <c r="P972" s="230">
        <f>P973+P974</f>
        <v>1078000</v>
      </c>
    </row>
    <row r="973" spans="1:16" ht="33.75" customHeight="1">
      <c r="A973" s="143" t="s">
        <v>538</v>
      </c>
      <c r="B973" s="111" t="s">
        <v>124</v>
      </c>
      <c r="C973" s="111" t="s">
        <v>6</v>
      </c>
      <c r="D973" s="73" t="s">
        <v>604</v>
      </c>
      <c r="E973" s="73" t="s">
        <v>539</v>
      </c>
      <c r="F973" s="74">
        <v>330339</v>
      </c>
      <c r="G973" s="162"/>
      <c r="H973" s="189">
        <f>F973+G973</f>
        <v>330339</v>
      </c>
      <c r="I973" s="121">
        <v>167661</v>
      </c>
      <c r="J973" s="74">
        <f>H973+I973</f>
        <v>498000</v>
      </c>
      <c r="K973" s="121"/>
      <c r="L973" s="74">
        <f>J973+K973</f>
        <v>498000</v>
      </c>
      <c r="M973" s="162"/>
      <c r="N973" s="74">
        <f>L973+M973</f>
        <v>498000</v>
      </c>
      <c r="O973" s="162"/>
      <c r="P973" s="230">
        <f>N973+O973</f>
        <v>498000</v>
      </c>
    </row>
    <row r="974" spans="1:16" ht="19.5" customHeight="1">
      <c r="A974" s="144" t="s">
        <v>545</v>
      </c>
      <c r="B974" s="73" t="s">
        <v>124</v>
      </c>
      <c r="C974" s="73" t="s">
        <v>6</v>
      </c>
      <c r="D974" s="73" t="s">
        <v>604</v>
      </c>
      <c r="E974" s="73" t="s">
        <v>544</v>
      </c>
      <c r="F974" s="74">
        <v>694421</v>
      </c>
      <c r="G974" s="162"/>
      <c r="H974" s="189">
        <f>F974+G974</f>
        <v>694421</v>
      </c>
      <c r="I974" s="121">
        <v>-114421</v>
      </c>
      <c r="J974" s="74">
        <f>H974+I974</f>
        <v>580000</v>
      </c>
      <c r="K974" s="121"/>
      <c r="L974" s="74">
        <f>J974+K974</f>
        <v>580000</v>
      </c>
      <c r="M974" s="162"/>
      <c r="N974" s="74">
        <f>L974+M974</f>
        <v>580000</v>
      </c>
      <c r="O974" s="162"/>
      <c r="P974" s="230">
        <f>N974+O974</f>
        <v>580000</v>
      </c>
    </row>
    <row r="975" spans="1:16" ht="64.5" customHeight="1">
      <c r="A975" s="48" t="s">
        <v>17</v>
      </c>
      <c r="B975" s="80" t="s">
        <v>124</v>
      </c>
      <c r="C975" s="80" t="s">
        <v>346</v>
      </c>
      <c r="D975" s="58" t="s">
        <v>605</v>
      </c>
      <c r="E975" s="80"/>
      <c r="F975" s="74">
        <f>F976+F979</f>
        <v>30648701</v>
      </c>
      <c r="G975" s="121"/>
      <c r="H975" s="189">
        <f>H976+H979</f>
        <v>30648701</v>
      </c>
      <c r="I975" s="121"/>
      <c r="J975" s="74">
        <f>J976+J979</f>
        <v>27515770</v>
      </c>
      <c r="K975" s="121"/>
      <c r="L975" s="74">
        <f>L976+L979</f>
        <v>27515770</v>
      </c>
      <c r="M975" s="162"/>
      <c r="N975" s="74">
        <f>N976+N979</f>
        <v>27515770</v>
      </c>
      <c r="O975" s="162"/>
      <c r="P975" s="230">
        <f>P976+P979</f>
        <v>27515770</v>
      </c>
    </row>
    <row r="976" spans="1:16" ht="189.75" customHeight="1">
      <c r="A976" s="11" t="s">
        <v>24</v>
      </c>
      <c r="B976" s="58" t="s">
        <v>124</v>
      </c>
      <c r="C976" s="58" t="s">
        <v>14</v>
      </c>
      <c r="D976" s="58" t="s">
        <v>606</v>
      </c>
      <c r="E976" s="58"/>
      <c r="F976" s="81">
        <f>F977+F978</f>
        <v>30314150</v>
      </c>
      <c r="G976" s="121"/>
      <c r="H976" s="194">
        <f>H977+H978</f>
        <v>30314150</v>
      </c>
      <c r="I976" s="121"/>
      <c r="J976" s="81">
        <f>J977+J978</f>
        <v>27079270</v>
      </c>
      <c r="K976" s="162"/>
      <c r="L976" s="81">
        <f>L977+L978</f>
        <v>27079270</v>
      </c>
      <c r="M976" s="162"/>
      <c r="N976" s="81">
        <f>N977+N978</f>
        <v>27079270</v>
      </c>
      <c r="O976" s="162"/>
      <c r="P976" s="235">
        <f>P977+P978</f>
        <v>27079270</v>
      </c>
    </row>
    <row r="977" spans="1:16" ht="31.5" customHeight="1">
      <c r="A977" s="143" t="s">
        <v>543</v>
      </c>
      <c r="B977" s="111" t="s">
        <v>124</v>
      </c>
      <c r="C977" s="111" t="s">
        <v>14</v>
      </c>
      <c r="D977" s="73" t="s">
        <v>606</v>
      </c>
      <c r="E977" s="73" t="s">
        <v>542</v>
      </c>
      <c r="F977" s="81">
        <v>28822108</v>
      </c>
      <c r="G977" s="162"/>
      <c r="H977" s="194">
        <f>F977+G977</f>
        <v>28822108</v>
      </c>
      <c r="I977" s="121">
        <v>-3299908</v>
      </c>
      <c r="J977" s="81">
        <f>H977+I977</f>
        <v>25522200</v>
      </c>
      <c r="K977" s="121"/>
      <c r="L977" s="81">
        <f>J977+K977</f>
        <v>25522200</v>
      </c>
      <c r="M977" s="162"/>
      <c r="N977" s="81">
        <f>L977+M977</f>
        <v>25522200</v>
      </c>
      <c r="O977" s="162"/>
      <c r="P977" s="235">
        <f>N977+O977</f>
        <v>25522200</v>
      </c>
    </row>
    <row r="978" spans="1:16" ht="17.25" customHeight="1">
      <c r="A978" s="144" t="s">
        <v>547</v>
      </c>
      <c r="B978" s="73" t="s">
        <v>124</v>
      </c>
      <c r="C978" s="73" t="s">
        <v>14</v>
      </c>
      <c r="D978" s="73" t="s">
        <v>606</v>
      </c>
      <c r="E978" s="73" t="s">
        <v>546</v>
      </c>
      <c r="F978" s="74">
        <v>1492042</v>
      </c>
      <c r="G978" s="162"/>
      <c r="H978" s="194">
        <f>F978+G978</f>
        <v>1492042</v>
      </c>
      <c r="I978" s="121">
        <v>65028</v>
      </c>
      <c r="J978" s="81">
        <f>H978+I978</f>
        <v>1557070</v>
      </c>
      <c r="K978" s="121"/>
      <c r="L978" s="81">
        <f>J978+K978</f>
        <v>1557070</v>
      </c>
      <c r="M978" s="162"/>
      <c r="N978" s="81">
        <f>L978+M978</f>
        <v>1557070</v>
      </c>
      <c r="O978" s="162"/>
      <c r="P978" s="235">
        <f>N978+O978</f>
        <v>1557070</v>
      </c>
    </row>
    <row r="979" spans="1:16" ht="208.5" customHeight="1">
      <c r="A979" s="49" t="s">
        <v>25</v>
      </c>
      <c r="B979" s="111" t="s">
        <v>124</v>
      </c>
      <c r="C979" s="111" t="s">
        <v>16</v>
      </c>
      <c r="D979" s="73" t="s">
        <v>607</v>
      </c>
      <c r="E979" s="111"/>
      <c r="F979" s="74">
        <f>F980+F981</f>
        <v>334551</v>
      </c>
      <c r="G979" s="121"/>
      <c r="H979" s="189">
        <f>H980+H981</f>
        <v>334551</v>
      </c>
      <c r="I979" s="121"/>
      <c r="J979" s="74">
        <f>J980+J981</f>
        <v>436500</v>
      </c>
      <c r="K979" s="121"/>
      <c r="L979" s="74">
        <f>L980+L981</f>
        <v>436500</v>
      </c>
      <c r="M979" s="162"/>
      <c r="N979" s="74">
        <f>N980+N981</f>
        <v>436500</v>
      </c>
      <c r="O979" s="162"/>
      <c r="P979" s="230">
        <f>P980+P981</f>
        <v>436500</v>
      </c>
    </row>
    <row r="980" spans="1:16" ht="33.75" customHeight="1">
      <c r="A980" s="143" t="s">
        <v>538</v>
      </c>
      <c r="B980" s="73" t="s">
        <v>124</v>
      </c>
      <c r="C980" s="73" t="s">
        <v>16</v>
      </c>
      <c r="D980" s="73" t="s">
        <v>607</v>
      </c>
      <c r="E980" s="73" t="s">
        <v>539</v>
      </c>
      <c r="F980" s="74">
        <v>315861</v>
      </c>
      <c r="G980" s="162"/>
      <c r="H980" s="189">
        <v>315861</v>
      </c>
      <c r="I980" s="121">
        <v>98939</v>
      </c>
      <c r="J980" s="74">
        <f>H980+I980</f>
        <v>414800</v>
      </c>
      <c r="K980" s="121"/>
      <c r="L980" s="74">
        <f>J980+K980</f>
        <v>414800</v>
      </c>
      <c r="M980" s="162"/>
      <c r="N980" s="74">
        <f>L980+M980</f>
        <v>414800</v>
      </c>
      <c r="O980" s="162"/>
      <c r="P980" s="230">
        <f>N980+O980</f>
        <v>414800</v>
      </c>
    </row>
    <row r="981" spans="1:16" ht="20.25" customHeight="1">
      <c r="A981" s="144" t="s">
        <v>547</v>
      </c>
      <c r="B981" s="111" t="s">
        <v>124</v>
      </c>
      <c r="C981" s="111" t="s">
        <v>16</v>
      </c>
      <c r="D981" s="73" t="s">
        <v>607</v>
      </c>
      <c r="E981" s="73" t="s">
        <v>546</v>
      </c>
      <c r="F981" s="74">
        <v>18690</v>
      </c>
      <c r="G981" s="162"/>
      <c r="H981" s="189">
        <v>18690</v>
      </c>
      <c r="I981" s="121">
        <v>3010</v>
      </c>
      <c r="J981" s="74">
        <f>H981+I981</f>
        <v>21700</v>
      </c>
      <c r="K981" s="121"/>
      <c r="L981" s="74">
        <f>J981+K981</f>
        <v>21700</v>
      </c>
      <c r="M981" s="162"/>
      <c r="N981" s="74">
        <f>L981+M981</f>
        <v>21700</v>
      </c>
      <c r="O981" s="162"/>
      <c r="P981" s="230">
        <f>N981+O981</f>
        <v>21700</v>
      </c>
    </row>
    <row r="982" spans="1:16" ht="15.75" customHeight="1">
      <c r="A982" s="12" t="s">
        <v>110</v>
      </c>
      <c r="B982" s="73" t="s">
        <v>111</v>
      </c>
      <c r="C982" s="73"/>
      <c r="D982" s="73"/>
      <c r="E982" s="73"/>
      <c r="F982" s="75">
        <f>F983</f>
        <v>262685299</v>
      </c>
      <c r="G982" s="121"/>
      <c r="H982" s="190">
        <f>H983</f>
        <v>262685299</v>
      </c>
      <c r="I982" s="121"/>
      <c r="J982" s="75">
        <f>J983</f>
        <v>265818230</v>
      </c>
      <c r="K982" s="121"/>
      <c r="L982" s="75">
        <f>L983</f>
        <v>265818230</v>
      </c>
      <c r="M982" s="162"/>
      <c r="N982" s="75">
        <f>N983</f>
        <v>245803830</v>
      </c>
      <c r="O982" s="162"/>
      <c r="P982" s="231">
        <f>P983</f>
        <v>245803830</v>
      </c>
    </row>
    <row r="983" spans="1:16" ht="35.25" customHeight="1">
      <c r="A983" s="12" t="s">
        <v>589</v>
      </c>
      <c r="B983" s="73" t="s">
        <v>111</v>
      </c>
      <c r="C983" s="73" t="s">
        <v>166</v>
      </c>
      <c r="D983" s="73" t="s">
        <v>598</v>
      </c>
      <c r="E983" s="73"/>
      <c r="F983" s="75">
        <f>F984</f>
        <v>262685299</v>
      </c>
      <c r="G983" s="121"/>
      <c r="H983" s="190">
        <f>H984</f>
        <v>262685299</v>
      </c>
      <c r="I983" s="121"/>
      <c r="J983" s="75">
        <f>J984</f>
        <v>265818230</v>
      </c>
      <c r="K983" s="121"/>
      <c r="L983" s="75">
        <f>L984</f>
        <v>265818230</v>
      </c>
      <c r="M983" s="162"/>
      <c r="N983" s="75">
        <f>N984</f>
        <v>245803830</v>
      </c>
      <c r="O983" s="162"/>
      <c r="P983" s="231">
        <f>P984</f>
        <v>245803830</v>
      </c>
    </row>
    <row r="984" spans="1:16" ht="36" customHeight="1">
      <c r="A984" s="12" t="s">
        <v>17</v>
      </c>
      <c r="B984" s="73" t="s">
        <v>111</v>
      </c>
      <c r="C984" s="73" t="s">
        <v>346</v>
      </c>
      <c r="D984" s="73" t="s">
        <v>605</v>
      </c>
      <c r="E984" s="73"/>
      <c r="F984" s="74">
        <f>F985+F988</f>
        <v>262685299</v>
      </c>
      <c r="G984" s="121"/>
      <c r="H984" s="189">
        <f>H985+H988</f>
        <v>262685299</v>
      </c>
      <c r="I984" s="121"/>
      <c r="J984" s="74">
        <f>J985+J988</f>
        <v>265818230</v>
      </c>
      <c r="K984" s="121"/>
      <c r="L984" s="74">
        <f>L985+L988</f>
        <v>265818230</v>
      </c>
      <c r="M984" s="162"/>
      <c r="N984" s="74">
        <f>N985+N988</f>
        <v>245803830</v>
      </c>
      <c r="O984" s="162"/>
      <c r="P984" s="230">
        <f>P985+P988</f>
        <v>245803830</v>
      </c>
    </row>
    <row r="985" spans="1:16" ht="18.75" customHeight="1">
      <c r="A985" s="49" t="s">
        <v>24</v>
      </c>
      <c r="B985" s="111" t="s">
        <v>111</v>
      </c>
      <c r="C985" s="111" t="s">
        <v>14</v>
      </c>
      <c r="D985" s="73" t="s">
        <v>606</v>
      </c>
      <c r="E985" s="111"/>
      <c r="F985" s="81">
        <f>F986+F987</f>
        <v>258063262</v>
      </c>
      <c r="G985" s="121"/>
      <c r="H985" s="194">
        <f>H986+H987</f>
        <v>258063262</v>
      </c>
      <c r="I985" s="121"/>
      <c r="J985" s="81">
        <f>J986+J987</f>
        <v>260561730</v>
      </c>
      <c r="K985" s="121"/>
      <c r="L985" s="81">
        <f>L986+L987</f>
        <v>260561730</v>
      </c>
      <c r="M985" s="162"/>
      <c r="N985" s="81">
        <f>N986+N987</f>
        <v>240547330</v>
      </c>
      <c r="O985" s="162"/>
      <c r="P985" s="235">
        <f>P986+P987</f>
        <v>240547330</v>
      </c>
    </row>
    <row r="986" spans="1:16" ht="36" customHeight="1">
      <c r="A986" s="172" t="s">
        <v>543</v>
      </c>
      <c r="B986" s="111" t="s">
        <v>111</v>
      </c>
      <c r="C986" s="111" t="s">
        <v>14</v>
      </c>
      <c r="D986" s="73" t="s">
        <v>606</v>
      </c>
      <c r="E986" s="73" t="s">
        <v>542</v>
      </c>
      <c r="F986" s="81">
        <v>146980683</v>
      </c>
      <c r="G986" s="162"/>
      <c r="H986" s="194">
        <f>F986+G986</f>
        <v>146980683</v>
      </c>
      <c r="I986" s="121">
        <v>25341723</v>
      </c>
      <c r="J986" s="81">
        <f>H986+I986</f>
        <v>172322406</v>
      </c>
      <c r="K986" s="121"/>
      <c r="L986" s="81">
        <f>J986+K986</f>
        <v>172322406</v>
      </c>
      <c r="M986" s="162">
        <v>-25967449.85</v>
      </c>
      <c r="N986" s="81">
        <f>L986+M986</f>
        <v>146354956.15</v>
      </c>
      <c r="O986" s="162">
        <v>-434700</v>
      </c>
      <c r="P986" s="235">
        <f>N986+O986</f>
        <v>145920256.15</v>
      </c>
    </row>
    <row r="987" spans="1:16" ht="21" customHeight="1">
      <c r="A987" s="144" t="s">
        <v>547</v>
      </c>
      <c r="B987" s="73" t="s">
        <v>111</v>
      </c>
      <c r="C987" s="73" t="s">
        <v>14</v>
      </c>
      <c r="D987" s="73" t="s">
        <v>606</v>
      </c>
      <c r="E987" s="73" t="s">
        <v>546</v>
      </c>
      <c r="F987" s="74">
        <v>111082579</v>
      </c>
      <c r="G987" s="162"/>
      <c r="H987" s="189">
        <f>F987+G987</f>
        <v>111082579</v>
      </c>
      <c r="I987" s="121">
        <v>-22843255</v>
      </c>
      <c r="J987" s="74">
        <f>H987+I987</f>
        <v>88239324</v>
      </c>
      <c r="K987" s="121"/>
      <c r="L987" s="74">
        <f>J987+K987</f>
        <v>88239324</v>
      </c>
      <c r="M987" s="162">
        <v>5953049.85</v>
      </c>
      <c r="N987" s="74">
        <f>L987+M987</f>
        <v>94192373.85</v>
      </c>
      <c r="O987" s="162">
        <v>434700</v>
      </c>
      <c r="P987" s="230">
        <f>N987+O987</f>
        <v>94627073.85</v>
      </c>
    </row>
    <row r="988" spans="1:16" ht="127.5" customHeight="1">
      <c r="A988" s="49" t="s">
        <v>25</v>
      </c>
      <c r="B988" s="111" t="s">
        <v>111</v>
      </c>
      <c r="C988" s="111" t="s">
        <v>16</v>
      </c>
      <c r="D988" s="73" t="s">
        <v>607</v>
      </c>
      <c r="E988" s="111"/>
      <c r="F988" s="81">
        <f>F989+F990</f>
        <v>4622037</v>
      </c>
      <c r="G988" s="121"/>
      <c r="H988" s="194">
        <f>H989+H990</f>
        <v>4622037</v>
      </c>
      <c r="I988" s="121"/>
      <c r="J988" s="81">
        <f>J989+J990</f>
        <v>5256500</v>
      </c>
      <c r="K988" s="121"/>
      <c r="L988" s="81">
        <f>L989+L990</f>
        <v>5256500</v>
      </c>
      <c r="M988" s="162"/>
      <c r="N988" s="81">
        <f>N989+N990</f>
        <v>5256500</v>
      </c>
      <c r="O988" s="162"/>
      <c r="P988" s="235">
        <f>P989+P990</f>
        <v>5256500</v>
      </c>
    </row>
    <row r="989" spans="1:16" ht="33.75" customHeight="1">
      <c r="A989" s="143" t="s">
        <v>538</v>
      </c>
      <c r="B989" s="111" t="s">
        <v>111</v>
      </c>
      <c r="C989" s="111" t="s">
        <v>16</v>
      </c>
      <c r="D989" s="73" t="s">
        <v>607</v>
      </c>
      <c r="E989" s="73" t="s">
        <v>539</v>
      </c>
      <c r="F989" s="81">
        <v>2272704</v>
      </c>
      <c r="G989" s="162"/>
      <c r="H989" s="194">
        <f>F989+G989</f>
        <v>2272704</v>
      </c>
      <c r="I989" s="121">
        <v>634463</v>
      </c>
      <c r="J989" s="81">
        <f>H989+I989</f>
        <v>2907167</v>
      </c>
      <c r="K989" s="121"/>
      <c r="L989" s="81">
        <f>J989+K989</f>
        <v>2907167</v>
      </c>
      <c r="M989" s="162"/>
      <c r="N989" s="81">
        <f>L989+M989</f>
        <v>2907167</v>
      </c>
      <c r="O989" s="162">
        <v>-14542.88</v>
      </c>
      <c r="P989" s="235">
        <f>N989+O989</f>
        <v>2892624.12</v>
      </c>
    </row>
    <row r="990" spans="1:16" ht="18" customHeight="1">
      <c r="A990" s="144" t="s">
        <v>547</v>
      </c>
      <c r="B990" s="111" t="s">
        <v>111</v>
      </c>
      <c r="C990" s="111" t="s">
        <v>16</v>
      </c>
      <c r="D990" s="73" t="s">
        <v>607</v>
      </c>
      <c r="E990" s="73" t="s">
        <v>546</v>
      </c>
      <c r="F990" s="81">
        <v>2349333</v>
      </c>
      <c r="G990" s="162"/>
      <c r="H990" s="194">
        <f>F990+G990</f>
        <v>2349333</v>
      </c>
      <c r="I990" s="121"/>
      <c r="J990" s="81">
        <f>H990+I990</f>
        <v>2349333</v>
      </c>
      <c r="K990" s="121"/>
      <c r="L990" s="81">
        <f>J990+K990</f>
        <v>2349333</v>
      </c>
      <c r="M990" s="162"/>
      <c r="N990" s="81">
        <f>L990+M990</f>
        <v>2349333</v>
      </c>
      <c r="O990" s="162">
        <v>14542.88</v>
      </c>
      <c r="P990" s="235">
        <f>N990+O990</f>
        <v>2363875.88</v>
      </c>
    </row>
    <row r="991" spans="1:16" ht="21" customHeight="1">
      <c r="A991" s="20" t="s">
        <v>118</v>
      </c>
      <c r="B991" s="83" t="s">
        <v>148</v>
      </c>
      <c r="C991" s="83"/>
      <c r="D991" s="83"/>
      <c r="E991" s="83"/>
      <c r="F991" s="108">
        <f>F992+F1004</f>
        <v>93737000</v>
      </c>
      <c r="G991" s="121"/>
      <c r="H991" s="180">
        <f>H992+H1004</f>
        <v>93737000</v>
      </c>
      <c r="I991" s="121"/>
      <c r="J991" s="108">
        <f>J992+J1004</f>
        <v>93737000</v>
      </c>
      <c r="K991" s="121"/>
      <c r="L991" s="108">
        <f>L992+L1004</f>
        <v>93737000</v>
      </c>
      <c r="M991" s="162"/>
      <c r="N991" s="108">
        <f>N992+N1004</f>
        <v>93737000</v>
      </c>
      <c r="O991" s="162"/>
      <c r="P991" s="222">
        <f>P992+P1004</f>
        <v>93737000</v>
      </c>
    </row>
    <row r="992" spans="1:16" ht="23.25" customHeight="1">
      <c r="A992" s="47" t="s">
        <v>119</v>
      </c>
      <c r="B992" s="80">
        <v>1003</v>
      </c>
      <c r="C992" s="80"/>
      <c r="D992" s="80"/>
      <c r="E992" s="80"/>
      <c r="F992" s="107">
        <f>F993</f>
        <v>87830354.66</v>
      </c>
      <c r="G992" s="121"/>
      <c r="H992" s="183">
        <f>H993</f>
        <v>87830354.66</v>
      </c>
      <c r="I992" s="121"/>
      <c r="J992" s="107">
        <f>J993</f>
        <v>88362448.66</v>
      </c>
      <c r="K992" s="121"/>
      <c r="L992" s="107">
        <f>L993</f>
        <v>88362448.66</v>
      </c>
      <c r="M992" s="162"/>
      <c r="N992" s="107">
        <f>N993</f>
        <v>88362448.66</v>
      </c>
      <c r="O992" s="162"/>
      <c r="P992" s="161">
        <f>P993</f>
        <v>90001273.66</v>
      </c>
    </row>
    <row r="993" spans="1:16" ht="96" customHeight="1">
      <c r="A993" s="13" t="s">
        <v>267</v>
      </c>
      <c r="B993" s="58">
        <v>1003</v>
      </c>
      <c r="C993" s="58" t="s">
        <v>79</v>
      </c>
      <c r="D993" s="58" t="s">
        <v>675</v>
      </c>
      <c r="E993" s="58"/>
      <c r="F993" s="107">
        <f>F994</f>
        <v>87830354.66</v>
      </c>
      <c r="G993" s="121"/>
      <c r="H993" s="183">
        <f>H994</f>
        <v>87830354.66</v>
      </c>
      <c r="I993" s="121"/>
      <c r="J993" s="107">
        <f>J994</f>
        <v>88362448.66</v>
      </c>
      <c r="K993" s="121"/>
      <c r="L993" s="107">
        <f>L994</f>
        <v>88362448.66</v>
      </c>
      <c r="M993" s="162"/>
      <c r="N993" s="107">
        <f>N994</f>
        <v>88362448.66</v>
      </c>
      <c r="O993" s="162"/>
      <c r="P993" s="161">
        <f>P994</f>
        <v>90001273.66</v>
      </c>
    </row>
    <row r="994" spans="1:16" ht="82.5" customHeight="1">
      <c r="A994" s="13" t="s">
        <v>436</v>
      </c>
      <c r="B994" s="58" t="s">
        <v>120</v>
      </c>
      <c r="C994" s="58" t="s">
        <v>330</v>
      </c>
      <c r="D994" s="58" t="s">
        <v>421</v>
      </c>
      <c r="E994" s="58"/>
      <c r="F994" s="107">
        <f>F995+F998+F1001</f>
        <v>87830354.66</v>
      </c>
      <c r="G994" s="121"/>
      <c r="H994" s="183">
        <f>H995+H998+H1001</f>
        <v>87830354.66</v>
      </c>
      <c r="I994" s="121"/>
      <c r="J994" s="107">
        <f>J995+J998+J1001</f>
        <v>88362448.66</v>
      </c>
      <c r="K994" s="121"/>
      <c r="L994" s="107">
        <f>L995+L998+L1001</f>
        <v>88362448.66</v>
      </c>
      <c r="M994" s="162"/>
      <c r="N994" s="107">
        <f>N995+N998+N1001</f>
        <v>88362448.66</v>
      </c>
      <c r="O994" s="162"/>
      <c r="P994" s="161">
        <f>P995+P998+P1001</f>
        <v>90001273.66</v>
      </c>
    </row>
    <row r="995" spans="1:16" ht="78" customHeight="1">
      <c r="A995" s="138" t="s">
        <v>226</v>
      </c>
      <c r="B995" s="58" t="s">
        <v>120</v>
      </c>
      <c r="C995" s="58" t="s">
        <v>456</v>
      </c>
      <c r="D995" s="58" t="s">
        <v>428</v>
      </c>
      <c r="E995" s="58"/>
      <c r="F995" s="107">
        <f>F997+F996</f>
        <v>9770654.66</v>
      </c>
      <c r="G995" s="121"/>
      <c r="H995" s="183">
        <f>H997+H996</f>
        <v>9770654.66</v>
      </c>
      <c r="I995" s="121"/>
      <c r="J995" s="107">
        <f>J997+J996</f>
        <v>9770654.66</v>
      </c>
      <c r="K995" s="121"/>
      <c r="L995" s="107">
        <f>L997+L996</f>
        <v>9770654.66</v>
      </c>
      <c r="M995" s="162"/>
      <c r="N995" s="107">
        <f>N997+N996</f>
        <v>9770654.66</v>
      </c>
      <c r="O995" s="162"/>
      <c r="P995" s="161">
        <f>P997+P996</f>
        <v>9770654.66</v>
      </c>
    </row>
    <row r="996" spans="1:16" ht="38.25" customHeight="1">
      <c r="A996" s="140" t="s">
        <v>538</v>
      </c>
      <c r="B996" s="58" t="s">
        <v>120</v>
      </c>
      <c r="C996" s="58" t="s">
        <v>456</v>
      </c>
      <c r="D996" s="58" t="s">
        <v>428</v>
      </c>
      <c r="E996" s="58" t="s">
        <v>539</v>
      </c>
      <c r="F996" s="107">
        <v>144400</v>
      </c>
      <c r="G996" s="121"/>
      <c r="H996" s="183">
        <f>F996+G996</f>
        <v>144400</v>
      </c>
      <c r="I996" s="121"/>
      <c r="J996" s="107">
        <f>H996+I996</f>
        <v>144400</v>
      </c>
      <c r="K996" s="121"/>
      <c r="L996" s="107">
        <f>J996+K996</f>
        <v>144400</v>
      </c>
      <c r="M996" s="162"/>
      <c r="N996" s="107">
        <f>L996+M996</f>
        <v>144400</v>
      </c>
      <c r="O996" s="162"/>
      <c r="P996" s="161">
        <f>N996+O996</f>
        <v>144400</v>
      </c>
    </row>
    <row r="997" spans="1:16" ht="37.5" customHeight="1">
      <c r="A997" s="24" t="s">
        <v>551</v>
      </c>
      <c r="B997" s="58" t="s">
        <v>120</v>
      </c>
      <c r="C997" s="58" t="s">
        <v>456</v>
      </c>
      <c r="D997" s="58" t="s">
        <v>428</v>
      </c>
      <c r="E997" s="58" t="s">
        <v>552</v>
      </c>
      <c r="F997" s="104">
        <f>10515000-888745.34</f>
        <v>9626254.66</v>
      </c>
      <c r="G997" s="121"/>
      <c r="H997" s="185">
        <f>F997+G997</f>
        <v>9626254.66</v>
      </c>
      <c r="I997" s="121"/>
      <c r="J997" s="104">
        <f>H997+I997</f>
        <v>9626254.66</v>
      </c>
      <c r="K997" s="121"/>
      <c r="L997" s="104">
        <f>J997+K997</f>
        <v>9626254.66</v>
      </c>
      <c r="M997" s="162"/>
      <c r="N997" s="104">
        <f>L997+M997</f>
        <v>9626254.66</v>
      </c>
      <c r="O997" s="162"/>
      <c r="P997" s="226">
        <f>N997+O997</f>
        <v>9626254.66</v>
      </c>
    </row>
    <row r="998" spans="1:16" ht="96.75" customHeight="1">
      <c r="A998" s="138" t="s">
        <v>227</v>
      </c>
      <c r="B998" s="62">
        <v>1003</v>
      </c>
      <c r="C998" s="62" t="s">
        <v>457</v>
      </c>
      <c r="D998" s="58" t="s">
        <v>429</v>
      </c>
      <c r="E998" s="62"/>
      <c r="F998" s="106">
        <f>F999+F1000</f>
        <v>67568700</v>
      </c>
      <c r="G998" s="121"/>
      <c r="H998" s="184">
        <f>H999+H1000</f>
        <v>67568700</v>
      </c>
      <c r="I998" s="121"/>
      <c r="J998" s="106">
        <f>J999+J1000</f>
        <v>68100794</v>
      </c>
      <c r="K998" s="121"/>
      <c r="L998" s="106">
        <f>L999+L1000</f>
        <v>68100794</v>
      </c>
      <c r="M998" s="162"/>
      <c r="N998" s="106">
        <f>N999+N1000</f>
        <v>68100794</v>
      </c>
      <c r="O998" s="162"/>
      <c r="P998" s="225">
        <f>P999+P1000</f>
        <v>69739619</v>
      </c>
    </row>
    <row r="999" spans="1:16" ht="33.75" customHeight="1">
      <c r="A999" s="50" t="s">
        <v>551</v>
      </c>
      <c r="B999" s="62" t="s">
        <v>120</v>
      </c>
      <c r="C999" s="62" t="s">
        <v>457</v>
      </c>
      <c r="D999" s="58" t="s">
        <v>429</v>
      </c>
      <c r="E999" s="58" t="s">
        <v>552</v>
      </c>
      <c r="F999" s="105">
        <f>66555170-280470</f>
        <v>66274700</v>
      </c>
      <c r="G999" s="121"/>
      <c r="H999" s="181">
        <f>F999+G999</f>
        <v>66274700</v>
      </c>
      <c r="I999" s="121">
        <v>524230</v>
      </c>
      <c r="J999" s="105">
        <f>H999+I999</f>
        <v>66798930</v>
      </c>
      <c r="K999" s="121"/>
      <c r="L999" s="105">
        <f>J999+K999</f>
        <v>66798930</v>
      </c>
      <c r="M999" s="162"/>
      <c r="N999" s="105">
        <f>L999+M999</f>
        <v>66798930</v>
      </c>
      <c r="O999" s="162">
        <f>234677+3574+1397000</f>
        <v>1635251</v>
      </c>
      <c r="P999" s="223">
        <f>N999+O999</f>
        <v>68434181</v>
      </c>
    </row>
    <row r="1000" spans="1:16" ht="36.75" customHeight="1">
      <c r="A1000" s="24" t="s">
        <v>538</v>
      </c>
      <c r="B1000" s="62" t="s">
        <v>120</v>
      </c>
      <c r="C1000" s="62" t="s">
        <v>457</v>
      </c>
      <c r="D1000" s="58" t="s">
        <v>429</v>
      </c>
      <c r="E1000" s="58" t="s">
        <v>539</v>
      </c>
      <c r="F1000" s="105">
        <f>1013530+280470</f>
        <v>1294000</v>
      </c>
      <c r="G1000" s="121"/>
      <c r="H1000" s="181">
        <f>F1000+G1000</f>
        <v>1294000</v>
      </c>
      <c r="I1000" s="121">
        <v>7864</v>
      </c>
      <c r="J1000" s="105">
        <f>H1000+I1000</f>
        <v>1301864</v>
      </c>
      <c r="K1000" s="121"/>
      <c r="L1000" s="105">
        <f>J1000+K1000</f>
        <v>1301864</v>
      </c>
      <c r="M1000" s="162"/>
      <c r="N1000" s="105">
        <f>L1000+M1000</f>
        <v>1301864</v>
      </c>
      <c r="O1000" s="162">
        <f>238251-234677</f>
        <v>3574</v>
      </c>
      <c r="P1000" s="223">
        <f>N1000+O1000</f>
        <v>1305438</v>
      </c>
    </row>
    <row r="1001" spans="1:16" ht="83.25" customHeight="1">
      <c r="A1001" s="87" t="s">
        <v>228</v>
      </c>
      <c r="B1001" s="62" t="s">
        <v>120</v>
      </c>
      <c r="C1001" s="62" t="s">
        <v>458</v>
      </c>
      <c r="D1001" s="58" t="s">
        <v>430</v>
      </c>
      <c r="E1001" s="62"/>
      <c r="F1001" s="106">
        <f>F1002+F1003</f>
        <v>10491000</v>
      </c>
      <c r="G1001" s="121"/>
      <c r="H1001" s="184">
        <f>H1002+H1003</f>
        <v>10491000</v>
      </c>
      <c r="I1001" s="121"/>
      <c r="J1001" s="106">
        <f>J1002+J1003</f>
        <v>10491000</v>
      </c>
      <c r="K1001" s="121"/>
      <c r="L1001" s="106">
        <f>L1002+L1003</f>
        <v>10491000</v>
      </c>
      <c r="M1001" s="162"/>
      <c r="N1001" s="106">
        <f>N1002+N1003</f>
        <v>10491000</v>
      </c>
      <c r="O1001" s="162"/>
      <c r="P1001" s="225">
        <f>P1002+P1003</f>
        <v>10491000</v>
      </c>
    </row>
    <row r="1002" spans="1:16" ht="36.75" customHeight="1">
      <c r="A1002" s="24" t="s">
        <v>551</v>
      </c>
      <c r="B1002" s="59" t="s">
        <v>120</v>
      </c>
      <c r="C1002" s="59" t="s">
        <v>458</v>
      </c>
      <c r="D1002" s="58" t="s">
        <v>430</v>
      </c>
      <c r="E1002" s="59" t="s">
        <v>552</v>
      </c>
      <c r="F1002" s="104">
        <v>10333635</v>
      </c>
      <c r="G1002" s="121"/>
      <c r="H1002" s="185">
        <f>F1002+G1002</f>
        <v>10333635</v>
      </c>
      <c r="I1002" s="121"/>
      <c r="J1002" s="104">
        <f>H1002+I1002</f>
        <v>10333635</v>
      </c>
      <c r="K1002" s="121"/>
      <c r="L1002" s="104">
        <f>J1002+K1002</f>
        <v>10333635</v>
      </c>
      <c r="M1002" s="162"/>
      <c r="N1002" s="104">
        <f>L1002+M1002</f>
        <v>10333635</v>
      </c>
      <c r="O1002" s="162"/>
      <c r="P1002" s="226">
        <f>N1002+O1002</f>
        <v>10333635</v>
      </c>
    </row>
    <row r="1003" spans="1:16" ht="35.25" customHeight="1">
      <c r="A1003" s="13" t="s">
        <v>538</v>
      </c>
      <c r="B1003" s="59" t="s">
        <v>120</v>
      </c>
      <c r="C1003" s="59" t="s">
        <v>458</v>
      </c>
      <c r="D1003" s="58" t="s">
        <v>430</v>
      </c>
      <c r="E1003" s="59" t="s">
        <v>539</v>
      </c>
      <c r="F1003" s="104">
        <v>157365</v>
      </c>
      <c r="G1003" s="121"/>
      <c r="H1003" s="185">
        <f>F1003+G1003</f>
        <v>157365</v>
      </c>
      <c r="I1003" s="121"/>
      <c r="J1003" s="104">
        <f>H1003+I1003</f>
        <v>157365</v>
      </c>
      <c r="K1003" s="121"/>
      <c r="L1003" s="104">
        <f>J1003+K1003</f>
        <v>157365</v>
      </c>
      <c r="M1003" s="162"/>
      <c r="N1003" s="104">
        <f>L1003+M1003</f>
        <v>157365</v>
      </c>
      <c r="O1003" s="162"/>
      <c r="P1003" s="226">
        <f>N1003+O1003</f>
        <v>157365</v>
      </c>
    </row>
    <row r="1004" spans="1:16" ht="36.75" customHeight="1">
      <c r="A1004" s="41" t="s">
        <v>459</v>
      </c>
      <c r="B1004" s="63" t="s">
        <v>164</v>
      </c>
      <c r="C1004" s="63"/>
      <c r="D1004" s="63"/>
      <c r="E1004" s="63"/>
      <c r="F1004" s="104">
        <f>F1005</f>
        <v>5906645.34</v>
      </c>
      <c r="G1004" s="121"/>
      <c r="H1004" s="185">
        <f>H1005</f>
        <v>5906645.34</v>
      </c>
      <c r="I1004" s="121"/>
      <c r="J1004" s="104">
        <f>J1005</f>
        <v>5374551.34</v>
      </c>
      <c r="K1004" s="121"/>
      <c r="L1004" s="104">
        <f>L1005</f>
        <v>5374551.34</v>
      </c>
      <c r="M1004" s="162"/>
      <c r="N1004" s="104">
        <f>N1005</f>
        <v>5374551.34</v>
      </c>
      <c r="O1004" s="162"/>
      <c r="P1004" s="226">
        <f>P1005</f>
        <v>3735726.34</v>
      </c>
    </row>
    <row r="1005" spans="1:16" ht="35.25" customHeight="1">
      <c r="A1005" s="19" t="s">
        <v>460</v>
      </c>
      <c r="B1005" s="63" t="s">
        <v>164</v>
      </c>
      <c r="C1005" s="63" t="s">
        <v>268</v>
      </c>
      <c r="D1005" s="59" t="s">
        <v>676</v>
      </c>
      <c r="E1005" s="63"/>
      <c r="F1005" s="104">
        <f>F1009+F1006</f>
        <v>5906645.34</v>
      </c>
      <c r="G1005" s="121"/>
      <c r="H1005" s="185">
        <f>H1009+H1006</f>
        <v>5906645.34</v>
      </c>
      <c r="I1005" s="121"/>
      <c r="J1005" s="104">
        <f>J1009+J1006</f>
        <v>5374551.34</v>
      </c>
      <c r="K1005" s="121"/>
      <c r="L1005" s="104">
        <f>L1009+L1006</f>
        <v>5374551.34</v>
      </c>
      <c r="M1005" s="162"/>
      <c r="N1005" s="104">
        <f>N1009+N1006</f>
        <v>5374551.34</v>
      </c>
      <c r="O1005" s="162"/>
      <c r="P1005" s="226">
        <f>P1009+P1006</f>
        <v>3735726.34</v>
      </c>
    </row>
    <row r="1006" spans="1:16" ht="20.25" customHeight="1">
      <c r="A1006" s="40" t="s">
        <v>437</v>
      </c>
      <c r="B1006" s="63" t="s">
        <v>164</v>
      </c>
      <c r="C1006" s="63" t="s">
        <v>462</v>
      </c>
      <c r="D1006" s="59" t="s">
        <v>438</v>
      </c>
      <c r="E1006" s="63"/>
      <c r="F1006" s="104">
        <f>F1007+F1008</f>
        <v>744345.3400000001</v>
      </c>
      <c r="G1006" s="121"/>
      <c r="H1006" s="185">
        <f>H1007+H1008</f>
        <v>744345.3400000001</v>
      </c>
      <c r="I1006" s="121"/>
      <c r="J1006" s="104">
        <f>J1007+J1008</f>
        <v>744345.3400000001</v>
      </c>
      <c r="K1006" s="121"/>
      <c r="L1006" s="104">
        <f>L1007+L1008</f>
        <v>744345.3400000001</v>
      </c>
      <c r="M1006" s="162"/>
      <c r="N1006" s="104">
        <f>N1007+N1008</f>
        <v>744345.3400000001</v>
      </c>
      <c r="O1006" s="162"/>
      <c r="P1006" s="226">
        <f>P1007+P1008</f>
        <v>744345.3400000001</v>
      </c>
    </row>
    <row r="1007" spans="1:16" ht="18.75" customHeight="1">
      <c r="A1007" s="12" t="s">
        <v>637</v>
      </c>
      <c r="B1007" s="63" t="s">
        <v>164</v>
      </c>
      <c r="C1007" s="63" t="s">
        <v>462</v>
      </c>
      <c r="D1007" s="59" t="s">
        <v>438</v>
      </c>
      <c r="E1007" s="59" t="s">
        <v>542</v>
      </c>
      <c r="F1007" s="104">
        <v>367870</v>
      </c>
      <c r="G1007" s="121"/>
      <c r="H1007" s="185">
        <f>F1007+G1007</f>
        <v>367870</v>
      </c>
      <c r="I1007" s="121">
        <v>-5237</v>
      </c>
      <c r="J1007" s="104">
        <f>H1007+I1007</f>
        <v>362633</v>
      </c>
      <c r="K1007" s="121"/>
      <c r="L1007" s="104">
        <f>J1007+K1007</f>
        <v>362633</v>
      </c>
      <c r="M1007" s="162">
        <v>75523</v>
      </c>
      <c r="N1007" s="104">
        <f>L1007+M1007</f>
        <v>438156</v>
      </c>
      <c r="O1007" s="162"/>
      <c r="P1007" s="226">
        <f>N1007+O1007</f>
        <v>438156</v>
      </c>
    </row>
    <row r="1008" spans="1:16" ht="35.25" customHeight="1">
      <c r="A1008" s="13" t="s">
        <v>538</v>
      </c>
      <c r="B1008" s="59" t="s">
        <v>164</v>
      </c>
      <c r="C1008" s="59" t="s">
        <v>462</v>
      </c>
      <c r="D1008" s="59" t="s">
        <v>438</v>
      </c>
      <c r="E1008" s="59" t="s">
        <v>539</v>
      </c>
      <c r="F1008" s="104">
        <v>376475.34</v>
      </c>
      <c r="G1008" s="121"/>
      <c r="H1008" s="185">
        <f>F1008+G1008</f>
        <v>376475.34</v>
      </c>
      <c r="I1008" s="121">
        <v>5237</v>
      </c>
      <c r="J1008" s="104">
        <f>H1008+I1008</f>
        <v>381712.34</v>
      </c>
      <c r="K1008" s="121"/>
      <c r="L1008" s="104">
        <f>J1008+K1008</f>
        <v>381712.34</v>
      </c>
      <c r="M1008" s="162">
        <v>-75523</v>
      </c>
      <c r="N1008" s="104">
        <f>L1008+M1008</f>
        <v>306189.34</v>
      </c>
      <c r="O1008" s="162"/>
      <c r="P1008" s="226">
        <f>N1008+O1008</f>
        <v>306189.34</v>
      </c>
    </row>
    <row r="1009" spans="1:16" s="32" customFormat="1" ht="22.5" customHeight="1">
      <c r="A1009" s="40" t="s">
        <v>461</v>
      </c>
      <c r="B1009" s="63" t="s">
        <v>164</v>
      </c>
      <c r="C1009" s="63" t="s">
        <v>462</v>
      </c>
      <c r="D1009" s="59" t="s">
        <v>435</v>
      </c>
      <c r="E1009" s="63"/>
      <c r="F1009" s="104">
        <f>F1010+F1011</f>
        <v>5162300</v>
      </c>
      <c r="G1009" s="167"/>
      <c r="H1009" s="185">
        <f>H1010+H1011</f>
        <v>5162300</v>
      </c>
      <c r="I1009" s="167"/>
      <c r="J1009" s="104">
        <f>J1010+J1011</f>
        <v>4630206</v>
      </c>
      <c r="K1009" s="167"/>
      <c r="L1009" s="104">
        <f>L1010+L1011</f>
        <v>4630206</v>
      </c>
      <c r="M1009" s="171"/>
      <c r="N1009" s="104">
        <f>N1010+N1011</f>
        <v>4630206</v>
      </c>
      <c r="O1009" s="171"/>
      <c r="P1009" s="226">
        <f>P1010+P1011</f>
        <v>2991381</v>
      </c>
    </row>
    <row r="1010" spans="1:16" s="32" customFormat="1" ht="21" customHeight="1">
      <c r="A1010" s="12" t="s">
        <v>637</v>
      </c>
      <c r="B1010" s="63" t="s">
        <v>164</v>
      </c>
      <c r="C1010" s="63" t="s">
        <v>462</v>
      </c>
      <c r="D1010" s="59" t="s">
        <v>435</v>
      </c>
      <c r="E1010" s="59" t="s">
        <v>542</v>
      </c>
      <c r="F1010" s="105">
        <v>2759225</v>
      </c>
      <c r="G1010" s="167"/>
      <c r="H1010" s="181">
        <f>F1010+G1010</f>
        <v>2759225</v>
      </c>
      <c r="I1010" s="167">
        <v>-532094</v>
      </c>
      <c r="J1010" s="105">
        <f>H1010+I1010</f>
        <v>2227131</v>
      </c>
      <c r="K1010" s="167"/>
      <c r="L1010" s="105">
        <f>J1010+K1010</f>
        <v>2227131</v>
      </c>
      <c r="M1010" s="171"/>
      <c r="N1010" s="105">
        <f>L1010+M1010</f>
        <v>2227131</v>
      </c>
      <c r="O1010" s="171">
        <f>-85700-294700</f>
        <v>-380400</v>
      </c>
      <c r="P1010" s="223">
        <f>N1010+O1010</f>
        <v>1846731</v>
      </c>
    </row>
    <row r="1011" spans="1:16" s="32" customFormat="1" ht="34.5" customHeight="1">
      <c r="A1011" s="13" t="s">
        <v>538</v>
      </c>
      <c r="B1011" s="59" t="s">
        <v>164</v>
      </c>
      <c r="C1011" s="59" t="s">
        <v>462</v>
      </c>
      <c r="D1011" s="59" t="s">
        <v>435</v>
      </c>
      <c r="E1011" s="59" t="s">
        <v>539</v>
      </c>
      <c r="F1011" s="105">
        <v>2403075</v>
      </c>
      <c r="G1011" s="167"/>
      <c r="H1011" s="181">
        <f>F1011+G1011</f>
        <v>2403075</v>
      </c>
      <c r="I1011" s="167"/>
      <c r="J1011" s="105">
        <f>H1011+I1011</f>
        <v>2403075</v>
      </c>
      <c r="K1011" s="167"/>
      <c r="L1011" s="105">
        <f>J1011+K1011</f>
        <v>2403075</v>
      </c>
      <c r="M1011" s="171"/>
      <c r="N1011" s="105">
        <f>L1011+M1011</f>
        <v>2403075</v>
      </c>
      <c r="O1011" s="171">
        <f>-156125-1102300</f>
        <v>-1258425</v>
      </c>
      <c r="P1011" s="223">
        <f>N1011+O1011</f>
        <v>1144650</v>
      </c>
    </row>
    <row r="1012" spans="1:16" s="32" customFormat="1" ht="18.75" customHeight="1">
      <c r="A1012" s="96" t="s">
        <v>720</v>
      </c>
      <c r="B1012" s="100"/>
      <c r="C1012" s="100"/>
      <c r="D1012" s="100"/>
      <c r="E1012" s="100"/>
      <c r="F1012" s="108">
        <f>F926+F942+F991+F958+F965+F948</f>
        <v>454080700</v>
      </c>
      <c r="G1012" s="167"/>
      <c r="H1012" s="180">
        <f>H926+H942+H991+H958+H965+H948</f>
        <v>454110100</v>
      </c>
      <c r="I1012" s="167"/>
      <c r="J1012" s="108">
        <f>J926+J942+J991+J958+J965+J948</f>
        <v>454110100</v>
      </c>
      <c r="K1012" s="167"/>
      <c r="L1012" s="108">
        <f>L926+L942+L991+L958+L965+L948</f>
        <v>454110100</v>
      </c>
      <c r="M1012" s="171"/>
      <c r="N1012" s="108">
        <f>N926+N942+N991+N958+N965+N948</f>
        <v>447342500</v>
      </c>
      <c r="O1012" s="171"/>
      <c r="P1012" s="222">
        <f>P926+P942+P991+P958+P965+P948</f>
        <v>447342500</v>
      </c>
    </row>
    <row r="1013" spans="1:15" s="32" customFormat="1" ht="21" customHeight="1">
      <c r="A1013" s="16"/>
      <c r="B1013" s="6"/>
      <c r="C1013" s="3"/>
      <c r="D1013" s="3"/>
      <c r="E1013" s="3"/>
      <c r="M1013" s="214"/>
      <c r="O1013" s="214"/>
    </row>
    <row r="1014" spans="1:19" s="31" customFormat="1" ht="17.25" customHeight="1">
      <c r="A1014" s="16"/>
      <c r="B1014" s="6"/>
      <c r="C1014" s="3"/>
      <c r="D1014" s="3"/>
      <c r="E1014" s="3"/>
      <c r="F1014" s="5"/>
      <c r="G1014" s="5"/>
      <c r="H1014" s="5"/>
      <c r="I1014" s="5"/>
      <c r="J1014" s="5"/>
      <c r="K1014" s="5"/>
      <c r="L1014" s="5"/>
      <c r="M1014" s="206"/>
      <c r="N1014" s="5"/>
      <c r="O1014" s="206"/>
      <c r="P1014" s="5"/>
      <c r="Q1014" s="5"/>
      <c r="R1014" s="5"/>
      <c r="S1014" s="5"/>
    </row>
    <row r="1015" spans="1:5" ht="48" customHeight="1">
      <c r="A1015" s="16"/>
      <c r="B1015" s="6"/>
      <c r="C1015" s="3"/>
      <c r="D1015" s="3"/>
      <c r="E1015" s="3"/>
    </row>
    <row r="1016" spans="1:5" ht="15.75">
      <c r="A1016" s="16"/>
      <c r="B1016" s="6"/>
      <c r="C1016" s="3"/>
      <c r="D1016" s="3"/>
      <c r="E1016" s="3"/>
    </row>
    <row r="1017" spans="1:5" ht="96.75" customHeight="1">
      <c r="A1017" s="16"/>
      <c r="B1017" s="6"/>
      <c r="C1017" s="3"/>
      <c r="D1017" s="3"/>
      <c r="E1017" s="3"/>
    </row>
    <row r="1018" spans="1:5" ht="21" customHeight="1">
      <c r="A1018" s="16"/>
      <c r="B1018" s="6"/>
      <c r="C1018" s="3"/>
      <c r="D1018" s="3"/>
      <c r="E1018" s="3"/>
    </row>
    <row r="1019" spans="1:15" s="30" customFormat="1" ht="33.75" customHeight="1">
      <c r="A1019" s="16"/>
      <c r="B1019" s="6"/>
      <c r="C1019" s="3"/>
      <c r="D1019" s="3"/>
      <c r="E1019" s="3"/>
      <c r="M1019" s="215"/>
      <c r="O1019" s="215"/>
    </row>
    <row r="1020" spans="1:15" s="30" customFormat="1" ht="79.5" customHeight="1">
      <c r="A1020" s="16"/>
      <c r="B1020" s="6"/>
      <c r="C1020" s="3"/>
      <c r="D1020" s="3"/>
      <c r="E1020" s="3"/>
      <c r="M1020" s="215"/>
      <c r="O1020" s="215"/>
    </row>
    <row r="1021" spans="1:15" s="30" customFormat="1" ht="36" customHeight="1">
      <c r="A1021" s="16"/>
      <c r="B1021" s="7"/>
      <c r="C1021" s="4"/>
      <c r="D1021" s="4"/>
      <c r="E1021" s="4"/>
      <c r="M1021" s="215"/>
      <c r="O1021" s="215"/>
    </row>
    <row r="1022" spans="1:15" s="30" customFormat="1" ht="27.75" customHeight="1">
      <c r="A1022" s="16"/>
      <c r="B1022" s="7"/>
      <c r="C1022" s="4"/>
      <c r="D1022" s="4"/>
      <c r="E1022" s="4"/>
      <c r="M1022" s="215"/>
      <c r="O1022" s="215"/>
    </row>
    <row r="1023" spans="1:15" s="30" customFormat="1" ht="81" customHeight="1">
      <c r="A1023" s="16"/>
      <c r="B1023" s="7"/>
      <c r="C1023" s="4"/>
      <c r="D1023" s="4"/>
      <c r="E1023" s="4"/>
      <c r="M1023" s="215"/>
      <c r="O1023" s="215"/>
    </row>
    <row r="1024" spans="1:15" s="30" customFormat="1" ht="147" customHeight="1">
      <c r="A1024" s="16"/>
      <c r="B1024" s="7"/>
      <c r="C1024" s="4"/>
      <c r="D1024" s="4"/>
      <c r="E1024" s="4"/>
      <c r="M1024" s="215"/>
      <c r="O1024" s="215"/>
    </row>
    <row r="1025" spans="1:15" s="30" customFormat="1" ht="51" customHeight="1">
      <c r="A1025" s="16"/>
      <c r="B1025" s="7"/>
      <c r="C1025" s="4"/>
      <c r="D1025" s="4"/>
      <c r="E1025" s="4"/>
      <c r="M1025" s="215"/>
      <c r="O1025" s="215"/>
    </row>
    <row r="1026" spans="1:15" s="30" customFormat="1" ht="39" customHeight="1">
      <c r="A1026" s="16"/>
      <c r="B1026" s="7"/>
      <c r="C1026" s="4"/>
      <c r="D1026" s="4"/>
      <c r="E1026" s="4"/>
      <c r="M1026" s="215"/>
      <c r="O1026" s="215"/>
    </row>
    <row r="1027" spans="1:15" s="30" customFormat="1" ht="83.25" customHeight="1">
      <c r="A1027" s="16"/>
      <c r="B1027" s="7"/>
      <c r="C1027" s="4"/>
      <c r="D1027" s="4"/>
      <c r="E1027" s="4"/>
      <c r="M1027" s="215"/>
      <c r="O1027" s="215"/>
    </row>
    <row r="1028" spans="1:15" s="30" customFormat="1" ht="63.75" customHeight="1">
      <c r="A1028" s="16"/>
      <c r="B1028" s="7"/>
      <c r="C1028" s="4"/>
      <c r="D1028" s="4"/>
      <c r="E1028" s="4"/>
      <c r="M1028" s="215"/>
      <c r="O1028" s="215"/>
    </row>
    <row r="1029" spans="1:15" s="30" customFormat="1" ht="207" customHeight="1">
      <c r="A1029" s="16"/>
      <c r="B1029" s="7"/>
      <c r="C1029" s="4"/>
      <c r="D1029" s="4"/>
      <c r="E1029" s="4"/>
      <c r="M1029" s="215"/>
      <c r="O1029" s="215"/>
    </row>
    <row r="1030" spans="1:15" s="30" customFormat="1" ht="22.5" customHeight="1">
      <c r="A1030" s="16"/>
      <c r="B1030" s="7"/>
      <c r="C1030" s="4"/>
      <c r="D1030" s="4"/>
      <c r="E1030" s="4"/>
      <c r="M1030" s="215"/>
      <c r="O1030" s="215"/>
    </row>
    <row r="1031" spans="1:15" s="30" customFormat="1" ht="86.25" customHeight="1">
      <c r="A1031" s="16"/>
      <c r="B1031" s="7"/>
      <c r="C1031" s="4"/>
      <c r="D1031" s="4"/>
      <c r="E1031" s="4"/>
      <c r="M1031" s="215"/>
      <c r="O1031" s="215"/>
    </row>
    <row r="1032" spans="1:15" s="30" customFormat="1" ht="21.75" customHeight="1">
      <c r="A1032" s="16"/>
      <c r="B1032" s="7"/>
      <c r="C1032" s="4"/>
      <c r="D1032" s="4"/>
      <c r="E1032" s="4"/>
      <c r="M1032" s="215"/>
      <c r="O1032" s="215"/>
    </row>
    <row r="1033" spans="1:15" s="30" customFormat="1" ht="49.5" customHeight="1">
      <c r="A1033" s="16"/>
      <c r="B1033" s="7"/>
      <c r="C1033" s="4"/>
      <c r="D1033" s="4"/>
      <c r="E1033" s="4"/>
      <c r="M1033" s="215"/>
      <c r="O1033" s="215"/>
    </row>
    <row r="1034" spans="1:15" s="30" customFormat="1" ht="37.5" customHeight="1">
      <c r="A1034" s="16"/>
      <c r="B1034" s="7"/>
      <c r="C1034" s="4"/>
      <c r="D1034" s="4"/>
      <c r="E1034" s="4"/>
      <c r="M1034" s="215"/>
      <c r="O1034" s="215"/>
    </row>
    <row r="1035" spans="1:15" s="30" customFormat="1" ht="81.75" customHeight="1">
      <c r="A1035" s="16"/>
      <c r="B1035" s="7"/>
      <c r="C1035" s="4"/>
      <c r="D1035" s="4"/>
      <c r="E1035" s="4"/>
      <c r="M1035" s="215"/>
      <c r="O1035" s="215"/>
    </row>
    <row r="1036" spans="1:15" s="30" customFormat="1" ht="20.25" customHeight="1">
      <c r="A1036" s="16"/>
      <c r="B1036" s="7"/>
      <c r="C1036" s="4"/>
      <c r="D1036" s="4"/>
      <c r="E1036" s="4"/>
      <c r="M1036" s="215"/>
      <c r="O1036" s="215"/>
    </row>
    <row r="1037" spans="1:15" s="30" customFormat="1" ht="48.75" customHeight="1">
      <c r="A1037" s="16"/>
      <c r="B1037" s="7"/>
      <c r="C1037" s="4"/>
      <c r="D1037" s="4"/>
      <c r="E1037" s="4"/>
      <c r="M1037" s="215"/>
      <c r="O1037" s="215"/>
    </row>
    <row r="1038" spans="1:5" ht="62.25" customHeight="1">
      <c r="A1038" s="16"/>
      <c r="B1038" s="7"/>
      <c r="C1038" s="4"/>
      <c r="D1038" s="4"/>
      <c r="E1038" s="4"/>
    </row>
    <row r="1039" spans="1:5" ht="0.75" customHeight="1">
      <c r="A1039" s="16"/>
      <c r="B1039" s="7"/>
      <c r="C1039" s="4"/>
      <c r="D1039" s="4"/>
      <c r="E1039" s="4"/>
    </row>
    <row r="1040" spans="1:5" ht="22.5" customHeight="1" hidden="1">
      <c r="A1040" s="16"/>
      <c r="B1040" s="7"/>
      <c r="C1040" s="4"/>
      <c r="D1040" s="4"/>
      <c r="E1040" s="4"/>
    </row>
    <row r="1041" spans="1:5" ht="51.75" customHeight="1" hidden="1">
      <c r="A1041" s="16"/>
      <c r="B1041" s="7"/>
      <c r="C1041" s="4"/>
      <c r="D1041" s="4"/>
      <c r="E1041" s="4"/>
    </row>
    <row r="1042" spans="1:15" s="30" customFormat="1" ht="34.5" customHeight="1" hidden="1">
      <c r="A1042" s="16"/>
      <c r="B1042" s="7"/>
      <c r="C1042" s="4"/>
      <c r="D1042" s="4"/>
      <c r="E1042" s="4"/>
      <c r="M1042" s="215"/>
      <c r="O1042" s="215"/>
    </row>
    <row r="1043" spans="1:15" s="30" customFormat="1" ht="79.5" customHeight="1" hidden="1">
      <c r="A1043" s="16"/>
      <c r="B1043" s="7"/>
      <c r="C1043" s="4"/>
      <c r="D1043" s="4"/>
      <c r="E1043" s="4"/>
      <c r="M1043" s="215"/>
      <c r="O1043" s="215"/>
    </row>
    <row r="1044" spans="1:15" s="30" customFormat="1" ht="207" customHeight="1">
      <c r="A1044" s="16"/>
      <c r="B1044" s="7"/>
      <c r="C1044" s="4"/>
      <c r="D1044" s="4"/>
      <c r="E1044" s="4"/>
      <c r="M1044" s="215"/>
      <c r="O1044" s="215"/>
    </row>
    <row r="1045" spans="1:5" ht="23.25" customHeight="1">
      <c r="A1045" s="16"/>
      <c r="B1045" s="7"/>
      <c r="C1045" s="4"/>
      <c r="D1045" s="4"/>
      <c r="E1045" s="4"/>
    </row>
    <row r="1046" spans="1:5" ht="84.75" customHeight="1">
      <c r="A1046" s="16"/>
      <c r="B1046" s="7"/>
      <c r="C1046" s="4"/>
      <c r="D1046" s="4"/>
      <c r="E1046" s="4"/>
    </row>
    <row r="1047" spans="1:15" s="30" customFormat="1" ht="225" customHeight="1">
      <c r="A1047" s="16"/>
      <c r="B1047" s="7"/>
      <c r="C1047" s="4"/>
      <c r="D1047" s="4"/>
      <c r="E1047" s="4"/>
      <c r="M1047" s="215"/>
      <c r="O1047" s="215"/>
    </row>
    <row r="1048" spans="1:15" s="30" customFormat="1" ht="54" customHeight="1">
      <c r="A1048" s="16"/>
      <c r="B1048" s="7"/>
      <c r="C1048" s="4"/>
      <c r="D1048" s="4"/>
      <c r="E1048" s="4"/>
      <c r="M1048" s="215"/>
      <c r="O1048" s="215"/>
    </row>
    <row r="1049" spans="1:5" ht="33" customHeight="1">
      <c r="A1049" s="16"/>
      <c r="B1049" s="7"/>
      <c r="C1049" s="4"/>
      <c r="D1049" s="4"/>
      <c r="E1049" s="4"/>
    </row>
    <row r="1050" spans="1:5" ht="75.75" customHeight="1">
      <c r="A1050" s="16"/>
      <c r="B1050" s="7"/>
      <c r="C1050" s="4"/>
      <c r="D1050" s="4"/>
      <c r="E1050" s="4"/>
    </row>
    <row r="1051" spans="1:5" ht="21" customHeight="1">
      <c r="A1051" s="16"/>
      <c r="B1051" s="7"/>
      <c r="C1051" s="4"/>
      <c r="D1051" s="4"/>
      <c r="E1051" s="4"/>
    </row>
    <row r="1052" spans="1:5" ht="19.5" customHeight="1">
      <c r="A1052" s="16"/>
      <c r="B1052" s="7"/>
      <c r="C1052" s="4"/>
      <c r="D1052" s="4"/>
      <c r="E1052" s="4"/>
    </row>
    <row r="1053" spans="1:5" ht="97.5" customHeight="1">
      <c r="A1053" s="16"/>
      <c r="B1053" s="7"/>
      <c r="C1053" s="4"/>
      <c r="D1053" s="4"/>
      <c r="E1053" s="4"/>
    </row>
    <row r="1054" spans="1:15" ht="77.25" customHeight="1">
      <c r="A1054" s="16"/>
      <c r="B1054" s="7"/>
      <c r="C1054" s="4"/>
      <c r="D1054" s="4"/>
      <c r="E1054" s="4"/>
      <c r="M1054" s="216"/>
      <c r="O1054" s="216"/>
    </row>
    <row r="1055" spans="1:15" ht="238.5" customHeight="1">
      <c r="A1055" s="16"/>
      <c r="B1055" s="7"/>
      <c r="C1055" s="4"/>
      <c r="D1055" s="4"/>
      <c r="E1055" s="4"/>
      <c r="M1055" s="216"/>
      <c r="O1055" s="216"/>
    </row>
    <row r="1056" spans="1:15" ht="53.25" customHeight="1">
      <c r="A1056" s="16"/>
      <c r="B1056" s="7"/>
      <c r="C1056" s="4"/>
      <c r="D1056" s="4"/>
      <c r="E1056" s="4"/>
      <c r="M1056" s="216"/>
      <c r="O1056" s="216"/>
    </row>
    <row r="1057" spans="1:15" ht="35.25" customHeight="1">
      <c r="A1057" s="16"/>
      <c r="B1057" s="7"/>
      <c r="C1057" s="4"/>
      <c r="D1057" s="4"/>
      <c r="E1057" s="4"/>
      <c r="M1057" s="216"/>
      <c r="O1057" s="216"/>
    </row>
    <row r="1058" spans="1:15" ht="248.25" customHeight="1">
      <c r="A1058" s="16"/>
      <c r="B1058" s="7"/>
      <c r="C1058" s="4"/>
      <c r="D1058" s="4"/>
      <c r="E1058" s="4"/>
      <c r="M1058" s="216"/>
      <c r="O1058" s="216"/>
    </row>
    <row r="1059" spans="1:15" ht="47.25" customHeight="1">
      <c r="A1059" s="16"/>
      <c r="B1059" s="7"/>
      <c r="C1059" s="4"/>
      <c r="D1059" s="4"/>
      <c r="E1059" s="4"/>
      <c r="M1059" s="216"/>
      <c r="O1059" s="216"/>
    </row>
    <row r="1060" spans="1:15" ht="33.75" customHeight="1">
      <c r="A1060" s="16"/>
      <c r="B1060" s="7"/>
      <c r="C1060" s="4"/>
      <c r="D1060" s="4"/>
      <c r="E1060" s="4"/>
      <c r="M1060" s="216"/>
      <c r="O1060" s="216"/>
    </row>
    <row r="1061" spans="1:15" ht="222" customHeight="1">
      <c r="A1061" s="16"/>
      <c r="B1061" s="7"/>
      <c r="C1061" s="4"/>
      <c r="D1061" s="4"/>
      <c r="E1061" s="4"/>
      <c r="M1061" s="216"/>
      <c r="O1061" s="216"/>
    </row>
    <row r="1062" spans="1:15" ht="48" customHeight="1">
      <c r="A1062" s="16"/>
      <c r="B1062" s="7"/>
      <c r="C1062" s="4"/>
      <c r="D1062" s="4"/>
      <c r="E1062" s="4"/>
      <c r="M1062" s="216"/>
      <c r="O1062" s="216"/>
    </row>
    <row r="1063" spans="1:15" ht="32.25" customHeight="1">
      <c r="A1063" s="16"/>
      <c r="B1063" s="7"/>
      <c r="C1063" s="4"/>
      <c r="D1063" s="4"/>
      <c r="E1063" s="4"/>
      <c r="M1063" s="216"/>
      <c r="O1063" s="216"/>
    </row>
    <row r="1064" spans="1:15" s="25" customFormat="1" ht="34.5" customHeight="1">
      <c r="A1064" s="16"/>
      <c r="B1064" s="7"/>
      <c r="C1064" s="4"/>
      <c r="D1064" s="4"/>
      <c r="E1064" s="4"/>
      <c r="M1064" s="217"/>
      <c r="O1064" s="217"/>
    </row>
    <row r="1065" spans="1:15" s="25" customFormat="1" ht="33" customHeight="1">
      <c r="A1065" s="16"/>
      <c r="B1065" s="7"/>
      <c r="C1065" s="4"/>
      <c r="D1065" s="4"/>
      <c r="E1065" s="4"/>
      <c r="M1065" s="217"/>
      <c r="O1065" s="217"/>
    </row>
    <row r="1066" spans="1:15" s="25" customFormat="1" ht="18.75" customHeight="1">
      <c r="A1066" s="16"/>
      <c r="B1066" s="7"/>
      <c r="C1066" s="4"/>
      <c r="D1066" s="4"/>
      <c r="E1066" s="4"/>
      <c r="M1066" s="217"/>
      <c r="O1066" s="217"/>
    </row>
    <row r="1067" spans="1:15" s="25" customFormat="1" ht="29.25" customHeight="1">
      <c r="A1067" s="16"/>
      <c r="B1067" s="7"/>
      <c r="C1067" s="4"/>
      <c r="D1067" s="4"/>
      <c r="E1067" s="4"/>
      <c r="M1067" s="217"/>
      <c r="O1067" s="217"/>
    </row>
    <row r="1068" spans="1:15" s="25" customFormat="1" ht="49.5" customHeight="1">
      <c r="A1068" s="16"/>
      <c r="B1068" s="7"/>
      <c r="C1068" s="4"/>
      <c r="D1068" s="4"/>
      <c r="E1068" s="4"/>
      <c r="M1068" s="217"/>
      <c r="O1068" s="217"/>
    </row>
    <row r="1069" spans="1:15" s="25" customFormat="1" ht="34.5" customHeight="1">
      <c r="A1069" s="16"/>
      <c r="B1069" s="7"/>
      <c r="C1069" s="4"/>
      <c r="D1069" s="4"/>
      <c r="E1069" s="4"/>
      <c r="M1069" s="217"/>
      <c r="O1069" s="217"/>
    </row>
    <row r="1070" spans="1:15" s="25" customFormat="1" ht="14.25" customHeight="1">
      <c r="A1070" s="16"/>
      <c r="B1070" s="7"/>
      <c r="C1070" s="4"/>
      <c r="D1070" s="4"/>
      <c r="E1070" s="4"/>
      <c r="M1070" s="217"/>
      <c r="O1070" s="217"/>
    </row>
    <row r="1071" spans="1:15" s="25" customFormat="1" ht="15" customHeight="1">
      <c r="A1071" s="16"/>
      <c r="B1071" s="7"/>
      <c r="C1071" s="4"/>
      <c r="D1071" s="4"/>
      <c r="E1071" s="4"/>
      <c r="M1071" s="217"/>
      <c r="O1071" s="217"/>
    </row>
    <row r="1072" spans="1:15" s="25" customFormat="1" ht="31.5" customHeight="1">
      <c r="A1072" s="16"/>
      <c r="B1072" s="7"/>
      <c r="C1072" s="4"/>
      <c r="D1072" s="4"/>
      <c r="E1072" s="4"/>
      <c r="M1072" s="217"/>
      <c r="O1072" s="217"/>
    </row>
    <row r="1073" spans="1:15" s="25" customFormat="1" ht="45" customHeight="1">
      <c r="A1073" s="16"/>
      <c r="B1073" s="7"/>
      <c r="C1073" s="4"/>
      <c r="D1073" s="4"/>
      <c r="E1073" s="4"/>
      <c r="M1073" s="217"/>
      <c r="O1073" s="217"/>
    </row>
    <row r="1074" spans="1:15" s="25" customFormat="1" ht="33" customHeight="1">
      <c r="A1074" s="16"/>
      <c r="B1074" s="7"/>
      <c r="C1074" s="4"/>
      <c r="D1074" s="4"/>
      <c r="E1074" s="4"/>
      <c r="M1074" s="217"/>
      <c r="O1074" s="217"/>
    </row>
    <row r="1075" spans="1:15" s="25" customFormat="1" ht="15.75" customHeight="1">
      <c r="A1075" s="16"/>
      <c r="B1075" s="7"/>
      <c r="C1075" s="4"/>
      <c r="D1075" s="4"/>
      <c r="E1075" s="4"/>
      <c r="M1075" s="217"/>
      <c r="O1075" s="217"/>
    </row>
    <row r="1076" spans="1:5" ht="15.75">
      <c r="A1076" s="16"/>
      <c r="B1076" s="7"/>
      <c r="C1076" s="4"/>
      <c r="D1076" s="4"/>
      <c r="E1076" s="4"/>
    </row>
    <row r="1077" spans="1:5" ht="15.75">
      <c r="A1077" s="16"/>
      <c r="B1077" s="7"/>
      <c r="C1077" s="4"/>
      <c r="D1077" s="4"/>
      <c r="E1077" s="4"/>
    </row>
    <row r="1078" spans="1:5" ht="15.75">
      <c r="A1078" s="16"/>
      <c r="B1078" s="7"/>
      <c r="C1078" s="4"/>
      <c r="D1078" s="4"/>
      <c r="E1078" s="4"/>
    </row>
    <row r="1079" spans="1:5" ht="15.75">
      <c r="A1079" s="16"/>
      <c r="B1079" s="7"/>
      <c r="C1079" s="4"/>
      <c r="D1079" s="4"/>
      <c r="E1079" s="4"/>
    </row>
    <row r="1080" spans="1:5" ht="15.75">
      <c r="A1080" s="16"/>
      <c r="B1080" s="7"/>
      <c r="C1080" s="4"/>
      <c r="D1080" s="4"/>
      <c r="E1080" s="4"/>
    </row>
    <row r="1081" spans="1:5" ht="15.75">
      <c r="A1081" s="16"/>
      <c r="B1081" s="7"/>
      <c r="C1081" s="4"/>
      <c r="D1081" s="4"/>
      <c r="E1081" s="4"/>
    </row>
    <row r="1082" spans="1:5" ht="15.75">
      <c r="A1082" s="16"/>
      <c r="B1082" s="7"/>
      <c r="C1082" s="4"/>
      <c r="D1082" s="4"/>
      <c r="E1082" s="4"/>
    </row>
    <row r="1083" spans="1:5" ht="15.75">
      <c r="A1083" s="16"/>
      <c r="B1083" s="7"/>
      <c r="C1083" s="4"/>
      <c r="D1083" s="4"/>
      <c r="E1083" s="4"/>
    </row>
    <row r="1084" spans="1:5" ht="15.75">
      <c r="A1084" s="16"/>
      <c r="B1084" s="7"/>
      <c r="C1084" s="4"/>
      <c r="D1084" s="4"/>
      <c r="E1084" s="4"/>
    </row>
    <row r="1085" spans="1:5" ht="15.75">
      <c r="A1085" s="16"/>
      <c r="B1085" s="7"/>
      <c r="C1085" s="4"/>
      <c r="D1085" s="4"/>
      <c r="E1085" s="4"/>
    </row>
    <row r="1086" spans="1:5" ht="15.75">
      <c r="A1086" s="16"/>
      <c r="B1086" s="7"/>
      <c r="C1086" s="4"/>
      <c r="D1086" s="4"/>
      <c r="E1086" s="4"/>
    </row>
    <row r="1087" spans="1:5" ht="15.75">
      <c r="A1087" s="16"/>
      <c r="B1087" s="7"/>
      <c r="C1087" s="4"/>
      <c r="D1087" s="4"/>
      <c r="E1087" s="4"/>
    </row>
    <row r="1088" spans="1:5" ht="15.75">
      <c r="A1088" s="16"/>
      <c r="B1088" s="7"/>
      <c r="C1088" s="4"/>
      <c r="D1088" s="4"/>
      <c r="E1088" s="4"/>
    </row>
    <row r="1089" spans="1:5" ht="15.75">
      <c r="A1089" s="16"/>
      <c r="B1089" s="7"/>
      <c r="C1089" s="4"/>
      <c r="D1089" s="4"/>
      <c r="E1089" s="4"/>
    </row>
    <row r="1090" spans="1:5" ht="15.75">
      <c r="A1090" s="16"/>
      <c r="B1090" s="7"/>
      <c r="C1090" s="4"/>
      <c r="D1090" s="4"/>
      <c r="E1090" s="4"/>
    </row>
    <row r="1091" spans="1:5" ht="15.75">
      <c r="A1091" s="16"/>
      <c r="B1091" s="7"/>
      <c r="C1091" s="4"/>
      <c r="D1091" s="4"/>
      <c r="E1091" s="4"/>
    </row>
    <row r="1092" spans="1:5" ht="15.75">
      <c r="A1092" s="16"/>
      <c r="B1092" s="7"/>
      <c r="C1092" s="4"/>
      <c r="D1092" s="4"/>
      <c r="E1092" s="4"/>
    </row>
    <row r="1093" spans="1:5" ht="15.75">
      <c r="A1093" s="16"/>
      <c r="B1093" s="7"/>
      <c r="C1093" s="4"/>
      <c r="D1093" s="4"/>
      <c r="E1093" s="4"/>
    </row>
    <row r="1094" spans="1:5" ht="15.75">
      <c r="A1094" s="16"/>
      <c r="B1094" s="7"/>
      <c r="C1094" s="4"/>
      <c r="D1094" s="4"/>
      <c r="E1094" s="4"/>
    </row>
    <row r="1095" spans="1:5" ht="15.75">
      <c r="A1095" s="16"/>
      <c r="B1095" s="7"/>
      <c r="C1095" s="4"/>
      <c r="D1095" s="4"/>
      <c r="E1095" s="4"/>
    </row>
    <row r="1096" spans="1:5" ht="15.75">
      <c r="A1096" s="16"/>
      <c r="B1096" s="7"/>
      <c r="C1096" s="4"/>
      <c r="D1096" s="4"/>
      <c r="E1096" s="4"/>
    </row>
    <row r="1097" spans="1:5" ht="15.75">
      <c r="A1097" s="16"/>
      <c r="B1097" s="7"/>
      <c r="C1097" s="4"/>
      <c r="D1097" s="4"/>
      <c r="E1097" s="4"/>
    </row>
    <row r="1098" spans="1:5" ht="15.75">
      <c r="A1098" s="16"/>
      <c r="B1098" s="7"/>
      <c r="C1098" s="4"/>
      <c r="D1098" s="4"/>
      <c r="E1098" s="4"/>
    </row>
    <row r="1099" spans="1:5" ht="15.75">
      <c r="A1099" s="16"/>
      <c r="B1099" s="7"/>
      <c r="C1099" s="4"/>
      <c r="D1099" s="4"/>
      <c r="E1099" s="4"/>
    </row>
    <row r="1100" spans="1:5" ht="15.75">
      <c r="A1100" s="16"/>
      <c r="B1100" s="7"/>
      <c r="C1100" s="4"/>
      <c r="D1100" s="4"/>
      <c r="E1100" s="4"/>
    </row>
    <row r="1101" spans="1:5" ht="15.75">
      <c r="A1101" s="16"/>
      <c r="B1101" s="7"/>
      <c r="C1101" s="4"/>
      <c r="D1101" s="4"/>
      <c r="E1101" s="4"/>
    </row>
    <row r="1102" spans="1:5" ht="15.75">
      <c r="A1102" s="16"/>
      <c r="B1102" s="7"/>
      <c r="C1102" s="4"/>
      <c r="D1102" s="4"/>
      <c r="E1102" s="4"/>
    </row>
    <row r="1103" spans="1:5" ht="15.75">
      <c r="A1103" s="16"/>
      <c r="B1103" s="7"/>
      <c r="C1103" s="4"/>
      <c r="D1103" s="4"/>
      <c r="E1103" s="4"/>
    </row>
    <row r="1104" spans="1:5" ht="15.75">
      <c r="A1104" s="16"/>
      <c r="B1104" s="7"/>
      <c r="C1104" s="4"/>
      <c r="D1104" s="4"/>
      <c r="E1104" s="4"/>
    </row>
    <row r="1105" spans="1:5" ht="15.75">
      <c r="A1105" s="16"/>
      <c r="B1105" s="7"/>
      <c r="C1105" s="4"/>
      <c r="D1105" s="4"/>
      <c r="E1105" s="4"/>
    </row>
    <row r="1106" spans="1:5" ht="15.75">
      <c r="A1106" s="16"/>
      <c r="B1106" s="7"/>
      <c r="C1106" s="4"/>
      <c r="D1106" s="4"/>
      <c r="E1106" s="4"/>
    </row>
    <row r="1107" spans="1:5" ht="15.75">
      <c r="A1107" s="16"/>
      <c r="B1107" s="7"/>
      <c r="C1107" s="4"/>
      <c r="D1107" s="4"/>
      <c r="E1107" s="4"/>
    </row>
    <row r="1108" spans="1:5" ht="15.75">
      <c r="A1108" s="16"/>
      <c r="B1108" s="7"/>
      <c r="C1108" s="4"/>
      <c r="D1108" s="4"/>
      <c r="E1108" s="4"/>
    </row>
    <row r="1109" spans="1:5" ht="15.75">
      <c r="A1109" s="16"/>
      <c r="B1109" s="7"/>
      <c r="C1109" s="4"/>
      <c r="D1109" s="4"/>
      <c r="E1109" s="4"/>
    </row>
    <row r="1110" spans="1:5" ht="15.75">
      <c r="A1110" s="16"/>
      <c r="B1110" s="7"/>
      <c r="C1110" s="4"/>
      <c r="D1110" s="4"/>
      <c r="E1110" s="4"/>
    </row>
    <row r="1111" spans="1:5" ht="15.75">
      <c r="A1111" s="16"/>
      <c r="B1111" s="7"/>
      <c r="C1111" s="4"/>
      <c r="D1111" s="4"/>
      <c r="E1111" s="4"/>
    </row>
    <row r="1112" spans="1:5" ht="15.75">
      <c r="A1112" s="16"/>
      <c r="B1112" s="7"/>
      <c r="C1112" s="4"/>
      <c r="D1112" s="4"/>
      <c r="E1112" s="4"/>
    </row>
    <row r="1113" spans="1:5" ht="15.75">
      <c r="A1113" s="16"/>
      <c r="B1113" s="7"/>
      <c r="C1113" s="4"/>
      <c r="D1113" s="4"/>
      <c r="E1113" s="4"/>
    </row>
    <row r="1114" spans="1:5" ht="15.75">
      <c r="A1114" s="16"/>
      <c r="B1114" s="7"/>
      <c r="C1114" s="4"/>
      <c r="D1114" s="4"/>
      <c r="E1114" s="4"/>
    </row>
    <row r="1115" spans="1:5" ht="15.75">
      <c r="A1115" s="16"/>
      <c r="B1115" s="7"/>
      <c r="C1115" s="4"/>
      <c r="D1115" s="4"/>
      <c r="E1115" s="4"/>
    </row>
    <row r="1116" spans="1:5" ht="15.75">
      <c r="A1116" s="16"/>
      <c r="B1116" s="7"/>
      <c r="C1116" s="4"/>
      <c r="D1116" s="4"/>
      <c r="E1116" s="4"/>
    </row>
    <row r="1117" spans="1:5" ht="15.75">
      <c r="A1117" s="16"/>
      <c r="B1117" s="7"/>
      <c r="C1117" s="4"/>
      <c r="D1117" s="4"/>
      <c r="E1117" s="4"/>
    </row>
    <row r="1118" spans="1:5" ht="15.75">
      <c r="A1118" s="16"/>
      <c r="B1118" s="7"/>
      <c r="C1118" s="4"/>
      <c r="D1118" s="4"/>
      <c r="E1118" s="4"/>
    </row>
    <row r="1119" spans="1:5" ht="15.75">
      <c r="A1119" s="16"/>
      <c r="B1119" s="7"/>
      <c r="C1119" s="4"/>
      <c r="D1119" s="4"/>
      <c r="E1119" s="4"/>
    </row>
    <row r="1120" spans="1:5" ht="15.75">
      <c r="A1120" s="16"/>
      <c r="B1120" s="7"/>
      <c r="C1120" s="4"/>
      <c r="D1120" s="4"/>
      <c r="E1120" s="4"/>
    </row>
    <row r="1121" spans="1:5" ht="15.75">
      <c r="A1121" s="16"/>
      <c r="B1121" s="7"/>
      <c r="C1121" s="4"/>
      <c r="D1121" s="4"/>
      <c r="E1121" s="4"/>
    </row>
    <row r="1122" spans="1:5" ht="15.75">
      <c r="A1122" s="16"/>
      <c r="B1122" s="7"/>
      <c r="C1122" s="4"/>
      <c r="D1122" s="4"/>
      <c r="E1122" s="4"/>
    </row>
    <row r="1123" spans="1:5" ht="15.75">
      <c r="A1123" s="16"/>
      <c r="B1123" s="7"/>
      <c r="C1123" s="4"/>
      <c r="D1123" s="4"/>
      <c r="E1123" s="4"/>
    </row>
    <row r="1124" spans="1:5" ht="15.75">
      <c r="A1124" s="16"/>
      <c r="B1124" s="7"/>
      <c r="C1124" s="4"/>
      <c r="D1124" s="4"/>
      <c r="E1124" s="4"/>
    </row>
    <row r="1125" spans="1:5" ht="15.75">
      <c r="A1125" s="16"/>
      <c r="B1125" s="7"/>
      <c r="C1125" s="4"/>
      <c r="D1125" s="4"/>
      <c r="E1125" s="4"/>
    </row>
    <row r="1126" spans="1:5" ht="15.75">
      <c r="A1126" s="16"/>
      <c r="B1126" s="7"/>
      <c r="C1126" s="4"/>
      <c r="D1126" s="4"/>
      <c r="E1126" s="4"/>
    </row>
    <row r="1127" spans="1:5" ht="15.75">
      <c r="A1127" s="16"/>
      <c r="B1127" s="7"/>
      <c r="C1127" s="4"/>
      <c r="D1127" s="4"/>
      <c r="E1127" s="4"/>
    </row>
    <row r="1128" spans="1:5" ht="15.75">
      <c r="A1128" s="16"/>
      <c r="B1128" s="7"/>
      <c r="C1128" s="4"/>
      <c r="D1128" s="4"/>
      <c r="E1128" s="4"/>
    </row>
    <row r="1129" spans="1:5" ht="15.75">
      <c r="A1129" s="16"/>
      <c r="B1129" s="7"/>
      <c r="C1129" s="4"/>
      <c r="D1129" s="4"/>
      <c r="E1129" s="4"/>
    </row>
    <row r="1130" spans="1:5" ht="15.75">
      <c r="A1130" s="16"/>
      <c r="B1130" s="7"/>
      <c r="C1130" s="4"/>
      <c r="D1130" s="4"/>
      <c r="E1130" s="4"/>
    </row>
    <row r="1131" spans="1:5" ht="15.75">
      <c r="A1131" s="16"/>
      <c r="B1131" s="7"/>
      <c r="C1131" s="4"/>
      <c r="D1131" s="4"/>
      <c r="E1131" s="4"/>
    </row>
    <row r="1132" spans="1:5" ht="15.75">
      <c r="A1132" s="16"/>
      <c r="B1132" s="7"/>
      <c r="C1132" s="4"/>
      <c r="D1132" s="4"/>
      <c r="E1132" s="4"/>
    </row>
    <row r="1133" spans="1:5" ht="15.75">
      <c r="A1133" s="16"/>
      <c r="B1133" s="7"/>
      <c r="C1133" s="4"/>
      <c r="D1133" s="4"/>
      <c r="E1133" s="4"/>
    </row>
    <row r="1134" spans="1:5" ht="15.75">
      <c r="A1134" s="16"/>
      <c r="B1134" s="7"/>
      <c r="C1134" s="4"/>
      <c r="D1134" s="4"/>
      <c r="E1134" s="4"/>
    </row>
    <row r="1135" spans="1:5" ht="15.75">
      <c r="A1135" s="16"/>
      <c r="B1135" s="7"/>
      <c r="C1135" s="4"/>
      <c r="D1135" s="4"/>
      <c r="E1135" s="4"/>
    </row>
    <row r="1136" spans="1:5" ht="15.75">
      <c r="A1136" s="16"/>
      <c r="B1136" s="7"/>
      <c r="C1136" s="4"/>
      <c r="D1136" s="4"/>
      <c r="E1136" s="4"/>
    </row>
    <row r="1137" spans="1:5" ht="15.75">
      <c r="A1137" s="16"/>
      <c r="B1137" s="7"/>
      <c r="C1137" s="4"/>
      <c r="D1137" s="4"/>
      <c r="E1137" s="4"/>
    </row>
    <row r="1138" spans="1:5" ht="15.75">
      <c r="A1138" s="16"/>
      <c r="B1138" s="7"/>
      <c r="C1138" s="4"/>
      <c r="D1138" s="4"/>
      <c r="E1138" s="4"/>
    </row>
    <row r="1139" spans="1:5" ht="15.75">
      <c r="A1139" s="16"/>
      <c r="B1139" s="7"/>
      <c r="C1139" s="4"/>
      <c r="D1139" s="4"/>
      <c r="E1139" s="4"/>
    </row>
    <row r="1140" spans="1:5" ht="15.75">
      <c r="A1140" s="16"/>
      <c r="B1140" s="7"/>
      <c r="C1140" s="4"/>
      <c r="D1140" s="4"/>
      <c r="E1140" s="4"/>
    </row>
    <row r="1141" spans="1:5" ht="15.75">
      <c r="A1141" s="16"/>
      <c r="B1141" s="7"/>
      <c r="C1141" s="4"/>
      <c r="D1141" s="4"/>
      <c r="E1141" s="4"/>
    </row>
    <row r="1142" spans="1:5" ht="15.75">
      <c r="A1142" s="16"/>
      <c r="B1142" s="7"/>
      <c r="C1142" s="4"/>
      <c r="D1142" s="4"/>
      <c r="E1142" s="4"/>
    </row>
    <row r="1143" spans="1:5" ht="15.75">
      <c r="A1143" s="16"/>
      <c r="B1143" s="7"/>
      <c r="C1143" s="4"/>
      <c r="D1143" s="4"/>
      <c r="E1143" s="4"/>
    </row>
    <row r="1144" spans="1:5" ht="15.75">
      <c r="A1144" s="16"/>
      <c r="B1144" s="7"/>
      <c r="C1144" s="4"/>
      <c r="D1144" s="4"/>
      <c r="E1144" s="4"/>
    </row>
    <row r="1145" spans="1:5" ht="15.75">
      <c r="A1145" s="16"/>
      <c r="B1145" s="7"/>
      <c r="C1145" s="4"/>
      <c r="D1145" s="4"/>
      <c r="E1145" s="4"/>
    </row>
    <row r="1146" spans="1:5" ht="15.75">
      <c r="A1146" s="16"/>
      <c r="B1146" s="7"/>
      <c r="C1146" s="4"/>
      <c r="D1146" s="4"/>
      <c r="E1146" s="4"/>
    </row>
    <row r="1147" spans="1:5" ht="15.75">
      <c r="A1147" s="16"/>
      <c r="B1147" s="7"/>
      <c r="C1147" s="4"/>
      <c r="D1147" s="4"/>
      <c r="E1147" s="4"/>
    </row>
    <row r="1148" spans="1:5" ht="15.75">
      <c r="A1148" s="16"/>
      <c r="B1148" s="7"/>
      <c r="C1148" s="4"/>
      <c r="D1148" s="4"/>
      <c r="E1148" s="4"/>
    </row>
    <row r="1149" spans="1:5" ht="15.75">
      <c r="A1149" s="16"/>
      <c r="B1149" s="7"/>
      <c r="C1149" s="4"/>
      <c r="D1149" s="4"/>
      <c r="E1149" s="4"/>
    </row>
    <row r="1150" spans="1:5" ht="15.75">
      <c r="A1150" s="16"/>
      <c r="B1150" s="7"/>
      <c r="C1150" s="4"/>
      <c r="D1150" s="4"/>
      <c r="E1150" s="4"/>
    </row>
    <row r="1151" spans="1:5" ht="15.75">
      <c r="A1151" s="16"/>
      <c r="B1151" s="7"/>
      <c r="C1151" s="4"/>
      <c r="D1151" s="4"/>
      <c r="E1151" s="4"/>
    </row>
    <row r="1152" spans="1:5" ht="15.75">
      <c r="A1152" s="16"/>
      <c r="B1152" s="7"/>
      <c r="C1152" s="4"/>
      <c r="D1152" s="4"/>
      <c r="E1152" s="4"/>
    </row>
    <row r="1153" spans="1:5" ht="15.75">
      <c r="A1153" s="16"/>
      <c r="B1153" s="7"/>
      <c r="C1153" s="4"/>
      <c r="D1153" s="4"/>
      <c r="E1153" s="4"/>
    </row>
    <row r="1154" spans="1:5" ht="15.75">
      <c r="A1154" s="16"/>
      <c r="B1154" s="7"/>
      <c r="C1154" s="4"/>
      <c r="D1154" s="4"/>
      <c r="E1154" s="4"/>
    </row>
    <row r="1155" spans="1:5" ht="15.75">
      <c r="A1155" s="16"/>
      <c r="B1155" s="7"/>
      <c r="C1155" s="4"/>
      <c r="D1155" s="4"/>
      <c r="E1155" s="4"/>
    </row>
    <row r="1156" spans="1:5" ht="15.75">
      <c r="A1156" s="16"/>
      <c r="B1156" s="7"/>
      <c r="C1156" s="4"/>
      <c r="D1156" s="4"/>
      <c r="E1156" s="4"/>
    </row>
    <row r="1157" spans="1:5" ht="15.75">
      <c r="A1157" s="16"/>
      <c r="B1157" s="7"/>
      <c r="C1157" s="4"/>
      <c r="D1157" s="4"/>
      <c r="E1157" s="4"/>
    </row>
    <row r="1158" spans="1:5" ht="15.75">
      <c r="A1158" s="16"/>
      <c r="B1158" s="7"/>
      <c r="C1158" s="4"/>
      <c r="D1158" s="4"/>
      <c r="E1158" s="4"/>
    </row>
    <row r="1159" spans="1:5" ht="15.75">
      <c r="A1159" s="16"/>
      <c r="B1159" s="7"/>
      <c r="C1159" s="4"/>
      <c r="D1159" s="4"/>
      <c r="E1159" s="4"/>
    </row>
    <row r="1160" spans="1:5" ht="15.75">
      <c r="A1160" s="16"/>
      <c r="B1160" s="7"/>
      <c r="C1160" s="4"/>
      <c r="D1160" s="4"/>
      <c r="E1160" s="4"/>
    </row>
    <row r="1161" spans="1:5" ht="15.75">
      <c r="A1161" s="16"/>
      <c r="B1161" s="7"/>
      <c r="C1161" s="4"/>
      <c r="D1161" s="4"/>
      <c r="E1161" s="4"/>
    </row>
    <row r="1162" spans="1:5" ht="15.75">
      <c r="A1162" s="16"/>
      <c r="B1162" s="7"/>
      <c r="C1162" s="4"/>
      <c r="D1162" s="4"/>
      <c r="E1162" s="4"/>
    </row>
    <row r="1163" spans="1:5" ht="15.75">
      <c r="A1163" s="16"/>
      <c r="B1163" s="7"/>
      <c r="C1163" s="4"/>
      <c r="D1163" s="4"/>
      <c r="E1163" s="4"/>
    </row>
    <row r="1164" spans="1:5" ht="15.75">
      <c r="A1164" s="16"/>
      <c r="B1164" s="7"/>
      <c r="C1164" s="4"/>
      <c r="D1164" s="4"/>
      <c r="E1164" s="4"/>
    </row>
    <row r="1165" spans="1:5" ht="15.75">
      <c r="A1165" s="16"/>
      <c r="B1165" s="7"/>
      <c r="C1165" s="4"/>
      <c r="D1165" s="4"/>
      <c r="E1165" s="4"/>
    </row>
    <row r="1166" spans="1:5" ht="15.75">
      <c r="A1166" s="16"/>
      <c r="B1166" s="7"/>
      <c r="C1166" s="4"/>
      <c r="D1166" s="4"/>
      <c r="E1166" s="4"/>
    </row>
    <row r="1167" spans="1:5" ht="15.75">
      <c r="A1167" s="16"/>
      <c r="B1167" s="7"/>
      <c r="C1167" s="4"/>
      <c r="D1167" s="4"/>
      <c r="E1167" s="4"/>
    </row>
    <row r="1168" spans="1:5" ht="15.75">
      <c r="A1168" s="16"/>
      <c r="B1168" s="7"/>
      <c r="C1168" s="4"/>
      <c r="D1168" s="4"/>
      <c r="E1168" s="4"/>
    </row>
    <row r="1169" spans="1:5" ht="15.75">
      <c r="A1169" s="16"/>
      <c r="B1169" s="7"/>
      <c r="C1169" s="4"/>
      <c r="D1169" s="4"/>
      <c r="E1169" s="4"/>
    </row>
    <row r="1170" spans="1:5" ht="15.75">
      <c r="A1170" s="16"/>
      <c r="B1170" s="7"/>
      <c r="C1170" s="4"/>
      <c r="D1170" s="4"/>
      <c r="E1170" s="4"/>
    </row>
    <row r="1171" spans="1:5" ht="15.75">
      <c r="A1171" s="16"/>
      <c r="B1171" s="7"/>
      <c r="C1171" s="4"/>
      <c r="D1171" s="4"/>
      <c r="E1171" s="4"/>
    </row>
    <row r="1172" spans="1:5" ht="15.75">
      <c r="A1172" s="16"/>
      <c r="B1172" s="7"/>
      <c r="C1172" s="4"/>
      <c r="D1172" s="4"/>
      <c r="E1172" s="4"/>
    </row>
    <row r="1173" spans="1:5" ht="15.75">
      <c r="A1173" s="16"/>
      <c r="B1173" s="7"/>
      <c r="C1173" s="4"/>
      <c r="D1173" s="4"/>
      <c r="E1173" s="4"/>
    </row>
    <row r="1174" spans="1:5" ht="15.75">
      <c r="A1174" s="16"/>
      <c r="B1174" s="7"/>
      <c r="C1174" s="4"/>
      <c r="D1174" s="4"/>
      <c r="E1174" s="4"/>
    </row>
    <row r="1175" spans="1:5" ht="15.75">
      <c r="A1175" s="16"/>
      <c r="B1175" s="7"/>
      <c r="C1175" s="4"/>
      <c r="D1175" s="4"/>
      <c r="E1175" s="4"/>
    </row>
    <row r="1176" spans="1:5" ht="15.75">
      <c r="A1176" s="16"/>
      <c r="B1176" s="7"/>
      <c r="C1176" s="4"/>
      <c r="D1176" s="4"/>
      <c r="E1176" s="4"/>
    </row>
    <row r="1177" spans="1:5" ht="15.75">
      <c r="A1177" s="16"/>
      <c r="B1177" s="7"/>
      <c r="C1177" s="4"/>
      <c r="D1177" s="4"/>
      <c r="E1177" s="4"/>
    </row>
    <row r="1178" spans="1:5" ht="15.75">
      <c r="A1178" s="16"/>
      <c r="B1178" s="7"/>
      <c r="C1178" s="4"/>
      <c r="D1178" s="4"/>
      <c r="E1178" s="4"/>
    </row>
    <row r="1179" spans="1:5" ht="15.75">
      <c r="A1179" s="16"/>
      <c r="B1179" s="7"/>
      <c r="C1179" s="4"/>
      <c r="D1179" s="4"/>
      <c r="E1179" s="4"/>
    </row>
    <row r="1180" spans="1:5" ht="15.75">
      <c r="A1180" s="16"/>
      <c r="B1180" s="7"/>
      <c r="C1180" s="4"/>
      <c r="D1180" s="4"/>
      <c r="E1180" s="4"/>
    </row>
    <row r="1181" spans="1:5" ht="15.75">
      <c r="A1181" s="16"/>
      <c r="B1181" s="7"/>
      <c r="C1181" s="4"/>
      <c r="D1181" s="4"/>
      <c r="E1181" s="4"/>
    </row>
    <row r="1182" spans="1:5" ht="15.75">
      <c r="A1182" s="16"/>
      <c r="B1182" s="7"/>
      <c r="C1182" s="4"/>
      <c r="D1182" s="4"/>
      <c r="E1182" s="4"/>
    </row>
    <row r="1183" spans="1:5" ht="15.75">
      <c r="A1183" s="16"/>
      <c r="B1183" s="7"/>
      <c r="C1183" s="4"/>
      <c r="D1183" s="4"/>
      <c r="E1183" s="4"/>
    </row>
    <row r="1184" spans="1:5" ht="15.75">
      <c r="A1184" s="16"/>
      <c r="B1184" s="7"/>
      <c r="C1184" s="4"/>
      <c r="D1184" s="4"/>
      <c r="E1184" s="4"/>
    </row>
    <row r="1185" spans="1:5" ht="15.75">
      <c r="A1185" s="16"/>
      <c r="B1185" s="7"/>
      <c r="C1185" s="4"/>
      <c r="D1185" s="4"/>
      <c r="E1185" s="4"/>
    </row>
    <row r="1186" spans="1:5" ht="15.75">
      <c r="A1186" s="16"/>
      <c r="B1186" s="7"/>
      <c r="C1186" s="4"/>
      <c r="D1186" s="4"/>
      <c r="E1186" s="4"/>
    </row>
    <row r="1187" spans="1:5" ht="15.75">
      <c r="A1187" s="16"/>
      <c r="B1187" s="7"/>
      <c r="C1187" s="4"/>
      <c r="D1187" s="4"/>
      <c r="E1187" s="4"/>
    </row>
    <row r="1188" spans="1:5" ht="15.75">
      <c r="A1188" s="16"/>
      <c r="B1188" s="7"/>
      <c r="C1188" s="4"/>
      <c r="D1188" s="4"/>
      <c r="E1188" s="4"/>
    </row>
    <row r="1189" spans="1:5" ht="15.75">
      <c r="A1189" s="16"/>
      <c r="B1189" s="7"/>
      <c r="C1189" s="4"/>
      <c r="D1189" s="4"/>
      <c r="E1189" s="4"/>
    </row>
    <row r="1190" spans="1:5" ht="15.75">
      <c r="A1190" s="16"/>
      <c r="B1190" s="7"/>
      <c r="C1190" s="4"/>
      <c r="D1190" s="4"/>
      <c r="E1190" s="4"/>
    </row>
    <row r="1191" spans="1:5" ht="15.75">
      <c r="A1191" s="16"/>
      <c r="B1191" s="7"/>
      <c r="C1191" s="4"/>
      <c r="D1191" s="4"/>
      <c r="E1191" s="4"/>
    </row>
    <row r="1192" spans="1:5" ht="15.75">
      <c r="A1192" s="16"/>
      <c r="B1192" s="7"/>
      <c r="C1192" s="4"/>
      <c r="D1192" s="4"/>
      <c r="E1192" s="4"/>
    </row>
    <row r="1193" spans="1:5" ht="15.75">
      <c r="A1193" s="16"/>
      <c r="B1193" s="7"/>
      <c r="C1193" s="4"/>
      <c r="D1193" s="4"/>
      <c r="E1193" s="4"/>
    </row>
    <row r="1194" spans="1:5" ht="15.75">
      <c r="A1194" s="16"/>
      <c r="B1194" s="7"/>
      <c r="C1194" s="4"/>
      <c r="D1194" s="4"/>
      <c r="E1194" s="4"/>
    </row>
    <row r="1195" spans="1:5" ht="15.75">
      <c r="A1195" s="16"/>
      <c r="B1195" s="7"/>
      <c r="C1195" s="4"/>
      <c r="D1195" s="4"/>
      <c r="E1195" s="4"/>
    </row>
    <row r="1196" spans="1:5" ht="15.75">
      <c r="A1196" s="16"/>
      <c r="B1196" s="7"/>
      <c r="C1196" s="4"/>
      <c r="D1196" s="4"/>
      <c r="E1196" s="4"/>
    </row>
    <row r="1197" spans="1:5" ht="15.75">
      <c r="A1197" s="16"/>
      <c r="B1197" s="7"/>
      <c r="C1197" s="4"/>
      <c r="D1197" s="4"/>
      <c r="E1197" s="4"/>
    </row>
    <row r="1198" spans="1:5" ht="15.75">
      <c r="A1198" s="16"/>
      <c r="B1198" s="7"/>
      <c r="C1198" s="4"/>
      <c r="D1198" s="4"/>
      <c r="E1198" s="4"/>
    </row>
    <row r="1199" spans="1:5" ht="15.75">
      <c r="A1199" s="16"/>
      <c r="B1199" s="7"/>
      <c r="C1199" s="4"/>
      <c r="D1199" s="4"/>
      <c r="E1199" s="4"/>
    </row>
    <row r="1200" spans="1:5" ht="15.75">
      <c r="A1200" s="16"/>
      <c r="B1200" s="7"/>
      <c r="C1200" s="4"/>
      <c r="D1200" s="4"/>
      <c r="E1200" s="4"/>
    </row>
    <row r="1201" spans="1:5" ht="15.75">
      <c r="A1201" s="16"/>
      <c r="B1201" s="7"/>
      <c r="C1201" s="4"/>
      <c r="D1201" s="4"/>
      <c r="E1201" s="4"/>
    </row>
    <row r="1202" spans="1:5" ht="15.75">
      <c r="A1202" s="16"/>
      <c r="B1202" s="7"/>
      <c r="C1202" s="4"/>
      <c r="D1202" s="4"/>
      <c r="E1202" s="4"/>
    </row>
    <row r="1203" spans="1:5" ht="15.75">
      <c r="A1203" s="16"/>
      <c r="B1203" s="7"/>
      <c r="C1203" s="4"/>
      <c r="D1203" s="4"/>
      <c r="E1203" s="4"/>
    </row>
    <row r="1204" spans="1:5" ht="15.75">
      <c r="A1204" s="16"/>
      <c r="B1204" s="7"/>
      <c r="C1204" s="4"/>
      <c r="D1204" s="4"/>
      <c r="E1204" s="4"/>
    </row>
    <row r="1205" spans="1:5" ht="15.75">
      <c r="A1205" s="16"/>
      <c r="B1205" s="7"/>
      <c r="C1205" s="4"/>
      <c r="D1205" s="4"/>
      <c r="E1205" s="4"/>
    </row>
    <row r="1206" spans="1:5" ht="15.75">
      <c r="A1206" s="16"/>
      <c r="B1206" s="7"/>
      <c r="C1206" s="4"/>
      <c r="D1206" s="4"/>
      <c r="E1206" s="4"/>
    </row>
    <row r="1207" spans="1:5" ht="15.75">
      <c r="A1207" s="16"/>
      <c r="B1207" s="7"/>
      <c r="C1207" s="4"/>
      <c r="D1207" s="4"/>
      <c r="E1207" s="4"/>
    </row>
    <row r="1208" spans="1:5" ht="15.75">
      <c r="A1208" s="16"/>
      <c r="B1208" s="7"/>
      <c r="C1208" s="4"/>
      <c r="D1208" s="4"/>
      <c r="E1208" s="4"/>
    </row>
    <row r="1209" spans="1:5" ht="15.75">
      <c r="A1209" s="16"/>
      <c r="B1209" s="7"/>
      <c r="C1209" s="4"/>
      <c r="D1209" s="4"/>
      <c r="E1209" s="4"/>
    </row>
    <row r="1210" spans="1:5" ht="15.75">
      <c r="A1210" s="16"/>
      <c r="B1210" s="7"/>
      <c r="C1210" s="4"/>
      <c r="D1210" s="4"/>
      <c r="E1210" s="4"/>
    </row>
    <row r="1211" spans="1:5" ht="15.75">
      <c r="A1211" s="16"/>
      <c r="B1211" s="7"/>
      <c r="C1211" s="4"/>
      <c r="D1211" s="4"/>
      <c r="E1211" s="4"/>
    </row>
    <row r="1212" spans="1:5" ht="15.75">
      <c r="A1212" s="16"/>
      <c r="B1212" s="7"/>
      <c r="C1212" s="4"/>
      <c r="D1212" s="4"/>
      <c r="E1212" s="4"/>
    </row>
    <row r="1213" spans="1:5" ht="15.75">
      <c r="A1213" s="16"/>
      <c r="B1213" s="7"/>
      <c r="C1213" s="4"/>
      <c r="D1213" s="4"/>
      <c r="E1213" s="4"/>
    </row>
    <row r="1214" spans="1:5" ht="15.75">
      <c r="A1214" s="16"/>
      <c r="B1214" s="7"/>
      <c r="C1214" s="4"/>
      <c r="D1214" s="4"/>
      <c r="E1214" s="4"/>
    </row>
    <row r="1215" spans="1:5" ht="15.75">
      <c r="A1215" s="16"/>
      <c r="B1215" s="7"/>
      <c r="C1215" s="4"/>
      <c r="D1215" s="4"/>
      <c r="E1215" s="4"/>
    </row>
    <row r="1216" spans="1:5" ht="15.75">
      <c r="A1216" s="16"/>
      <c r="B1216" s="7"/>
      <c r="C1216" s="4"/>
      <c r="D1216" s="4"/>
      <c r="E1216" s="4"/>
    </row>
    <row r="1217" spans="1:5" ht="15.75">
      <c r="A1217" s="16"/>
      <c r="B1217" s="7"/>
      <c r="C1217" s="4"/>
      <c r="D1217" s="4"/>
      <c r="E1217" s="4"/>
    </row>
    <row r="1218" spans="1:5" ht="15.75">
      <c r="A1218" s="16"/>
      <c r="B1218" s="7"/>
      <c r="C1218" s="4"/>
      <c r="D1218" s="4"/>
      <c r="E1218" s="4"/>
    </row>
    <row r="1219" spans="1:5" ht="15.75">
      <c r="A1219" s="16"/>
      <c r="B1219" s="7"/>
      <c r="C1219" s="4"/>
      <c r="D1219" s="4"/>
      <c r="E1219" s="4"/>
    </row>
    <row r="1220" spans="1:5" ht="15.75">
      <c r="A1220" s="16"/>
      <c r="B1220" s="7"/>
      <c r="C1220" s="4"/>
      <c r="D1220" s="4"/>
      <c r="E1220" s="4"/>
    </row>
    <row r="1221" spans="1:5" ht="15.75">
      <c r="A1221" s="16"/>
      <c r="B1221" s="7"/>
      <c r="C1221" s="4"/>
      <c r="D1221" s="4"/>
      <c r="E1221" s="4"/>
    </row>
    <row r="1222" spans="1:5" ht="15.75">
      <c r="A1222" s="16"/>
      <c r="B1222" s="7"/>
      <c r="C1222" s="4"/>
      <c r="D1222" s="4"/>
      <c r="E1222" s="4"/>
    </row>
    <row r="1223" spans="1:5" ht="15.75">
      <c r="A1223" s="16"/>
      <c r="B1223" s="7"/>
      <c r="C1223" s="4"/>
      <c r="D1223" s="4"/>
      <c r="E1223" s="4"/>
    </row>
    <row r="1224" spans="1:5" ht="15.75">
      <c r="A1224" s="16"/>
      <c r="B1224" s="7"/>
      <c r="C1224" s="4"/>
      <c r="D1224" s="4"/>
      <c r="E1224" s="4"/>
    </row>
    <row r="1225" spans="1:5" ht="15.75">
      <c r="A1225" s="16"/>
      <c r="B1225" s="7"/>
      <c r="C1225" s="4"/>
      <c r="D1225" s="4"/>
      <c r="E1225" s="4"/>
    </row>
    <row r="1226" spans="1:5" ht="15.75">
      <c r="A1226" s="16"/>
      <c r="B1226" s="7"/>
      <c r="C1226" s="4"/>
      <c r="D1226" s="4"/>
      <c r="E1226" s="4"/>
    </row>
    <row r="1227" spans="1:5" ht="15.75">
      <c r="A1227" s="16"/>
      <c r="B1227" s="7"/>
      <c r="C1227" s="4"/>
      <c r="D1227" s="4"/>
      <c r="E1227" s="4"/>
    </row>
    <row r="1228" spans="1:5" ht="15.75">
      <c r="A1228" s="16"/>
      <c r="B1228" s="7"/>
      <c r="C1228" s="4"/>
      <c r="D1228" s="4"/>
      <c r="E1228" s="4"/>
    </row>
    <row r="1229" spans="1:5" ht="15.75">
      <c r="A1229" s="16"/>
      <c r="B1229" s="7"/>
      <c r="C1229" s="4"/>
      <c r="D1229" s="4"/>
      <c r="E1229" s="4"/>
    </row>
    <row r="1230" spans="1:5" ht="15.75">
      <c r="A1230" s="16"/>
      <c r="B1230" s="7"/>
      <c r="C1230" s="4"/>
      <c r="D1230" s="4"/>
      <c r="E1230" s="4"/>
    </row>
    <row r="1231" spans="1:5" ht="15.75">
      <c r="A1231" s="16"/>
      <c r="B1231" s="7"/>
      <c r="C1231" s="4"/>
      <c r="D1231" s="4"/>
      <c r="E1231" s="4"/>
    </row>
    <row r="1232" spans="1:5" ht="15.75">
      <c r="A1232" s="16"/>
      <c r="B1232" s="7"/>
      <c r="C1232" s="4"/>
      <c r="D1232" s="4"/>
      <c r="E1232" s="4"/>
    </row>
    <row r="1233" spans="1:5" ht="15.75">
      <c r="A1233" s="16"/>
      <c r="B1233" s="7"/>
      <c r="C1233" s="4"/>
      <c r="D1233" s="4"/>
      <c r="E1233" s="4"/>
    </row>
    <row r="1234" spans="1:5" ht="15.75">
      <c r="A1234" s="16"/>
      <c r="B1234" s="7"/>
      <c r="C1234" s="4"/>
      <c r="D1234" s="4"/>
      <c r="E1234" s="4"/>
    </row>
    <row r="1235" spans="1:5" ht="15.75">
      <c r="A1235" s="16"/>
      <c r="B1235" s="7"/>
      <c r="C1235" s="4"/>
      <c r="D1235" s="4"/>
      <c r="E1235" s="4"/>
    </row>
    <row r="1236" spans="1:5" ht="15.75">
      <c r="A1236" s="16"/>
      <c r="B1236" s="7"/>
      <c r="C1236" s="4"/>
      <c r="D1236" s="4"/>
      <c r="E1236" s="4"/>
    </row>
    <row r="1237" spans="1:5" ht="15.75">
      <c r="A1237" s="16"/>
      <c r="B1237" s="7"/>
      <c r="C1237" s="4"/>
      <c r="D1237" s="4"/>
      <c r="E1237" s="4"/>
    </row>
    <row r="1238" spans="1:5" ht="15.75">
      <c r="A1238" s="16"/>
      <c r="B1238" s="7"/>
      <c r="C1238" s="4"/>
      <c r="D1238" s="4"/>
      <c r="E1238" s="4"/>
    </row>
    <row r="1239" spans="1:5" ht="15.75">
      <c r="A1239" s="16"/>
      <c r="B1239" s="7"/>
      <c r="C1239" s="4"/>
      <c r="D1239" s="4"/>
      <c r="E1239" s="4"/>
    </row>
    <row r="1240" spans="1:5" ht="15.75">
      <c r="A1240" s="16"/>
      <c r="B1240" s="7"/>
      <c r="C1240" s="4"/>
      <c r="D1240" s="4"/>
      <c r="E1240" s="4"/>
    </row>
    <row r="1241" spans="1:5" ht="15.75">
      <c r="A1241" s="16"/>
      <c r="B1241" s="7"/>
      <c r="C1241" s="4"/>
      <c r="D1241" s="4"/>
      <c r="E1241" s="4"/>
    </row>
    <row r="1242" spans="1:5" ht="15.75">
      <c r="A1242" s="16"/>
      <c r="B1242" s="7"/>
      <c r="C1242" s="4"/>
      <c r="D1242" s="4"/>
      <c r="E1242" s="4"/>
    </row>
    <row r="1243" spans="1:5" ht="15.75">
      <c r="A1243" s="16"/>
      <c r="B1243" s="7"/>
      <c r="C1243" s="4"/>
      <c r="D1243" s="4"/>
      <c r="E1243" s="4"/>
    </row>
    <row r="1244" spans="1:5" ht="15.75">
      <c r="A1244" s="16"/>
      <c r="B1244" s="7"/>
      <c r="C1244" s="4"/>
      <c r="D1244" s="4"/>
      <c r="E1244" s="4"/>
    </row>
    <row r="1245" spans="1:5" ht="15.75">
      <c r="A1245" s="16"/>
      <c r="B1245" s="7"/>
      <c r="C1245" s="4"/>
      <c r="D1245" s="4"/>
      <c r="E1245" s="4"/>
    </row>
    <row r="1246" spans="1:5" ht="15.75">
      <c r="A1246" s="16"/>
      <c r="B1246" s="7"/>
      <c r="C1246" s="4"/>
      <c r="D1246" s="4"/>
      <c r="E1246" s="4"/>
    </row>
    <row r="1247" spans="1:5" ht="15.75">
      <c r="A1247" s="16"/>
      <c r="B1247" s="7"/>
      <c r="C1247" s="4"/>
      <c r="D1247" s="4"/>
      <c r="E1247" s="4"/>
    </row>
    <row r="1248" spans="1:5" ht="15.75">
      <c r="A1248" s="16"/>
      <c r="B1248" s="7"/>
      <c r="C1248" s="4"/>
      <c r="D1248" s="4"/>
      <c r="E1248" s="4"/>
    </row>
    <row r="1249" spans="1:5" ht="15.75">
      <c r="A1249" s="16"/>
      <c r="B1249" s="7"/>
      <c r="C1249" s="4"/>
      <c r="D1249" s="4"/>
      <c r="E1249" s="4"/>
    </row>
    <row r="1250" spans="1:5" ht="15.75">
      <c r="A1250" s="16"/>
      <c r="B1250" s="7"/>
      <c r="C1250" s="4"/>
      <c r="D1250" s="4"/>
      <c r="E1250" s="4"/>
    </row>
    <row r="1251" spans="1:5" ht="15.75">
      <c r="A1251" s="16"/>
      <c r="B1251" s="7"/>
      <c r="C1251" s="4"/>
      <c r="D1251" s="4"/>
      <c r="E1251" s="4"/>
    </row>
    <row r="1252" spans="1:5" ht="15.75">
      <c r="A1252" s="16"/>
      <c r="B1252" s="7"/>
      <c r="C1252" s="4"/>
      <c r="D1252" s="4"/>
      <c r="E1252" s="4"/>
    </row>
    <row r="1253" spans="1:5" ht="15.75">
      <c r="A1253" s="16"/>
      <c r="B1253" s="7"/>
      <c r="C1253" s="4"/>
      <c r="D1253" s="4"/>
      <c r="E1253" s="4"/>
    </row>
    <row r="1254" spans="1:5" ht="15.75">
      <c r="A1254" s="16"/>
      <c r="B1254" s="7"/>
      <c r="C1254" s="4"/>
      <c r="D1254" s="4"/>
      <c r="E1254" s="4"/>
    </row>
    <row r="1255" spans="1:5" ht="15.75">
      <c r="A1255" s="16"/>
      <c r="B1255" s="7"/>
      <c r="C1255" s="4"/>
      <c r="D1255" s="4"/>
      <c r="E1255" s="4"/>
    </row>
    <row r="1256" spans="1:5" ht="15.75">
      <c r="A1256" s="16"/>
      <c r="B1256" s="7"/>
      <c r="C1256" s="4"/>
      <c r="D1256" s="4"/>
      <c r="E1256" s="4"/>
    </row>
    <row r="1257" spans="1:5" ht="15.75">
      <c r="A1257" s="16"/>
      <c r="B1257" s="7"/>
      <c r="C1257" s="4"/>
      <c r="D1257" s="4"/>
      <c r="E1257" s="4"/>
    </row>
    <row r="1258" spans="1:5" ht="15.75">
      <c r="A1258" s="16"/>
      <c r="B1258" s="7"/>
      <c r="C1258" s="4"/>
      <c r="D1258" s="4"/>
      <c r="E1258" s="4"/>
    </row>
    <row r="1259" spans="1:5" ht="15.75">
      <c r="A1259" s="16"/>
      <c r="B1259" s="7"/>
      <c r="C1259" s="4"/>
      <c r="D1259" s="4"/>
      <c r="E1259" s="4"/>
    </row>
    <row r="1260" spans="1:5" ht="15.75">
      <c r="A1260" s="16"/>
      <c r="B1260" s="7"/>
      <c r="C1260" s="4"/>
      <c r="D1260" s="4"/>
      <c r="E1260" s="4"/>
    </row>
    <row r="1261" spans="1:5" ht="15.75">
      <c r="A1261" s="16"/>
      <c r="B1261" s="7"/>
      <c r="C1261" s="4"/>
      <c r="D1261" s="4"/>
      <c r="E1261" s="4"/>
    </row>
    <row r="1262" spans="1:5" ht="15.75">
      <c r="A1262" s="16"/>
      <c r="B1262" s="7"/>
      <c r="C1262" s="4"/>
      <c r="D1262" s="4"/>
      <c r="E1262" s="4"/>
    </row>
    <row r="1263" spans="1:5" ht="15.75">
      <c r="A1263" s="16"/>
      <c r="B1263" s="7"/>
      <c r="C1263" s="4"/>
      <c r="D1263" s="4"/>
      <c r="E1263" s="4"/>
    </row>
    <row r="1264" spans="1:5" ht="15.75">
      <c r="A1264" s="16"/>
      <c r="B1264" s="7"/>
      <c r="C1264" s="4"/>
      <c r="D1264" s="4"/>
      <c r="E1264" s="4"/>
    </row>
    <row r="1265" spans="1:5" ht="15.75">
      <c r="A1265" s="16"/>
      <c r="B1265" s="7"/>
      <c r="C1265" s="4"/>
      <c r="D1265" s="4"/>
      <c r="E1265" s="4"/>
    </row>
    <row r="1266" spans="1:5" ht="15.75">
      <c r="A1266" s="16"/>
      <c r="B1266" s="7"/>
      <c r="C1266" s="4"/>
      <c r="D1266" s="4"/>
      <c r="E1266" s="4"/>
    </row>
    <row r="1267" spans="1:5" ht="15.75">
      <c r="A1267" s="16"/>
      <c r="B1267" s="7"/>
      <c r="C1267" s="4"/>
      <c r="D1267" s="4"/>
      <c r="E1267" s="4"/>
    </row>
    <row r="1268" spans="1:5" ht="15.75">
      <c r="A1268" s="16"/>
      <c r="B1268" s="7"/>
      <c r="C1268" s="4"/>
      <c r="D1268" s="4"/>
      <c r="E1268" s="4"/>
    </row>
    <row r="1269" spans="1:5" ht="15.75">
      <c r="A1269" s="16"/>
      <c r="B1269" s="7"/>
      <c r="C1269" s="4"/>
      <c r="D1269" s="4"/>
      <c r="E1269" s="4"/>
    </row>
    <row r="1270" spans="1:5" ht="15.75">
      <c r="A1270" s="16"/>
      <c r="B1270" s="7"/>
      <c r="C1270" s="4"/>
      <c r="D1270" s="4"/>
      <c r="E1270" s="4"/>
    </row>
    <row r="1271" spans="1:5" ht="15.75">
      <c r="A1271" s="16"/>
      <c r="B1271" s="7"/>
      <c r="C1271" s="4"/>
      <c r="D1271" s="4"/>
      <c r="E1271" s="4"/>
    </row>
    <row r="1272" spans="1:5" ht="15.75">
      <c r="A1272" s="16"/>
      <c r="B1272" s="7"/>
      <c r="C1272" s="4"/>
      <c r="D1272" s="4"/>
      <c r="E1272" s="4"/>
    </row>
    <row r="1273" spans="1:5" ht="15.75">
      <c r="A1273" s="16"/>
      <c r="B1273" s="7"/>
      <c r="C1273" s="4"/>
      <c r="D1273" s="4"/>
      <c r="E1273" s="4"/>
    </row>
    <row r="1274" spans="1:5" ht="15.75">
      <c r="A1274" s="16"/>
      <c r="B1274" s="7"/>
      <c r="C1274" s="4"/>
      <c r="D1274" s="4"/>
      <c r="E1274" s="4"/>
    </row>
    <row r="1275" spans="1:5" ht="15.75">
      <c r="A1275" s="16"/>
      <c r="B1275" s="7"/>
      <c r="C1275" s="4"/>
      <c r="D1275" s="4"/>
      <c r="E1275" s="4"/>
    </row>
    <row r="1276" spans="1:5" ht="15.75">
      <c r="A1276" s="16"/>
      <c r="B1276" s="7"/>
      <c r="C1276" s="4"/>
      <c r="D1276" s="4"/>
      <c r="E1276" s="4"/>
    </row>
    <row r="1277" spans="1:5" ht="15.75">
      <c r="A1277" s="16"/>
      <c r="B1277" s="7"/>
      <c r="C1277" s="4"/>
      <c r="D1277" s="4"/>
      <c r="E1277" s="4"/>
    </row>
    <row r="1278" spans="1:5" ht="15.75">
      <c r="A1278" s="16"/>
      <c r="B1278" s="7"/>
      <c r="C1278" s="4"/>
      <c r="D1278" s="4"/>
      <c r="E1278" s="4"/>
    </row>
    <row r="1279" spans="1:5" ht="15.75">
      <c r="A1279" s="16"/>
      <c r="B1279" s="7"/>
      <c r="C1279" s="4"/>
      <c r="D1279" s="4"/>
      <c r="E1279" s="4"/>
    </row>
    <row r="1280" spans="1:5" ht="15.75">
      <c r="A1280" s="16"/>
      <c r="B1280" s="7"/>
      <c r="C1280" s="4"/>
      <c r="D1280" s="4"/>
      <c r="E1280" s="4"/>
    </row>
    <row r="1281" spans="1:5" ht="15.75">
      <c r="A1281" s="16"/>
      <c r="B1281" s="7"/>
      <c r="C1281" s="4"/>
      <c r="D1281" s="4"/>
      <c r="E1281" s="4"/>
    </row>
    <row r="1282" spans="1:5" ht="15.75">
      <c r="A1282" s="16"/>
      <c r="B1282" s="7"/>
      <c r="C1282" s="4"/>
      <c r="D1282" s="4"/>
      <c r="E1282" s="4"/>
    </row>
    <row r="1283" spans="1:5" ht="15.75">
      <c r="A1283" s="16"/>
      <c r="B1283" s="7"/>
      <c r="C1283" s="4"/>
      <c r="D1283" s="4"/>
      <c r="E1283" s="4"/>
    </row>
    <row r="1284" spans="1:5" ht="15.75">
      <c r="A1284" s="16"/>
      <c r="B1284" s="7"/>
      <c r="C1284" s="4"/>
      <c r="D1284" s="4"/>
      <c r="E1284" s="4"/>
    </row>
    <row r="1285" spans="1:5" ht="15.75">
      <c r="A1285" s="16"/>
      <c r="B1285" s="7"/>
      <c r="C1285" s="4"/>
      <c r="D1285" s="4"/>
      <c r="E1285" s="4"/>
    </row>
    <row r="1286" spans="1:5" ht="15.75">
      <c r="A1286" s="16"/>
      <c r="B1286" s="7"/>
      <c r="C1286" s="4"/>
      <c r="D1286" s="4"/>
      <c r="E1286" s="4"/>
    </row>
    <row r="1287" spans="1:5" ht="15.75">
      <c r="A1287" s="16"/>
      <c r="B1287" s="7"/>
      <c r="C1287" s="4"/>
      <c r="D1287" s="4"/>
      <c r="E1287" s="4"/>
    </row>
    <row r="1288" spans="1:5" ht="15.75">
      <c r="A1288" s="16"/>
      <c r="B1288" s="7"/>
      <c r="C1288" s="4"/>
      <c r="D1288" s="4"/>
      <c r="E1288" s="4"/>
    </row>
    <row r="1289" spans="1:5" ht="15.75">
      <c r="A1289" s="16"/>
      <c r="B1289" s="7"/>
      <c r="C1289" s="4"/>
      <c r="D1289" s="4"/>
      <c r="E1289" s="4"/>
    </row>
    <row r="1290" spans="1:5" ht="15.75">
      <c r="A1290" s="16"/>
      <c r="B1290" s="7"/>
      <c r="C1290" s="4"/>
      <c r="D1290" s="4"/>
      <c r="E1290" s="4"/>
    </row>
    <row r="1291" spans="1:5" ht="15.75">
      <c r="A1291" s="16"/>
      <c r="B1291" s="7"/>
      <c r="C1291" s="4"/>
      <c r="D1291" s="4"/>
      <c r="E1291" s="4"/>
    </row>
    <row r="1292" spans="1:5" ht="15.75">
      <c r="A1292" s="16"/>
      <c r="B1292" s="7"/>
      <c r="C1292" s="4"/>
      <c r="D1292" s="4"/>
      <c r="E1292" s="4"/>
    </row>
    <row r="1293" spans="1:5" ht="15.75">
      <c r="A1293" s="16"/>
      <c r="B1293" s="7"/>
      <c r="C1293" s="4"/>
      <c r="D1293" s="4"/>
      <c r="E1293" s="4"/>
    </row>
    <row r="1294" spans="1:5" ht="15.75">
      <c r="A1294" s="16"/>
      <c r="B1294" s="7"/>
      <c r="C1294" s="4"/>
      <c r="D1294" s="4"/>
      <c r="E1294" s="4"/>
    </row>
    <row r="1295" spans="1:5" ht="15.75">
      <c r="A1295" s="16"/>
      <c r="B1295" s="7"/>
      <c r="C1295" s="4"/>
      <c r="D1295" s="4"/>
      <c r="E1295" s="4"/>
    </row>
    <row r="1296" spans="1:5" ht="15.75">
      <c r="A1296" s="16"/>
      <c r="B1296" s="7"/>
      <c r="C1296" s="4"/>
      <c r="D1296" s="4"/>
      <c r="E1296" s="4"/>
    </row>
    <row r="1297" spans="1:5" ht="15.75">
      <c r="A1297" s="16"/>
      <c r="B1297" s="7"/>
      <c r="C1297" s="4"/>
      <c r="D1297" s="4"/>
      <c r="E1297" s="4"/>
    </row>
    <row r="1298" spans="1:5" ht="15.75">
      <c r="A1298" s="16"/>
      <c r="B1298" s="7"/>
      <c r="C1298" s="4"/>
      <c r="D1298" s="4"/>
      <c r="E1298" s="4"/>
    </row>
    <row r="1299" spans="1:5" ht="15.75">
      <c r="A1299" s="16"/>
      <c r="B1299" s="7"/>
      <c r="C1299" s="4"/>
      <c r="D1299" s="4"/>
      <c r="E1299" s="4"/>
    </row>
    <row r="1300" spans="1:5" ht="15.75">
      <c r="A1300" s="16"/>
      <c r="B1300" s="7"/>
      <c r="C1300" s="4"/>
      <c r="D1300" s="4"/>
      <c r="E1300" s="4"/>
    </row>
    <row r="1301" spans="1:5" ht="15.75">
      <c r="A1301" s="16"/>
      <c r="B1301" s="7"/>
      <c r="C1301" s="4"/>
      <c r="D1301" s="4"/>
      <c r="E1301" s="4"/>
    </row>
    <row r="1302" spans="1:5" ht="15.75">
      <c r="A1302" s="16"/>
      <c r="B1302" s="7"/>
      <c r="C1302" s="4"/>
      <c r="D1302" s="4"/>
      <c r="E1302" s="4"/>
    </row>
    <row r="1303" spans="1:5" ht="15.75">
      <c r="A1303" s="16"/>
      <c r="B1303" s="7"/>
      <c r="C1303" s="4"/>
      <c r="D1303" s="4"/>
      <c r="E1303" s="4"/>
    </row>
    <row r="1304" spans="1:5" ht="15.75">
      <c r="A1304" s="16"/>
      <c r="B1304" s="7"/>
      <c r="C1304" s="4"/>
      <c r="D1304" s="4"/>
      <c r="E1304" s="4"/>
    </row>
    <row r="1305" spans="1:5" ht="15.75">
      <c r="A1305" s="16"/>
      <c r="B1305" s="7"/>
      <c r="C1305" s="4"/>
      <c r="D1305" s="4"/>
      <c r="E1305" s="4"/>
    </row>
    <row r="1306" spans="1:5" ht="15.75">
      <c r="A1306" s="16"/>
      <c r="B1306" s="7"/>
      <c r="C1306" s="4"/>
      <c r="D1306" s="4"/>
      <c r="E1306" s="4"/>
    </row>
    <row r="1307" spans="1:5" ht="15.75">
      <c r="A1307" s="16"/>
      <c r="B1307" s="7"/>
      <c r="C1307" s="4"/>
      <c r="D1307" s="4"/>
      <c r="E1307" s="4"/>
    </row>
    <row r="1308" spans="1:5" ht="15.75">
      <c r="A1308" s="16"/>
      <c r="B1308" s="7"/>
      <c r="C1308" s="4"/>
      <c r="D1308" s="4"/>
      <c r="E1308" s="4"/>
    </row>
    <row r="1309" spans="1:5" ht="15.75">
      <c r="A1309" s="16"/>
      <c r="B1309" s="7"/>
      <c r="C1309" s="4"/>
      <c r="D1309" s="4"/>
      <c r="E1309" s="4"/>
    </row>
    <row r="1310" spans="1:5" ht="15.75">
      <c r="A1310" s="16"/>
      <c r="B1310" s="7"/>
      <c r="C1310" s="4"/>
      <c r="D1310" s="4"/>
      <c r="E1310" s="4"/>
    </row>
    <row r="1311" spans="1:5" ht="15.75">
      <c r="A1311" s="16"/>
      <c r="B1311" s="7"/>
      <c r="C1311" s="4"/>
      <c r="D1311" s="4"/>
      <c r="E1311" s="4"/>
    </row>
    <row r="1312" spans="1:5" ht="15.75">
      <c r="A1312" s="16"/>
      <c r="B1312" s="7"/>
      <c r="C1312" s="4"/>
      <c r="D1312" s="4"/>
      <c r="E1312" s="4"/>
    </row>
    <row r="1313" spans="1:5" ht="15.75">
      <c r="A1313" s="16"/>
      <c r="B1313" s="7"/>
      <c r="C1313" s="4"/>
      <c r="D1313" s="4"/>
      <c r="E1313" s="4"/>
    </row>
    <row r="1314" spans="1:5" ht="15.75">
      <c r="A1314" s="16"/>
      <c r="B1314" s="7"/>
      <c r="C1314" s="4"/>
      <c r="D1314" s="4"/>
      <c r="E1314" s="4"/>
    </row>
    <row r="1315" spans="1:5" ht="15.75">
      <c r="A1315" s="16"/>
      <c r="B1315" s="7"/>
      <c r="C1315" s="4"/>
      <c r="D1315" s="4"/>
      <c r="E1315" s="4"/>
    </row>
    <row r="1316" spans="1:5" ht="15.75">
      <c r="A1316" s="16"/>
      <c r="B1316" s="7"/>
      <c r="C1316" s="4"/>
      <c r="D1316" s="4"/>
      <c r="E1316" s="4"/>
    </row>
    <row r="1317" spans="1:5" ht="15.75">
      <c r="A1317" s="16"/>
      <c r="B1317" s="7"/>
      <c r="C1317" s="4"/>
      <c r="D1317" s="4"/>
      <c r="E1317" s="4"/>
    </row>
    <row r="1318" spans="1:5" ht="15.75">
      <c r="A1318" s="16"/>
      <c r="B1318" s="7"/>
      <c r="C1318" s="4"/>
      <c r="D1318" s="4"/>
      <c r="E1318" s="4"/>
    </row>
    <row r="1319" spans="1:5" ht="15.75">
      <c r="A1319" s="16"/>
      <c r="B1319" s="7"/>
      <c r="C1319" s="4"/>
      <c r="D1319" s="4"/>
      <c r="E1319" s="4"/>
    </row>
    <row r="1320" spans="1:5" ht="15.75">
      <c r="A1320" s="16"/>
      <c r="B1320" s="7"/>
      <c r="C1320" s="4"/>
      <c r="D1320" s="4"/>
      <c r="E1320" s="4"/>
    </row>
    <row r="1321" spans="1:5" ht="15.75">
      <c r="A1321" s="16"/>
      <c r="B1321" s="7"/>
      <c r="C1321" s="4"/>
      <c r="D1321" s="4"/>
      <c r="E1321" s="4"/>
    </row>
    <row r="1322" spans="1:5" ht="15.75">
      <c r="A1322" s="16"/>
      <c r="B1322" s="7"/>
      <c r="C1322" s="4"/>
      <c r="D1322" s="4"/>
      <c r="E1322" s="4"/>
    </row>
    <row r="1323" spans="1:5" ht="15.75">
      <c r="A1323" s="16"/>
      <c r="B1323" s="7"/>
      <c r="C1323" s="4"/>
      <c r="D1323" s="4"/>
      <c r="E1323" s="4"/>
    </row>
    <row r="1324" spans="1:5" ht="15.75">
      <c r="A1324" s="16"/>
      <c r="B1324" s="7"/>
      <c r="C1324" s="4"/>
      <c r="D1324" s="4"/>
      <c r="E1324" s="4"/>
    </row>
    <row r="1325" spans="1:5" ht="15.75">
      <c r="A1325" s="16"/>
      <c r="B1325" s="7"/>
      <c r="C1325" s="4"/>
      <c r="D1325" s="4"/>
      <c r="E1325" s="4"/>
    </row>
    <row r="1326" spans="1:5" ht="15.75">
      <c r="A1326" s="16"/>
      <c r="B1326" s="7"/>
      <c r="C1326" s="4"/>
      <c r="D1326" s="4"/>
      <c r="E1326" s="4"/>
    </row>
    <row r="1327" spans="1:5" ht="15.75">
      <c r="A1327" s="16"/>
      <c r="B1327" s="7"/>
      <c r="C1327" s="4"/>
      <c r="D1327" s="4"/>
      <c r="E1327" s="4"/>
    </row>
    <row r="1328" spans="1:5" ht="15.75">
      <c r="A1328" s="16"/>
      <c r="B1328" s="7"/>
      <c r="C1328" s="4"/>
      <c r="D1328" s="4"/>
      <c r="E1328" s="4"/>
    </row>
    <row r="1329" spans="1:5" ht="15.75">
      <c r="A1329" s="16"/>
      <c r="B1329" s="7"/>
      <c r="C1329" s="4"/>
      <c r="D1329" s="4"/>
      <c r="E1329" s="4"/>
    </row>
    <row r="1330" spans="1:5" ht="15.75">
      <c r="A1330" s="16"/>
      <c r="B1330" s="7"/>
      <c r="C1330" s="4"/>
      <c r="D1330" s="4"/>
      <c r="E1330" s="4"/>
    </row>
    <row r="1331" spans="1:5" ht="15.75">
      <c r="A1331" s="16"/>
      <c r="B1331" s="7"/>
      <c r="C1331" s="4"/>
      <c r="D1331" s="4"/>
      <c r="E1331" s="4"/>
    </row>
    <row r="1332" spans="1:5" ht="15.75">
      <c r="A1332" s="16"/>
      <c r="B1332" s="7"/>
      <c r="C1332" s="4"/>
      <c r="D1332" s="4"/>
      <c r="E1332" s="4"/>
    </row>
    <row r="1333" spans="1:5" ht="15.75">
      <c r="A1333" s="16"/>
      <c r="B1333" s="7"/>
      <c r="C1333" s="4"/>
      <c r="D1333" s="4"/>
      <c r="E1333" s="4"/>
    </row>
    <row r="1334" spans="1:5" ht="15.75">
      <c r="A1334" s="16"/>
      <c r="B1334" s="7"/>
      <c r="C1334" s="4"/>
      <c r="D1334" s="4"/>
      <c r="E1334" s="4"/>
    </row>
    <row r="1335" spans="1:5" ht="15.75">
      <c r="A1335" s="16"/>
      <c r="B1335" s="7"/>
      <c r="C1335" s="4"/>
      <c r="D1335" s="4"/>
      <c r="E1335" s="4"/>
    </row>
    <row r="1336" spans="1:5" ht="15.75">
      <c r="A1336" s="16"/>
      <c r="B1336" s="7"/>
      <c r="C1336" s="4"/>
      <c r="D1336" s="4"/>
      <c r="E1336" s="4"/>
    </row>
    <row r="1337" spans="1:5" ht="15.75">
      <c r="A1337" s="16"/>
      <c r="B1337" s="7"/>
      <c r="C1337" s="4"/>
      <c r="D1337" s="4"/>
      <c r="E1337" s="4"/>
    </row>
    <row r="1338" spans="1:5" ht="15.75">
      <c r="A1338" s="16"/>
      <c r="B1338" s="7"/>
      <c r="C1338" s="4"/>
      <c r="D1338" s="4"/>
      <c r="E1338" s="4"/>
    </row>
    <row r="1339" spans="1:5" ht="15.75">
      <c r="A1339" s="16"/>
      <c r="B1339" s="7"/>
      <c r="C1339" s="4"/>
      <c r="D1339" s="4"/>
      <c r="E1339" s="4"/>
    </row>
    <row r="1340" spans="1:5" ht="15.75">
      <c r="A1340" s="16"/>
      <c r="B1340" s="7"/>
      <c r="C1340" s="4"/>
      <c r="D1340" s="4"/>
      <c r="E1340" s="4"/>
    </row>
    <row r="1341" spans="1:5" ht="15.75">
      <c r="A1341" s="16"/>
      <c r="B1341" s="7"/>
      <c r="C1341" s="4"/>
      <c r="D1341" s="4"/>
      <c r="E1341" s="4"/>
    </row>
    <row r="1342" spans="1:5" ht="15.75">
      <c r="A1342" s="16"/>
      <c r="B1342" s="7"/>
      <c r="C1342" s="4"/>
      <c r="D1342" s="4"/>
      <c r="E1342" s="4"/>
    </row>
    <row r="1343" spans="1:5" ht="15.75">
      <c r="A1343" s="16"/>
      <c r="B1343" s="7"/>
      <c r="C1343" s="4"/>
      <c r="D1343" s="4"/>
      <c r="E1343" s="4"/>
    </row>
    <row r="1344" spans="1:5" ht="15.75">
      <c r="A1344" s="16"/>
      <c r="B1344" s="7"/>
      <c r="C1344" s="4"/>
      <c r="D1344" s="4"/>
      <c r="E1344" s="4"/>
    </row>
    <row r="1345" spans="1:5" ht="15.75">
      <c r="A1345" s="16"/>
      <c r="B1345" s="7"/>
      <c r="C1345" s="4"/>
      <c r="D1345" s="4"/>
      <c r="E1345" s="4"/>
    </row>
    <row r="1346" spans="1:5" ht="15.75">
      <c r="A1346" s="16"/>
      <c r="B1346" s="7"/>
      <c r="C1346" s="4"/>
      <c r="D1346" s="4"/>
      <c r="E1346" s="4"/>
    </row>
    <row r="1347" spans="1:5" ht="15.75">
      <c r="A1347" s="16"/>
      <c r="B1347" s="7"/>
      <c r="C1347" s="4"/>
      <c r="D1347" s="4"/>
      <c r="E1347" s="4"/>
    </row>
    <row r="1348" spans="1:5" ht="15.75">
      <c r="A1348" s="16"/>
      <c r="B1348" s="7"/>
      <c r="C1348" s="4"/>
      <c r="D1348" s="4"/>
      <c r="E1348" s="4"/>
    </row>
    <row r="1349" spans="1:5" ht="15.75">
      <c r="A1349" s="16"/>
      <c r="B1349" s="7"/>
      <c r="C1349" s="4"/>
      <c r="D1349" s="4"/>
      <c r="E1349" s="4"/>
    </row>
    <row r="1350" spans="1:5" ht="15.75">
      <c r="A1350" s="16"/>
      <c r="B1350" s="7"/>
      <c r="C1350" s="4"/>
      <c r="D1350" s="4"/>
      <c r="E1350" s="4"/>
    </row>
    <row r="1351" spans="1:5" ht="15.75">
      <c r="A1351" s="16"/>
      <c r="B1351" s="7"/>
      <c r="C1351" s="4"/>
      <c r="D1351" s="4"/>
      <c r="E1351" s="4"/>
    </row>
    <row r="1352" spans="1:5" ht="15.75">
      <c r="A1352" s="16"/>
      <c r="B1352" s="7"/>
      <c r="C1352" s="4"/>
      <c r="D1352" s="4"/>
      <c r="E1352" s="4"/>
    </row>
    <row r="1353" spans="1:5" ht="15.75">
      <c r="A1353" s="16"/>
      <c r="B1353" s="7"/>
      <c r="C1353" s="4"/>
      <c r="D1353" s="4"/>
      <c r="E1353" s="4"/>
    </row>
    <row r="1354" spans="1:5" ht="15.75">
      <c r="A1354" s="16"/>
      <c r="B1354" s="7"/>
      <c r="C1354" s="4"/>
      <c r="D1354" s="4"/>
      <c r="E1354" s="4"/>
    </row>
    <row r="1355" spans="1:5" ht="15.75">
      <c r="A1355" s="16"/>
      <c r="B1355" s="7"/>
      <c r="C1355" s="4"/>
      <c r="D1355" s="4"/>
      <c r="E1355" s="4"/>
    </row>
    <row r="1356" spans="1:5" ht="15.75">
      <c r="A1356" s="16"/>
      <c r="B1356" s="7"/>
      <c r="C1356" s="4"/>
      <c r="D1356" s="4"/>
      <c r="E1356" s="4"/>
    </row>
    <row r="1357" spans="1:5" ht="15.75">
      <c r="A1357" s="16"/>
      <c r="B1357" s="7"/>
      <c r="C1357" s="4"/>
      <c r="D1357" s="4"/>
      <c r="E1357" s="4"/>
    </row>
    <row r="1358" spans="1:5" ht="15.75">
      <c r="A1358" s="16"/>
      <c r="B1358" s="7"/>
      <c r="C1358" s="4"/>
      <c r="D1358" s="4"/>
      <c r="E1358" s="4"/>
    </row>
    <row r="1359" spans="1:5" ht="15.75">
      <c r="A1359" s="16"/>
      <c r="B1359" s="7"/>
      <c r="C1359" s="4"/>
      <c r="D1359" s="4"/>
      <c r="E1359" s="4"/>
    </row>
    <row r="1360" spans="1:5" ht="15.75">
      <c r="A1360" s="16"/>
      <c r="B1360" s="7"/>
      <c r="C1360" s="4"/>
      <c r="D1360" s="4"/>
      <c r="E1360" s="4"/>
    </row>
    <row r="1361" spans="1:5" ht="15.75">
      <c r="A1361" s="16"/>
      <c r="B1361" s="7"/>
      <c r="C1361" s="4"/>
      <c r="D1361" s="4"/>
      <c r="E1361" s="4"/>
    </row>
    <row r="1362" spans="1:5" ht="15.75">
      <c r="A1362" s="16"/>
      <c r="B1362" s="7"/>
      <c r="C1362" s="4"/>
      <c r="D1362" s="4"/>
      <c r="E1362" s="4"/>
    </row>
    <row r="1363" spans="1:5" ht="15.75">
      <c r="A1363" s="16"/>
      <c r="B1363" s="7"/>
      <c r="C1363" s="4"/>
      <c r="D1363" s="4"/>
      <c r="E1363" s="4"/>
    </row>
    <row r="1364" spans="1:5" ht="15.75">
      <c r="A1364" s="16"/>
      <c r="B1364" s="7"/>
      <c r="C1364" s="4"/>
      <c r="D1364" s="4"/>
      <c r="E1364" s="4"/>
    </row>
    <row r="1365" spans="1:5" ht="15.75">
      <c r="A1365" s="16"/>
      <c r="B1365" s="7"/>
      <c r="C1365" s="4"/>
      <c r="D1365" s="4"/>
      <c r="E1365" s="4"/>
    </row>
    <row r="1366" spans="1:5" ht="15.75">
      <c r="A1366" s="16"/>
      <c r="B1366" s="7"/>
      <c r="C1366" s="4"/>
      <c r="D1366" s="4"/>
      <c r="E1366" s="4"/>
    </row>
    <row r="1367" spans="1:5" ht="15.75">
      <c r="A1367" s="16"/>
      <c r="B1367" s="7"/>
      <c r="C1367" s="4"/>
      <c r="D1367" s="4"/>
      <c r="E1367" s="4"/>
    </row>
    <row r="1368" spans="1:5" ht="15.75">
      <c r="A1368" s="16"/>
      <c r="B1368" s="7"/>
      <c r="C1368" s="4"/>
      <c r="D1368" s="4"/>
      <c r="E1368" s="4"/>
    </row>
    <row r="1369" spans="1:5" ht="15.75">
      <c r="A1369" s="16"/>
      <c r="B1369" s="7"/>
      <c r="C1369" s="4"/>
      <c r="D1369" s="4"/>
      <c r="E1369" s="4"/>
    </row>
    <row r="1370" spans="1:5" ht="15.75">
      <c r="A1370" s="16"/>
      <c r="B1370" s="7"/>
      <c r="C1370" s="4"/>
      <c r="D1370" s="4"/>
      <c r="E1370" s="4"/>
    </row>
    <row r="1371" spans="1:5" ht="15.75">
      <c r="A1371" s="16"/>
      <c r="B1371" s="7"/>
      <c r="C1371" s="4"/>
      <c r="D1371" s="4"/>
      <c r="E1371" s="4"/>
    </row>
    <row r="1372" spans="1:5" ht="15.75">
      <c r="A1372" s="16"/>
      <c r="B1372" s="7"/>
      <c r="C1372" s="4"/>
      <c r="D1372" s="4"/>
      <c r="E1372" s="4"/>
    </row>
    <row r="1373" spans="1:5" ht="15.75">
      <c r="A1373" s="16"/>
      <c r="B1373" s="7"/>
      <c r="C1373" s="4"/>
      <c r="D1373" s="4"/>
      <c r="E1373" s="4"/>
    </row>
    <row r="1374" spans="1:5" ht="15.75">
      <c r="A1374" s="16"/>
      <c r="B1374" s="7"/>
      <c r="C1374" s="4"/>
      <c r="D1374" s="4"/>
      <c r="E1374" s="4"/>
    </row>
    <row r="1375" spans="1:5" ht="15.75">
      <c r="A1375" s="16"/>
      <c r="B1375" s="7"/>
      <c r="C1375" s="4"/>
      <c r="D1375" s="4"/>
      <c r="E1375" s="4"/>
    </row>
    <row r="1376" spans="1:5" ht="15.75">
      <c r="A1376" s="16"/>
      <c r="B1376" s="7"/>
      <c r="C1376" s="4"/>
      <c r="D1376" s="4"/>
      <c r="E1376" s="4"/>
    </row>
    <row r="1377" spans="1:5" ht="15.75">
      <c r="A1377" s="16"/>
      <c r="B1377" s="7"/>
      <c r="C1377" s="4"/>
      <c r="D1377" s="4"/>
      <c r="E1377" s="4"/>
    </row>
    <row r="1378" spans="1:5" ht="15.75">
      <c r="A1378" s="16"/>
      <c r="B1378" s="7"/>
      <c r="C1378" s="4"/>
      <c r="D1378" s="4"/>
      <c r="E1378" s="4"/>
    </row>
    <row r="1379" spans="1:5" ht="15.75">
      <c r="A1379" s="16"/>
      <c r="B1379" s="7"/>
      <c r="C1379" s="4"/>
      <c r="D1379" s="4"/>
      <c r="E1379" s="4"/>
    </row>
    <row r="1380" spans="1:5" ht="15.75">
      <c r="A1380" s="16"/>
      <c r="B1380" s="7"/>
      <c r="C1380" s="4"/>
      <c r="D1380" s="4"/>
      <c r="E1380" s="4"/>
    </row>
    <row r="1381" spans="1:5" ht="15.75">
      <c r="A1381" s="16"/>
      <c r="B1381" s="7"/>
      <c r="C1381" s="4"/>
      <c r="D1381" s="4"/>
      <c r="E1381" s="4"/>
    </row>
    <row r="1382" spans="1:5" ht="15.75">
      <c r="A1382" s="16"/>
      <c r="B1382" s="7"/>
      <c r="C1382" s="4"/>
      <c r="D1382" s="4"/>
      <c r="E1382" s="4"/>
    </row>
    <row r="1383" spans="1:5" ht="15.75">
      <c r="A1383" s="16"/>
      <c r="B1383" s="7"/>
      <c r="C1383" s="4"/>
      <c r="D1383" s="4"/>
      <c r="E1383" s="4"/>
    </row>
    <row r="1384" spans="1:5" ht="15.75">
      <c r="A1384" s="16"/>
      <c r="B1384" s="7"/>
      <c r="C1384" s="4"/>
      <c r="D1384" s="4"/>
      <c r="E1384" s="4"/>
    </row>
    <row r="1385" spans="1:5" ht="15.75">
      <c r="A1385" s="16"/>
      <c r="B1385" s="7"/>
      <c r="C1385" s="4"/>
      <c r="D1385" s="4"/>
      <c r="E1385" s="4"/>
    </row>
    <row r="1386" spans="1:5" ht="15.75">
      <c r="A1386" s="16"/>
      <c r="B1386" s="7"/>
      <c r="C1386" s="4"/>
      <c r="D1386" s="4"/>
      <c r="E1386" s="4"/>
    </row>
    <row r="1387" spans="1:5" ht="15.75">
      <c r="A1387" s="16"/>
      <c r="B1387" s="7"/>
      <c r="C1387" s="4"/>
      <c r="D1387" s="4"/>
      <c r="E1387" s="4"/>
    </row>
    <row r="1388" spans="1:5" ht="15.75">
      <c r="A1388" s="16"/>
      <c r="B1388" s="7"/>
      <c r="C1388" s="4"/>
      <c r="D1388" s="4"/>
      <c r="E1388" s="4"/>
    </row>
    <row r="1389" spans="1:5" ht="15.75">
      <c r="A1389" s="16"/>
      <c r="B1389" s="7"/>
      <c r="C1389" s="4"/>
      <c r="D1389" s="4"/>
      <c r="E1389" s="4"/>
    </row>
    <row r="1390" spans="1:5" ht="15.75">
      <c r="A1390" s="16"/>
      <c r="B1390" s="7"/>
      <c r="C1390" s="4"/>
      <c r="D1390" s="4"/>
      <c r="E1390" s="4"/>
    </row>
    <row r="1391" spans="1:5" ht="15.75">
      <c r="A1391" s="16"/>
      <c r="B1391" s="7"/>
      <c r="C1391" s="4"/>
      <c r="D1391" s="4"/>
      <c r="E1391" s="4"/>
    </row>
    <row r="1392" spans="1:5" ht="15.75">
      <c r="A1392" s="16"/>
      <c r="B1392" s="7"/>
      <c r="C1392" s="4"/>
      <c r="D1392" s="4"/>
      <c r="E1392" s="4"/>
    </row>
    <row r="1393" spans="1:5" ht="15.75">
      <c r="A1393" s="16"/>
      <c r="B1393" s="7"/>
      <c r="C1393" s="4"/>
      <c r="D1393" s="4"/>
      <c r="E1393" s="4"/>
    </row>
    <row r="1394" spans="1:5" ht="15.75">
      <c r="A1394" s="16"/>
      <c r="B1394" s="7"/>
      <c r="C1394" s="4"/>
      <c r="D1394" s="4"/>
      <c r="E1394" s="4"/>
    </row>
    <row r="1395" spans="1:5" ht="15.75">
      <c r="A1395" s="16"/>
      <c r="B1395" s="7"/>
      <c r="C1395" s="4"/>
      <c r="D1395" s="4"/>
      <c r="E1395" s="4"/>
    </row>
    <row r="1396" spans="1:5" ht="15.75">
      <c r="A1396" s="16"/>
      <c r="B1396" s="7"/>
      <c r="C1396" s="4"/>
      <c r="D1396" s="4"/>
      <c r="E1396" s="4"/>
    </row>
    <row r="1397" spans="1:5" ht="15.75">
      <c r="A1397" s="16"/>
      <c r="B1397" s="7"/>
      <c r="C1397" s="4"/>
      <c r="D1397" s="4"/>
      <c r="E1397" s="4"/>
    </row>
    <row r="1398" spans="1:5" ht="15.75">
      <c r="A1398" s="16"/>
      <c r="B1398" s="7"/>
      <c r="C1398" s="4"/>
      <c r="D1398" s="4"/>
      <c r="E1398" s="4"/>
    </row>
    <row r="1399" spans="1:5" ht="15.75">
      <c r="A1399" s="16"/>
      <c r="B1399" s="7"/>
      <c r="C1399" s="4"/>
      <c r="D1399" s="4"/>
      <c r="E1399" s="4"/>
    </row>
    <row r="1400" spans="1:5" ht="15.75">
      <c r="A1400" s="16"/>
      <c r="B1400" s="7"/>
      <c r="C1400" s="4"/>
      <c r="D1400" s="4"/>
      <c r="E1400" s="4"/>
    </row>
    <row r="1401" spans="1:5" ht="15.75">
      <c r="A1401" s="16"/>
      <c r="B1401" s="7"/>
      <c r="C1401" s="4"/>
      <c r="D1401" s="4"/>
      <c r="E1401" s="4"/>
    </row>
    <row r="1402" spans="1:5" ht="15.75">
      <c r="A1402" s="16"/>
      <c r="B1402" s="7"/>
      <c r="C1402" s="4"/>
      <c r="D1402" s="4"/>
      <c r="E1402" s="4"/>
    </row>
    <row r="1403" spans="1:5" ht="15.75">
      <c r="A1403" s="16"/>
      <c r="B1403" s="7"/>
      <c r="C1403" s="4"/>
      <c r="D1403" s="4"/>
      <c r="E1403" s="4"/>
    </row>
    <row r="1404" spans="1:5" ht="15.75">
      <c r="A1404" s="16"/>
      <c r="B1404" s="7"/>
      <c r="C1404" s="4"/>
      <c r="D1404" s="4"/>
      <c r="E1404" s="4"/>
    </row>
    <row r="1405" spans="1:5" ht="15.75">
      <c r="A1405" s="16"/>
      <c r="B1405" s="7"/>
      <c r="C1405" s="4"/>
      <c r="D1405" s="4"/>
      <c r="E1405" s="4"/>
    </row>
    <row r="1406" spans="1:5" ht="15.75">
      <c r="A1406" s="16"/>
      <c r="B1406" s="7"/>
      <c r="C1406" s="4"/>
      <c r="D1406" s="4"/>
      <c r="E1406" s="4"/>
    </row>
    <row r="1407" spans="1:5" ht="15.75">
      <c r="A1407" s="16"/>
      <c r="B1407" s="7"/>
      <c r="C1407" s="4"/>
      <c r="D1407" s="4"/>
      <c r="E1407" s="4"/>
    </row>
    <row r="1408" spans="1:5" ht="15.75">
      <c r="A1408" s="16"/>
      <c r="B1408" s="7"/>
      <c r="C1408" s="4"/>
      <c r="D1408" s="4"/>
      <c r="E1408" s="4"/>
    </row>
    <row r="1409" spans="1:5" ht="15.75">
      <c r="A1409" s="16"/>
      <c r="B1409" s="7"/>
      <c r="C1409" s="4"/>
      <c r="D1409" s="4"/>
      <c r="E1409" s="4"/>
    </row>
    <row r="1410" spans="1:5" ht="15.75">
      <c r="A1410" s="16"/>
      <c r="B1410" s="7"/>
      <c r="C1410" s="4"/>
      <c r="D1410" s="4"/>
      <c r="E1410" s="4"/>
    </row>
    <row r="1411" spans="1:5" ht="15.75">
      <c r="A1411" s="16"/>
      <c r="B1411" s="7"/>
      <c r="C1411" s="4"/>
      <c r="D1411" s="4"/>
      <c r="E1411" s="4"/>
    </row>
    <row r="1412" spans="1:5" ht="15.75">
      <c r="A1412" s="16"/>
      <c r="B1412" s="7"/>
      <c r="C1412" s="4"/>
      <c r="D1412" s="4"/>
      <c r="E1412" s="4"/>
    </row>
    <row r="1413" spans="1:5" ht="15.75">
      <c r="A1413" s="16"/>
      <c r="B1413" s="7"/>
      <c r="C1413" s="4"/>
      <c r="D1413" s="4"/>
      <c r="E1413" s="4"/>
    </row>
    <row r="1414" spans="1:5" ht="15.75">
      <c r="A1414" s="16"/>
      <c r="B1414" s="7"/>
      <c r="C1414" s="4"/>
      <c r="D1414" s="4"/>
      <c r="E1414" s="4"/>
    </row>
    <row r="1415" spans="1:5" ht="15.75">
      <c r="A1415" s="16"/>
      <c r="B1415" s="7"/>
      <c r="C1415" s="4"/>
      <c r="D1415" s="4"/>
      <c r="E1415" s="4"/>
    </row>
    <row r="1416" spans="1:5" ht="15.75">
      <c r="A1416" s="16"/>
      <c r="B1416" s="7"/>
      <c r="C1416" s="4"/>
      <c r="D1416" s="4"/>
      <c r="E1416" s="4"/>
    </row>
    <row r="1417" spans="1:5" ht="15.75">
      <c r="A1417" s="16"/>
      <c r="B1417" s="7"/>
      <c r="C1417" s="4"/>
      <c r="D1417" s="4"/>
      <c r="E1417" s="4"/>
    </row>
    <row r="1418" spans="1:5" ht="15.75">
      <c r="A1418" s="16"/>
      <c r="B1418" s="7"/>
      <c r="C1418" s="4"/>
      <c r="D1418" s="4"/>
      <c r="E1418" s="4"/>
    </row>
    <row r="1419" spans="1:5" ht="15.75">
      <c r="A1419" s="16"/>
      <c r="B1419" s="7"/>
      <c r="C1419" s="4"/>
      <c r="D1419" s="4"/>
      <c r="E1419" s="4"/>
    </row>
    <row r="1420" spans="1:5" ht="15.75">
      <c r="A1420" s="16"/>
      <c r="B1420" s="7"/>
      <c r="C1420" s="4"/>
      <c r="D1420" s="4"/>
      <c r="E1420" s="4"/>
    </row>
    <row r="1421" spans="1:5" ht="15.75">
      <c r="A1421" s="16"/>
      <c r="B1421" s="7"/>
      <c r="C1421" s="4"/>
      <c r="D1421" s="4"/>
      <c r="E1421" s="4"/>
    </row>
    <row r="1422" spans="1:5" ht="15.75">
      <c r="A1422" s="16"/>
      <c r="B1422" s="7"/>
      <c r="C1422" s="4"/>
      <c r="D1422" s="4"/>
      <c r="E1422" s="4"/>
    </row>
    <row r="1423" spans="1:5" ht="15.75">
      <c r="A1423" s="16"/>
      <c r="B1423" s="7"/>
      <c r="C1423" s="4"/>
      <c r="D1423" s="4"/>
      <c r="E1423" s="4"/>
    </row>
    <row r="1424" spans="1:5" ht="15.75">
      <c r="A1424" s="16"/>
      <c r="B1424" s="7"/>
      <c r="C1424" s="4"/>
      <c r="D1424" s="4"/>
      <c r="E1424" s="4"/>
    </row>
    <row r="1425" spans="1:5" ht="15.75">
      <c r="A1425" s="16"/>
      <c r="B1425" s="7"/>
      <c r="C1425" s="4"/>
      <c r="D1425" s="4"/>
      <c r="E1425" s="4"/>
    </row>
    <row r="1426" spans="1:5" ht="15.75">
      <c r="A1426" s="16"/>
      <c r="B1426" s="7"/>
      <c r="C1426" s="4"/>
      <c r="D1426" s="4"/>
      <c r="E1426" s="4"/>
    </row>
    <row r="1427" spans="1:5" ht="15.75">
      <c r="A1427" s="16"/>
      <c r="B1427" s="7"/>
      <c r="C1427" s="4"/>
      <c r="D1427" s="4"/>
      <c r="E1427" s="4"/>
    </row>
    <row r="1428" spans="1:5" ht="15.75">
      <c r="A1428" s="16"/>
      <c r="B1428" s="7"/>
      <c r="C1428" s="4"/>
      <c r="D1428" s="4"/>
      <c r="E1428" s="4"/>
    </row>
    <row r="1429" spans="1:5" ht="15.75">
      <c r="A1429" s="16"/>
      <c r="B1429" s="7"/>
      <c r="C1429" s="4"/>
      <c r="D1429" s="4"/>
      <c r="E1429" s="4"/>
    </row>
    <row r="1430" spans="1:5" ht="15.75">
      <c r="A1430" s="16"/>
      <c r="B1430" s="7"/>
      <c r="C1430" s="4"/>
      <c r="D1430" s="4"/>
      <c r="E1430" s="4"/>
    </row>
    <row r="1431" spans="1:5" ht="15.75">
      <c r="A1431" s="16"/>
      <c r="B1431" s="7"/>
      <c r="C1431" s="4"/>
      <c r="D1431" s="4"/>
      <c r="E1431" s="4"/>
    </row>
    <row r="1432" spans="1:5" ht="15.75">
      <c r="A1432" s="16"/>
      <c r="B1432" s="7"/>
      <c r="C1432" s="4"/>
      <c r="D1432" s="4"/>
      <c r="E1432" s="4"/>
    </row>
    <row r="1433" spans="1:5" ht="15.75">
      <c r="A1433" s="16"/>
      <c r="B1433" s="7"/>
      <c r="C1433" s="4"/>
      <c r="D1433" s="4"/>
      <c r="E1433" s="4"/>
    </row>
    <row r="1434" spans="1:5" ht="15.75">
      <c r="A1434" s="16"/>
      <c r="B1434" s="7"/>
      <c r="C1434" s="4"/>
      <c r="D1434" s="4"/>
      <c r="E1434" s="4"/>
    </row>
    <row r="1435" spans="1:5" ht="15.75">
      <c r="A1435" s="16"/>
      <c r="B1435" s="7"/>
      <c r="C1435" s="4"/>
      <c r="D1435" s="4"/>
      <c r="E1435" s="4"/>
    </row>
    <row r="1436" spans="1:5" ht="15.75">
      <c r="A1436" s="16"/>
      <c r="B1436" s="7"/>
      <c r="C1436" s="4"/>
      <c r="D1436" s="4"/>
      <c r="E1436" s="4"/>
    </row>
    <row r="1437" spans="1:5" ht="15.75">
      <c r="A1437" s="16"/>
      <c r="B1437" s="7"/>
      <c r="C1437" s="4"/>
      <c r="D1437" s="4"/>
      <c r="E1437" s="4"/>
    </row>
    <row r="1438" spans="1:5" ht="15.75">
      <c r="A1438" s="16"/>
      <c r="B1438" s="7"/>
      <c r="C1438" s="4"/>
      <c r="D1438" s="4"/>
      <c r="E1438" s="4"/>
    </row>
    <row r="1439" spans="1:5" ht="15.75">
      <c r="A1439" s="16"/>
      <c r="B1439" s="7"/>
      <c r="C1439" s="4"/>
      <c r="D1439" s="4"/>
      <c r="E1439" s="4"/>
    </row>
    <row r="1440" spans="1:5" ht="15.75">
      <c r="A1440" s="16"/>
      <c r="B1440" s="7"/>
      <c r="C1440" s="4"/>
      <c r="D1440" s="4"/>
      <c r="E1440" s="4"/>
    </row>
    <row r="1441" spans="1:5" ht="15.75">
      <c r="A1441" s="16"/>
      <c r="B1441" s="7"/>
      <c r="C1441" s="4"/>
      <c r="D1441" s="4"/>
      <c r="E1441" s="4"/>
    </row>
    <row r="1442" spans="1:5" ht="15.75">
      <c r="A1442" s="16"/>
      <c r="B1442" s="7"/>
      <c r="C1442" s="4"/>
      <c r="D1442" s="4"/>
      <c r="E1442" s="4"/>
    </row>
    <row r="1443" spans="1:5" ht="15.75">
      <c r="A1443" s="16"/>
      <c r="B1443" s="7"/>
      <c r="C1443" s="4"/>
      <c r="D1443" s="4"/>
      <c r="E1443" s="4"/>
    </row>
    <row r="1444" spans="1:5" ht="15.75">
      <c r="A1444" s="16"/>
      <c r="B1444" s="7"/>
      <c r="C1444" s="4"/>
      <c r="D1444" s="4"/>
      <c r="E1444" s="4"/>
    </row>
    <row r="1445" spans="1:5" ht="15.75">
      <c r="A1445" s="16"/>
      <c r="B1445" s="7"/>
      <c r="C1445" s="4"/>
      <c r="D1445" s="4"/>
      <c r="E1445" s="4"/>
    </row>
    <row r="1446" spans="1:5" ht="15.75">
      <c r="A1446" s="16"/>
      <c r="B1446" s="7"/>
      <c r="C1446" s="4"/>
      <c r="D1446" s="4"/>
      <c r="E1446" s="4"/>
    </row>
    <row r="1447" spans="1:5" ht="15.75">
      <c r="A1447" s="16"/>
      <c r="B1447" s="7"/>
      <c r="C1447" s="4"/>
      <c r="D1447" s="4"/>
      <c r="E1447" s="4"/>
    </row>
    <row r="1448" spans="1:5" ht="15.75">
      <c r="A1448" s="16"/>
      <c r="B1448" s="7"/>
      <c r="C1448" s="4"/>
      <c r="D1448" s="4"/>
      <c r="E1448" s="4"/>
    </row>
    <row r="1449" spans="1:5" ht="15.75">
      <c r="A1449" s="16"/>
      <c r="B1449" s="7"/>
      <c r="C1449" s="4"/>
      <c r="D1449" s="4"/>
      <c r="E1449" s="4"/>
    </row>
    <row r="1450" spans="1:5" ht="15.75">
      <c r="A1450" s="16"/>
      <c r="B1450" s="7"/>
      <c r="C1450" s="4"/>
      <c r="D1450" s="4"/>
      <c r="E1450" s="4"/>
    </row>
    <row r="1451" spans="1:5" ht="15.75">
      <c r="A1451" s="16"/>
      <c r="B1451" s="7"/>
      <c r="C1451" s="4"/>
      <c r="D1451" s="4"/>
      <c r="E1451" s="4"/>
    </row>
    <row r="1452" spans="1:5" ht="15.75">
      <c r="A1452" s="16"/>
      <c r="B1452" s="7"/>
      <c r="C1452" s="4"/>
      <c r="D1452" s="4"/>
      <c r="E1452" s="4"/>
    </row>
    <row r="1453" spans="1:5" ht="15.75">
      <c r="A1453" s="16"/>
      <c r="B1453" s="7"/>
      <c r="C1453" s="4"/>
      <c r="D1453" s="4"/>
      <c r="E1453" s="4"/>
    </row>
    <row r="1454" spans="1:5" ht="15.75">
      <c r="A1454" s="16"/>
      <c r="B1454" s="7"/>
      <c r="C1454" s="4"/>
      <c r="D1454" s="4"/>
      <c r="E1454" s="4"/>
    </row>
    <row r="1455" spans="1:5" ht="15.75">
      <c r="A1455" s="16"/>
      <c r="B1455" s="7"/>
      <c r="C1455" s="4"/>
      <c r="D1455" s="4"/>
      <c r="E1455" s="4"/>
    </row>
    <row r="1456" spans="1:5" ht="15.75">
      <c r="A1456" s="16"/>
      <c r="B1456" s="7"/>
      <c r="C1456" s="4"/>
      <c r="D1456" s="4"/>
      <c r="E1456" s="4"/>
    </row>
    <row r="1457" spans="1:5" ht="15.75">
      <c r="A1457" s="16"/>
      <c r="B1457" s="7"/>
      <c r="C1457" s="4"/>
      <c r="D1457" s="4"/>
      <c r="E1457" s="4"/>
    </row>
    <row r="1458" spans="1:5" ht="15.75">
      <c r="A1458" s="16"/>
      <c r="B1458" s="7"/>
      <c r="C1458" s="4"/>
      <c r="D1458" s="4"/>
      <c r="E1458" s="4"/>
    </row>
    <row r="1459" spans="1:5" ht="15.75">
      <c r="A1459" s="16"/>
      <c r="B1459" s="7"/>
      <c r="C1459" s="4"/>
      <c r="D1459" s="4"/>
      <c r="E1459" s="4"/>
    </row>
    <row r="1460" spans="1:5" ht="15.75">
      <c r="A1460" s="16"/>
      <c r="B1460" s="7"/>
      <c r="C1460" s="4"/>
      <c r="D1460" s="4"/>
      <c r="E1460" s="4"/>
    </row>
    <row r="1461" spans="1:5" ht="15.75">
      <c r="A1461" s="16"/>
      <c r="B1461" s="7"/>
      <c r="C1461" s="4"/>
      <c r="D1461" s="4"/>
      <c r="E1461" s="4"/>
    </row>
    <row r="1462" spans="1:5" ht="15.75">
      <c r="A1462" s="16"/>
      <c r="B1462" s="7"/>
      <c r="C1462" s="4"/>
      <c r="D1462" s="4"/>
      <c r="E1462" s="4"/>
    </row>
    <row r="1463" spans="1:5" ht="15.75">
      <c r="A1463" s="16"/>
      <c r="B1463" s="7"/>
      <c r="C1463" s="4"/>
      <c r="D1463" s="4"/>
      <c r="E1463" s="4"/>
    </row>
    <row r="1464" spans="1:5" ht="15.75">
      <c r="A1464" s="16"/>
      <c r="B1464" s="7"/>
      <c r="C1464" s="4"/>
      <c r="D1464" s="4"/>
      <c r="E1464" s="4"/>
    </row>
    <row r="1465" spans="1:5" ht="15.75">
      <c r="A1465" s="16"/>
      <c r="B1465" s="7"/>
      <c r="C1465" s="4"/>
      <c r="D1465" s="4"/>
      <c r="E1465" s="4"/>
    </row>
    <row r="1466" spans="1:5" ht="15.75">
      <c r="A1466" s="16"/>
      <c r="B1466" s="7"/>
      <c r="C1466" s="4"/>
      <c r="D1466" s="4"/>
      <c r="E1466" s="4"/>
    </row>
    <row r="1467" spans="1:5" ht="15.75">
      <c r="A1467" s="16"/>
      <c r="B1467" s="7"/>
      <c r="C1467" s="4"/>
      <c r="D1467" s="4"/>
      <c r="E1467" s="4"/>
    </row>
    <row r="1468" spans="1:5" ht="15.75">
      <c r="A1468" s="16"/>
      <c r="B1468" s="7"/>
      <c r="C1468" s="4"/>
      <c r="D1468" s="4"/>
      <c r="E1468" s="4"/>
    </row>
    <row r="1469" spans="1:5" ht="15.75">
      <c r="A1469" s="16"/>
      <c r="B1469" s="7"/>
      <c r="C1469" s="4"/>
      <c r="D1469" s="4"/>
      <c r="E1469" s="4"/>
    </row>
    <row r="1470" spans="1:5" ht="15.75">
      <c r="A1470" s="16"/>
      <c r="B1470" s="7"/>
      <c r="C1470" s="4"/>
      <c r="D1470" s="4"/>
      <c r="E1470" s="4"/>
    </row>
    <row r="1471" spans="1:5" ht="15.75">
      <c r="A1471" s="16"/>
      <c r="B1471" s="7"/>
      <c r="C1471" s="4"/>
      <c r="D1471" s="4"/>
      <c r="E1471" s="4"/>
    </row>
    <row r="1472" spans="1:5" ht="15.75">
      <c r="A1472" s="16"/>
      <c r="B1472" s="7"/>
      <c r="C1472" s="4"/>
      <c r="D1472" s="4"/>
      <c r="E1472" s="4"/>
    </row>
    <row r="1473" spans="1:5" ht="15.75">
      <c r="A1473" s="16"/>
      <c r="B1473" s="7"/>
      <c r="C1473" s="4"/>
      <c r="D1473" s="4"/>
      <c r="E1473" s="4"/>
    </row>
    <row r="1474" spans="1:5" ht="15.75">
      <c r="A1474" s="16"/>
      <c r="B1474" s="7"/>
      <c r="C1474" s="4"/>
      <c r="D1474" s="4"/>
      <c r="E1474" s="4"/>
    </row>
    <row r="1475" spans="1:5" ht="15.75">
      <c r="A1475" s="16"/>
      <c r="B1475" s="7"/>
      <c r="C1475" s="4"/>
      <c r="D1475" s="4"/>
      <c r="E1475" s="4"/>
    </row>
    <row r="1476" spans="1:5" ht="15.75">
      <c r="A1476" s="16"/>
      <c r="B1476" s="7"/>
      <c r="C1476" s="4"/>
      <c r="D1476" s="4"/>
      <c r="E1476" s="4"/>
    </row>
    <row r="1477" spans="1:5" ht="15.75">
      <c r="A1477" s="16"/>
      <c r="B1477" s="7"/>
      <c r="C1477" s="4"/>
      <c r="D1477" s="4"/>
      <c r="E1477" s="4"/>
    </row>
    <row r="1478" spans="1:5" ht="15.75">
      <c r="A1478" s="16"/>
      <c r="B1478" s="7"/>
      <c r="C1478" s="4"/>
      <c r="D1478" s="4"/>
      <c r="E1478" s="4"/>
    </row>
    <row r="1479" spans="1:5" ht="15.75">
      <c r="A1479" s="16"/>
      <c r="B1479" s="7"/>
      <c r="C1479" s="4"/>
      <c r="D1479" s="4"/>
      <c r="E1479" s="4"/>
    </row>
    <row r="1480" spans="1:5" ht="15.75">
      <c r="A1480" s="16"/>
      <c r="B1480" s="7"/>
      <c r="C1480" s="4"/>
      <c r="D1480" s="4"/>
      <c r="E1480" s="4"/>
    </row>
    <row r="1481" spans="1:5" ht="15.75">
      <c r="A1481" s="16"/>
      <c r="B1481" s="7"/>
      <c r="C1481" s="4"/>
      <c r="D1481" s="4"/>
      <c r="E1481" s="4"/>
    </row>
    <row r="1482" spans="1:5" ht="15.75">
      <c r="A1482" s="16"/>
      <c r="B1482" s="7"/>
      <c r="C1482" s="4"/>
      <c r="D1482" s="4"/>
      <c r="E1482" s="4"/>
    </row>
    <row r="1483" spans="1:5" ht="15.75">
      <c r="A1483" s="16"/>
      <c r="B1483" s="7"/>
      <c r="C1483" s="4"/>
      <c r="D1483" s="4"/>
      <c r="E1483" s="4"/>
    </row>
    <row r="1484" spans="1:5" ht="15.75">
      <c r="A1484" s="16"/>
      <c r="B1484" s="7"/>
      <c r="C1484" s="4"/>
      <c r="D1484" s="4"/>
      <c r="E1484" s="4"/>
    </row>
    <row r="1485" spans="1:5" ht="15.75">
      <c r="A1485" s="16"/>
      <c r="B1485" s="7"/>
      <c r="C1485" s="4"/>
      <c r="D1485" s="4"/>
      <c r="E1485" s="4"/>
    </row>
    <row r="1486" spans="1:5" ht="15.75">
      <c r="A1486" s="16"/>
      <c r="B1486" s="7"/>
      <c r="C1486" s="4"/>
      <c r="D1486" s="4"/>
      <c r="E1486" s="4"/>
    </row>
    <row r="1487" spans="1:5" ht="15.75">
      <c r="A1487" s="16"/>
      <c r="B1487" s="7"/>
      <c r="C1487" s="4"/>
      <c r="D1487" s="4"/>
      <c r="E1487" s="4"/>
    </row>
    <row r="1488" spans="1:5" ht="15.75">
      <c r="A1488" s="16"/>
      <c r="B1488" s="7"/>
      <c r="C1488" s="4"/>
      <c r="D1488" s="4"/>
      <c r="E1488" s="4"/>
    </row>
    <row r="1489" spans="1:5" ht="15.75">
      <c r="A1489" s="16"/>
      <c r="B1489" s="7"/>
      <c r="C1489" s="4"/>
      <c r="D1489" s="4"/>
      <c r="E1489" s="4"/>
    </row>
    <row r="1490" spans="1:5" ht="15.75">
      <c r="A1490" s="16"/>
      <c r="B1490" s="7"/>
      <c r="C1490" s="4"/>
      <c r="D1490" s="4"/>
      <c r="E1490" s="4"/>
    </row>
    <row r="1491" spans="1:5" ht="15.75">
      <c r="A1491" s="16"/>
      <c r="B1491" s="7"/>
      <c r="C1491" s="4"/>
      <c r="D1491" s="4"/>
      <c r="E1491" s="4"/>
    </row>
    <row r="1492" spans="1:5" ht="15.75">
      <c r="A1492" s="16"/>
      <c r="B1492" s="7"/>
      <c r="C1492" s="4"/>
      <c r="D1492" s="4"/>
      <c r="E1492" s="4"/>
    </row>
    <row r="1493" spans="1:5" ht="15.75">
      <c r="A1493" s="16"/>
      <c r="B1493" s="7"/>
      <c r="C1493" s="4"/>
      <c r="D1493" s="4"/>
      <c r="E1493" s="4"/>
    </row>
    <row r="1494" spans="1:5" ht="15.75">
      <c r="A1494" s="16"/>
      <c r="B1494" s="7"/>
      <c r="C1494" s="4"/>
      <c r="D1494" s="4"/>
      <c r="E1494" s="4"/>
    </row>
    <row r="1495" spans="1:5" ht="15.75">
      <c r="A1495" s="16"/>
      <c r="B1495" s="7"/>
      <c r="C1495" s="4"/>
      <c r="D1495" s="4"/>
      <c r="E1495" s="4"/>
    </row>
    <row r="1496" spans="1:5" ht="15.75">
      <c r="A1496" s="16"/>
      <c r="B1496" s="7"/>
      <c r="C1496" s="4"/>
      <c r="D1496" s="4"/>
      <c r="E1496" s="4"/>
    </row>
    <row r="1497" spans="1:5" ht="15.75">
      <c r="A1497" s="16"/>
      <c r="B1497" s="7"/>
      <c r="C1497" s="4"/>
      <c r="D1497" s="4"/>
      <c r="E1497" s="4"/>
    </row>
    <row r="1498" spans="1:5" ht="15.75">
      <c r="A1498" s="16"/>
      <c r="B1498" s="7"/>
      <c r="C1498" s="4"/>
      <c r="D1498" s="4"/>
      <c r="E1498" s="4"/>
    </row>
    <row r="1499" spans="1:5" ht="15.75">
      <c r="A1499" s="16"/>
      <c r="B1499" s="7"/>
      <c r="C1499" s="4"/>
      <c r="D1499" s="4"/>
      <c r="E1499" s="4"/>
    </row>
    <row r="1500" spans="1:5" ht="15.75">
      <c r="A1500" s="16"/>
      <c r="B1500" s="7"/>
      <c r="C1500" s="4"/>
      <c r="D1500" s="4"/>
      <c r="E1500" s="4"/>
    </row>
    <row r="1501" spans="1:5" ht="15.75">
      <c r="A1501" s="16"/>
      <c r="B1501" s="7"/>
      <c r="C1501" s="4"/>
      <c r="D1501" s="4"/>
      <c r="E1501" s="4"/>
    </row>
    <row r="1502" spans="1:5" ht="15.75">
      <c r="A1502" s="16"/>
      <c r="B1502" s="7"/>
      <c r="C1502" s="4"/>
      <c r="D1502" s="4"/>
      <c r="E1502" s="4"/>
    </row>
    <row r="1503" spans="1:5" ht="15.75">
      <c r="A1503" s="16"/>
      <c r="B1503" s="7"/>
      <c r="C1503" s="4"/>
      <c r="D1503" s="4"/>
      <c r="E1503" s="4"/>
    </row>
    <row r="1504" spans="1:5" ht="15.75">
      <c r="A1504" s="16"/>
      <c r="B1504" s="7"/>
      <c r="C1504" s="4"/>
      <c r="D1504" s="4"/>
      <c r="E1504" s="4"/>
    </row>
    <row r="1505" spans="1:5" ht="15.75">
      <c r="A1505" s="16"/>
      <c r="B1505" s="7"/>
      <c r="C1505" s="4"/>
      <c r="D1505" s="4"/>
      <c r="E1505" s="4"/>
    </row>
    <row r="1506" spans="1:5" ht="15.75">
      <c r="A1506" s="16"/>
      <c r="B1506" s="7"/>
      <c r="C1506" s="4"/>
      <c r="D1506" s="4"/>
      <c r="E1506" s="4"/>
    </row>
    <row r="1507" spans="1:5" ht="15.75">
      <c r="A1507" s="16"/>
      <c r="B1507" s="7"/>
      <c r="C1507" s="4"/>
      <c r="D1507" s="4"/>
      <c r="E1507" s="4"/>
    </row>
    <row r="1508" spans="1:5" ht="15.75">
      <c r="A1508" s="16"/>
      <c r="B1508" s="7"/>
      <c r="C1508" s="4"/>
      <c r="D1508" s="4"/>
      <c r="E1508" s="4"/>
    </row>
    <row r="1509" spans="1:5" ht="15.75">
      <c r="A1509" s="16"/>
      <c r="B1509" s="7"/>
      <c r="C1509" s="4"/>
      <c r="D1509" s="4"/>
      <c r="E1509" s="4"/>
    </row>
    <row r="1510" spans="1:5" ht="15.75">
      <c r="A1510" s="16"/>
      <c r="B1510" s="7"/>
      <c r="C1510" s="4"/>
      <c r="D1510" s="4"/>
      <c r="E1510" s="4"/>
    </row>
    <row r="1511" spans="1:5" ht="15.75">
      <c r="A1511" s="16"/>
      <c r="B1511" s="7"/>
      <c r="C1511" s="4"/>
      <c r="D1511" s="4"/>
      <c r="E1511" s="4"/>
    </row>
    <row r="1512" spans="1:5" ht="15.75">
      <c r="A1512" s="16"/>
      <c r="B1512" s="7"/>
      <c r="C1512" s="4"/>
      <c r="D1512" s="4"/>
      <c r="E1512" s="4"/>
    </row>
    <row r="1513" spans="1:5" ht="15.75">
      <c r="A1513" s="16"/>
      <c r="B1513" s="7"/>
      <c r="C1513" s="4"/>
      <c r="D1513" s="4"/>
      <c r="E1513" s="4"/>
    </row>
    <row r="1514" spans="1:5" ht="15.75">
      <c r="A1514" s="16"/>
      <c r="B1514" s="7"/>
      <c r="C1514" s="4"/>
      <c r="D1514" s="4"/>
      <c r="E1514" s="4"/>
    </row>
    <row r="1515" spans="1:5" ht="15.75">
      <c r="A1515" s="16"/>
      <c r="B1515" s="7"/>
      <c r="C1515" s="4"/>
      <c r="D1515" s="4"/>
      <c r="E1515" s="4"/>
    </row>
    <row r="1516" spans="1:5" ht="15.75">
      <c r="A1516" s="16"/>
      <c r="B1516" s="7"/>
      <c r="C1516" s="4"/>
      <c r="D1516" s="4"/>
      <c r="E1516" s="4"/>
    </row>
    <row r="1517" spans="1:5" ht="15.75">
      <c r="A1517" s="16"/>
      <c r="B1517" s="7"/>
      <c r="C1517" s="4"/>
      <c r="D1517" s="4"/>
      <c r="E1517" s="4"/>
    </row>
    <row r="1518" spans="1:5" ht="15.75">
      <c r="A1518" s="16"/>
      <c r="B1518" s="7"/>
      <c r="C1518" s="4"/>
      <c r="D1518" s="4"/>
      <c r="E1518" s="4"/>
    </row>
    <row r="1519" spans="1:5" ht="15.75">
      <c r="A1519" s="16"/>
      <c r="B1519" s="7"/>
      <c r="C1519" s="4"/>
      <c r="D1519" s="4"/>
      <c r="E1519" s="4"/>
    </row>
    <row r="1520" spans="1:5" ht="15.75">
      <c r="A1520" s="16"/>
      <c r="B1520" s="7"/>
      <c r="C1520" s="4"/>
      <c r="D1520" s="4"/>
      <c r="E1520" s="4"/>
    </row>
    <row r="1521" spans="1:5" ht="15.75">
      <c r="A1521" s="16"/>
      <c r="B1521" s="7"/>
      <c r="C1521" s="4"/>
      <c r="D1521" s="4"/>
      <c r="E1521" s="4"/>
    </row>
    <row r="1522" spans="1:5" ht="15.75">
      <c r="A1522" s="16"/>
      <c r="B1522" s="7"/>
      <c r="C1522" s="4"/>
      <c r="D1522" s="4"/>
      <c r="E1522" s="4"/>
    </row>
    <row r="1523" spans="1:5" ht="15.75">
      <c r="A1523" s="16"/>
      <c r="B1523" s="7"/>
      <c r="C1523" s="4"/>
      <c r="D1523" s="4"/>
      <c r="E1523" s="4"/>
    </row>
    <row r="1524" spans="1:5" ht="15.75">
      <c r="A1524" s="16"/>
      <c r="B1524" s="7"/>
      <c r="C1524" s="4"/>
      <c r="D1524" s="4"/>
      <c r="E1524" s="4"/>
    </row>
    <row r="1525" spans="1:5" ht="15.75">
      <c r="A1525" s="16"/>
      <c r="B1525" s="7"/>
      <c r="C1525" s="4"/>
      <c r="D1525" s="4"/>
      <c r="E1525" s="4"/>
    </row>
    <row r="1526" spans="1:5" ht="15.75">
      <c r="A1526" s="16"/>
      <c r="B1526" s="7"/>
      <c r="C1526" s="4"/>
      <c r="D1526" s="4"/>
      <c r="E1526" s="4"/>
    </row>
    <row r="1527" spans="1:5" ht="15.75">
      <c r="A1527" s="16"/>
      <c r="B1527" s="7"/>
      <c r="C1527" s="4"/>
      <c r="D1527" s="4"/>
      <c r="E1527" s="4"/>
    </row>
    <row r="1528" spans="1:5" ht="15.75">
      <c r="A1528" s="16"/>
      <c r="B1528" s="7"/>
      <c r="C1528" s="4"/>
      <c r="D1528" s="4"/>
      <c r="E1528" s="4"/>
    </row>
    <row r="1529" spans="1:5" ht="15.75">
      <c r="A1529" s="16"/>
      <c r="B1529" s="7"/>
      <c r="C1529" s="4"/>
      <c r="D1529" s="4"/>
      <c r="E1529" s="4"/>
    </row>
    <row r="1530" spans="1:5" ht="15.75">
      <c r="A1530" s="16"/>
      <c r="B1530" s="7"/>
      <c r="C1530" s="4"/>
      <c r="D1530" s="4"/>
      <c r="E1530" s="4"/>
    </row>
    <row r="1531" spans="1:5" ht="15.75">
      <c r="A1531" s="16"/>
      <c r="B1531" s="7"/>
      <c r="C1531" s="4"/>
      <c r="D1531" s="4"/>
      <c r="E1531" s="4"/>
    </row>
    <row r="1532" spans="1:5" ht="15.75">
      <c r="A1532" s="16"/>
      <c r="B1532" s="7"/>
      <c r="C1532" s="4"/>
      <c r="D1532" s="4"/>
      <c r="E1532" s="4"/>
    </row>
    <row r="1533" spans="1:5" ht="15.75">
      <c r="A1533" s="16"/>
      <c r="B1533" s="7"/>
      <c r="C1533" s="4"/>
      <c r="D1533" s="4"/>
      <c r="E1533" s="4"/>
    </row>
    <row r="1534" spans="1:5" ht="15.75">
      <c r="A1534" s="16"/>
      <c r="B1534" s="7"/>
      <c r="C1534" s="4"/>
      <c r="D1534" s="4"/>
      <c r="E1534" s="4"/>
    </row>
    <row r="1535" spans="1:5" ht="15.75">
      <c r="A1535" s="16"/>
      <c r="B1535" s="7"/>
      <c r="C1535" s="4"/>
      <c r="D1535" s="4"/>
      <c r="E1535" s="4"/>
    </row>
    <row r="1536" spans="1:5" ht="15.75">
      <c r="A1536" s="16"/>
      <c r="B1536" s="7"/>
      <c r="C1536" s="4"/>
      <c r="D1536" s="4"/>
      <c r="E1536" s="4"/>
    </row>
    <row r="1537" spans="1:5" ht="15.75">
      <c r="A1537" s="16"/>
      <c r="B1537" s="7"/>
      <c r="C1537" s="4"/>
      <c r="D1537" s="4"/>
      <c r="E1537" s="4"/>
    </row>
    <row r="1538" spans="1:5" ht="15.75">
      <c r="A1538" s="16"/>
      <c r="B1538" s="7"/>
      <c r="C1538" s="4"/>
      <c r="D1538" s="4"/>
      <c r="E1538" s="4"/>
    </row>
    <row r="1539" spans="1:5" ht="15.75">
      <c r="A1539" s="16"/>
      <c r="B1539" s="7"/>
      <c r="C1539" s="4"/>
      <c r="D1539" s="4"/>
      <c r="E1539" s="4"/>
    </row>
    <row r="1540" spans="1:5" ht="15.75">
      <c r="A1540" s="16"/>
      <c r="B1540" s="7"/>
      <c r="C1540" s="4"/>
      <c r="D1540" s="4"/>
      <c r="E1540" s="4"/>
    </row>
    <row r="1541" spans="1:5" ht="15.75">
      <c r="A1541" s="16"/>
      <c r="B1541" s="7"/>
      <c r="C1541" s="4"/>
      <c r="D1541" s="4"/>
      <c r="E1541" s="4"/>
    </row>
    <row r="1542" spans="1:5" ht="15.75">
      <c r="A1542" s="16"/>
      <c r="B1542" s="7"/>
      <c r="C1542" s="4"/>
      <c r="D1542" s="4"/>
      <c r="E1542" s="4"/>
    </row>
    <row r="1543" spans="1:5" ht="15.75">
      <c r="A1543" s="16"/>
      <c r="B1543" s="7"/>
      <c r="C1543" s="4"/>
      <c r="D1543" s="4"/>
      <c r="E1543" s="4"/>
    </row>
    <row r="1544" spans="1:5" ht="15.75">
      <c r="A1544" s="16"/>
      <c r="B1544" s="7"/>
      <c r="C1544" s="4"/>
      <c r="D1544" s="4"/>
      <c r="E1544" s="4"/>
    </row>
    <row r="1545" spans="1:5" ht="15.75">
      <c r="A1545" s="16"/>
      <c r="B1545" s="7"/>
      <c r="C1545" s="4"/>
      <c r="D1545" s="4"/>
      <c r="E1545" s="4"/>
    </row>
    <row r="1546" spans="1:5" ht="15.75">
      <c r="A1546" s="16"/>
      <c r="B1546" s="7"/>
      <c r="C1546" s="4"/>
      <c r="D1546" s="4"/>
      <c r="E1546" s="4"/>
    </row>
    <row r="1547" spans="1:5" ht="15.75">
      <c r="A1547" s="16"/>
      <c r="B1547" s="7"/>
      <c r="C1547" s="4"/>
      <c r="D1547" s="4"/>
      <c r="E1547" s="4"/>
    </row>
    <row r="1548" spans="1:5" ht="15.75">
      <c r="A1548" s="16"/>
      <c r="B1548" s="7"/>
      <c r="C1548" s="4"/>
      <c r="D1548" s="4"/>
      <c r="E1548" s="4"/>
    </row>
    <row r="1549" spans="1:5" ht="15.75">
      <c r="A1549" s="16"/>
      <c r="B1549" s="7"/>
      <c r="C1549" s="4"/>
      <c r="D1549" s="4"/>
      <c r="E1549" s="4"/>
    </row>
    <row r="1550" spans="1:5" ht="15.75">
      <c r="A1550" s="16"/>
      <c r="B1550" s="7"/>
      <c r="C1550" s="4"/>
      <c r="D1550" s="4"/>
      <c r="E1550" s="4"/>
    </row>
    <row r="1551" spans="1:5" ht="15.75">
      <c r="A1551" s="16"/>
      <c r="B1551" s="7"/>
      <c r="C1551" s="4"/>
      <c r="D1551" s="4"/>
      <c r="E1551" s="4"/>
    </row>
    <row r="1552" spans="1:5" ht="15.75">
      <c r="A1552" s="16"/>
      <c r="B1552" s="7"/>
      <c r="C1552" s="4"/>
      <c r="D1552" s="4"/>
      <c r="E1552" s="4"/>
    </row>
    <row r="1553" spans="1:5" ht="15.75">
      <c r="A1553" s="16"/>
      <c r="B1553" s="7"/>
      <c r="C1553" s="4"/>
      <c r="D1553" s="4"/>
      <c r="E1553" s="4"/>
    </row>
    <row r="1554" spans="1:5" ht="15.75">
      <c r="A1554" s="16"/>
      <c r="B1554" s="7"/>
      <c r="C1554" s="4"/>
      <c r="D1554" s="4"/>
      <c r="E1554" s="4"/>
    </row>
    <row r="1555" spans="1:5" ht="15.75">
      <c r="A1555" s="16"/>
      <c r="B1555" s="7"/>
      <c r="C1555" s="4"/>
      <c r="D1555" s="4"/>
      <c r="E1555" s="4"/>
    </row>
    <row r="1556" spans="1:5" ht="15.75">
      <c r="A1556" s="16"/>
      <c r="B1556" s="7"/>
      <c r="C1556" s="4"/>
      <c r="D1556" s="4"/>
      <c r="E1556" s="4"/>
    </row>
    <row r="1557" spans="1:5" ht="15.75">
      <c r="A1557" s="16"/>
      <c r="B1557" s="7"/>
      <c r="C1557" s="4"/>
      <c r="D1557" s="4"/>
      <c r="E1557" s="4"/>
    </row>
    <row r="1558" spans="1:5" ht="15.75">
      <c r="A1558" s="16"/>
      <c r="B1558" s="7"/>
      <c r="C1558" s="4"/>
      <c r="D1558" s="4"/>
      <c r="E1558" s="4"/>
    </row>
    <row r="1559" spans="1:5" ht="15.75">
      <c r="A1559" s="16"/>
      <c r="B1559" s="7"/>
      <c r="C1559" s="4"/>
      <c r="D1559" s="4"/>
      <c r="E1559" s="4"/>
    </row>
    <row r="1560" spans="1:5" ht="15.75">
      <c r="A1560" s="16"/>
      <c r="B1560" s="7"/>
      <c r="C1560" s="4"/>
      <c r="D1560" s="4"/>
      <c r="E1560" s="4"/>
    </row>
    <row r="1561" spans="1:5" ht="15.75">
      <c r="A1561" s="16"/>
      <c r="B1561" s="7"/>
      <c r="C1561" s="4"/>
      <c r="D1561" s="4"/>
      <c r="E1561" s="4"/>
    </row>
    <row r="1562" spans="1:5" ht="15.75">
      <c r="A1562" s="16"/>
      <c r="B1562" s="7"/>
      <c r="C1562" s="4"/>
      <c r="D1562" s="4"/>
      <c r="E1562" s="4"/>
    </row>
    <row r="1563" spans="1:5" ht="15.75">
      <c r="A1563" s="16"/>
      <c r="B1563" s="7"/>
      <c r="C1563" s="4"/>
      <c r="D1563" s="4"/>
      <c r="E1563" s="4"/>
    </row>
    <row r="1564" spans="1:5" ht="15.75">
      <c r="A1564" s="16"/>
      <c r="B1564" s="7"/>
      <c r="C1564" s="4"/>
      <c r="D1564" s="4"/>
      <c r="E1564" s="4"/>
    </row>
    <row r="1565" spans="1:5" ht="15.75">
      <c r="A1565" s="16"/>
      <c r="B1565" s="7"/>
      <c r="C1565" s="4"/>
      <c r="D1565" s="4"/>
      <c r="E1565" s="4"/>
    </row>
    <row r="1566" spans="1:5" ht="15.75">
      <c r="A1566" s="16"/>
      <c r="B1566" s="7"/>
      <c r="C1566" s="4"/>
      <c r="D1566" s="4"/>
      <c r="E1566" s="4"/>
    </row>
    <row r="1567" spans="1:5" ht="15.75">
      <c r="A1567" s="16"/>
      <c r="B1567" s="7"/>
      <c r="C1567" s="4"/>
      <c r="D1567" s="4"/>
      <c r="E1567" s="4"/>
    </row>
    <row r="1568" spans="1:5" ht="15.75">
      <c r="A1568" s="16"/>
      <c r="B1568" s="7"/>
      <c r="C1568" s="4"/>
      <c r="D1568" s="4"/>
      <c r="E1568" s="4"/>
    </row>
    <row r="1569" spans="1:5" ht="15.75">
      <c r="A1569" s="16"/>
      <c r="B1569" s="7"/>
      <c r="C1569" s="4"/>
      <c r="D1569" s="4"/>
      <c r="E1569" s="4"/>
    </row>
    <row r="1570" spans="1:5" ht="15.75">
      <c r="A1570" s="16"/>
      <c r="B1570" s="7"/>
      <c r="C1570" s="4"/>
      <c r="D1570" s="4"/>
      <c r="E1570" s="4"/>
    </row>
    <row r="1571" spans="1:5" ht="15.75">
      <c r="A1571" s="16"/>
      <c r="B1571" s="7"/>
      <c r="C1571" s="4"/>
      <c r="D1571" s="4"/>
      <c r="E1571" s="4"/>
    </row>
    <row r="1572" spans="1:5" ht="15.75">
      <c r="A1572" s="16"/>
      <c r="B1572" s="7"/>
      <c r="C1572" s="4"/>
      <c r="D1572" s="4"/>
      <c r="E1572" s="4"/>
    </row>
    <row r="1573" spans="1:5" ht="15.75">
      <c r="A1573" s="16"/>
      <c r="B1573" s="7"/>
      <c r="C1573" s="4"/>
      <c r="D1573" s="4"/>
      <c r="E1573" s="4"/>
    </row>
    <row r="1574" spans="1:5" ht="15.75">
      <c r="A1574" s="16"/>
      <c r="B1574" s="7"/>
      <c r="C1574" s="4"/>
      <c r="D1574" s="4"/>
      <c r="E1574" s="4"/>
    </row>
    <row r="1575" spans="1:5" ht="15.75">
      <c r="A1575" s="16"/>
      <c r="B1575" s="7"/>
      <c r="C1575" s="4"/>
      <c r="D1575" s="4"/>
      <c r="E1575" s="4"/>
    </row>
    <row r="1576" spans="1:5" ht="15.75">
      <c r="A1576" s="16"/>
      <c r="B1576" s="7"/>
      <c r="C1576" s="4"/>
      <c r="D1576" s="4"/>
      <c r="E1576" s="4"/>
    </row>
    <row r="1577" spans="1:5" ht="15.75">
      <c r="A1577" s="16"/>
      <c r="B1577" s="7"/>
      <c r="C1577" s="4"/>
      <c r="D1577" s="4"/>
      <c r="E1577" s="4"/>
    </row>
    <row r="1578" spans="1:5" ht="15.75">
      <c r="A1578" s="16"/>
      <c r="B1578" s="7"/>
      <c r="C1578" s="4"/>
      <c r="D1578" s="4"/>
      <c r="E1578" s="4"/>
    </row>
    <row r="1579" spans="1:5" ht="15.75">
      <c r="A1579" s="16"/>
      <c r="B1579" s="7"/>
      <c r="C1579" s="4"/>
      <c r="D1579" s="4"/>
      <c r="E1579" s="4"/>
    </row>
    <row r="1580" spans="1:5" ht="15.75">
      <c r="A1580" s="16"/>
      <c r="B1580" s="7"/>
      <c r="C1580" s="4"/>
      <c r="D1580" s="4"/>
      <c r="E1580" s="4"/>
    </row>
    <row r="1581" spans="1:5" ht="15.75">
      <c r="A1581" s="16"/>
      <c r="B1581" s="7"/>
      <c r="C1581" s="4"/>
      <c r="D1581" s="4"/>
      <c r="E1581" s="4"/>
    </row>
    <row r="1582" spans="1:5" ht="15.75">
      <c r="A1582" s="16"/>
      <c r="B1582" s="7"/>
      <c r="C1582" s="4"/>
      <c r="D1582" s="4"/>
      <c r="E1582" s="4"/>
    </row>
    <row r="1583" spans="1:5" ht="15.75">
      <c r="A1583" s="16"/>
      <c r="B1583" s="7"/>
      <c r="C1583" s="4"/>
      <c r="D1583" s="4"/>
      <c r="E1583" s="4"/>
    </row>
    <row r="1584" spans="1:5" ht="15.75">
      <c r="A1584" s="16"/>
      <c r="B1584" s="7"/>
      <c r="C1584" s="4"/>
      <c r="D1584" s="4"/>
      <c r="E1584" s="4"/>
    </row>
    <row r="1585" spans="1:5" ht="15.75">
      <c r="A1585" s="16"/>
      <c r="B1585" s="7"/>
      <c r="C1585" s="4"/>
      <c r="D1585" s="4"/>
      <c r="E1585" s="4"/>
    </row>
    <row r="1586" spans="1:5" ht="15.75">
      <c r="A1586" s="16"/>
      <c r="B1586" s="7"/>
      <c r="C1586" s="4"/>
      <c r="D1586" s="4"/>
      <c r="E1586" s="4"/>
    </row>
    <row r="1587" spans="1:5" ht="15.75">
      <c r="A1587" s="16"/>
      <c r="B1587" s="7"/>
      <c r="C1587" s="4"/>
      <c r="D1587" s="4"/>
      <c r="E1587" s="4"/>
    </row>
    <row r="1588" spans="1:5" ht="15.75">
      <c r="A1588" s="16"/>
      <c r="B1588" s="7"/>
      <c r="C1588" s="4"/>
      <c r="D1588" s="4"/>
      <c r="E1588" s="4"/>
    </row>
    <row r="1589" spans="1:5" ht="15.75">
      <c r="A1589" s="16"/>
      <c r="B1589" s="7"/>
      <c r="C1589" s="4"/>
      <c r="D1589" s="4"/>
      <c r="E1589" s="4"/>
    </row>
    <row r="1590" spans="1:5" ht="15.75">
      <c r="A1590" s="16"/>
      <c r="B1590" s="7"/>
      <c r="C1590" s="4"/>
      <c r="D1590" s="4"/>
      <c r="E1590" s="4"/>
    </row>
    <row r="1591" spans="1:5" ht="15.75">
      <c r="A1591" s="16"/>
      <c r="B1591" s="7"/>
      <c r="C1591" s="4"/>
      <c r="D1591" s="4"/>
      <c r="E1591" s="4"/>
    </row>
    <row r="1592" spans="1:5" ht="15.75">
      <c r="A1592" s="16"/>
      <c r="B1592" s="7"/>
      <c r="C1592" s="4"/>
      <c r="D1592" s="4"/>
      <c r="E1592" s="4"/>
    </row>
    <row r="1593" spans="1:5" ht="15.75">
      <c r="A1593" s="16"/>
      <c r="B1593" s="7"/>
      <c r="C1593" s="4"/>
      <c r="D1593" s="4"/>
      <c r="E1593" s="4"/>
    </row>
    <row r="1594" spans="1:5" ht="15.75">
      <c r="A1594" s="16"/>
      <c r="B1594" s="7"/>
      <c r="C1594" s="4"/>
      <c r="D1594" s="4"/>
      <c r="E1594" s="4"/>
    </row>
    <row r="1595" spans="1:5" ht="15.75">
      <c r="A1595" s="16"/>
      <c r="B1595" s="7"/>
      <c r="C1595" s="4"/>
      <c r="D1595" s="4"/>
      <c r="E1595" s="4"/>
    </row>
    <row r="1596" spans="1:5" ht="15.75">
      <c r="A1596" s="16"/>
      <c r="B1596" s="7"/>
      <c r="C1596" s="4"/>
      <c r="D1596" s="4"/>
      <c r="E1596" s="4"/>
    </row>
    <row r="1597" spans="1:5" ht="15.75">
      <c r="A1597" s="16"/>
      <c r="B1597" s="7"/>
      <c r="C1597" s="4"/>
      <c r="D1597" s="4"/>
      <c r="E1597" s="4"/>
    </row>
    <row r="1598" spans="1:5" ht="15.75">
      <c r="A1598" s="16"/>
      <c r="B1598" s="7"/>
      <c r="C1598" s="4"/>
      <c r="D1598" s="4"/>
      <c r="E1598" s="4"/>
    </row>
    <row r="1599" spans="1:5" ht="15.75">
      <c r="A1599" s="16"/>
      <c r="B1599" s="7"/>
      <c r="C1599" s="4"/>
      <c r="D1599" s="4"/>
      <c r="E1599" s="4"/>
    </row>
    <row r="1600" spans="1:5" ht="15.75">
      <c r="A1600" s="16"/>
      <c r="B1600" s="7"/>
      <c r="C1600" s="4"/>
      <c r="D1600" s="4"/>
      <c r="E1600" s="4"/>
    </row>
    <row r="1601" spans="1:5" ht="15.75">
      <c r="A1601" s="16"/>
      <c r="B1601" s="7"/>
      <c r="C1601" s="4"/>
      <c r="D1601" s="4"/>
      <c r="E1601" s="4"/>
    </row>
    <row r="1602" spans="1:5" ht="15.75">
      <c r="A1602" s="16"/>
      <c r="B1602" s="7"/>
      <c r="C1602" s="4"/>
      <c r="D1602" s="4"/>
      <c r="E1602" s="4"/>
    </row>
    <row r="1603" spans="1:5" ht="15.75">
      <c r="A1603" s="16"/>
      <c r="B1603" s="7"/>
      <c r="C1603" s="4"/>
      <c r="D1603" s="4"/>
      <c r="E1603" s="4"/>
    </row>
    <row r="1604" spans="1:5" ht="15.75">
      <c r="A1604" s="16"/>
      <c r="B1604" s="7"/>
      <c r="C1604" s="4"/>
      <c r="D1604" s="4"/>
      <c r="E1604" s="4"/>
    </row>
    <row r="1605" spans="1:5" ht="15.75">
      <c r="A1605" s="16"/>
      <c r="B1605" s="7"/>
      <c r="C1605" s="4"/>
      <c r="D1605" s="4"/>
      <c r="E1605" s="4"/>
    </row>
    <row r="1606" spans="1:5" ht="15.75">
      <c r="A1606" s="16"/>
      <c r="B1606" s="7"/>
      <c r="C1606" s="4"/>
      <c r="D1606" s="4"/>
      <c r="E1606" s="4"/>
    </row>
    <row r="1607" spans="1:5" ht="15.75">
      <c r="A1607" s="16"/>
      <c r="B1607" s="7"/>
      <c r="C1607" s="4"/>
      <c r="D1607" s="4"/>
      <c r="E1607" s="4"/>
    </row>
    <row r="1608" spans="1:5" ht="15.75">
      <c r="A1608" s="16"/>
      <c r="B1608" s="7"/>
      <c r="C1608" s="4"/>
      <c r="D1608" s="4"/>
      <c r="E1608" s="4"/>
    </row>
    <row r="1609" spans="1:5" ht="15.75">
      <c r="A1609" s="16"/>
      <c r="B1609" s="7"/>
      <c r="C1609" s="4"/>
      <c r="D1609" s="4"/>
      <c r="E1609" s="4"/>
    </row>
    <row r="1610" spans="1:5" ht="15.75">
      <c r="A1610" s="16"/>
      <c r="B1610" s="7"/>
      <c r="C1610" s="4"/>
      <c r="D1610" s="4"/>
      <c r="E1610" s="4"/>
    </row>
    <row r="1611" spans="1:5" ht="15.75">
      <c r="A1611" s="16"/>
      <c r="B1611" s="7"/>
      <c r="C1611" s="4"/>
      <c r="D1611" s="4"/>
      <c r="E1611" s="4"/>
    </row>
    <row r="1612" spans="1:5" ht="15.75">
      <c r="A1612" s="16"/>
      <c r="B1612" s="7"/>
      <c r="C1612" s="4"/>
      <c r="D1612" s="4"/>
      <c r="E1612" s="4"/>
    </row>
    <row r="1613" spans="1:5" ht="15.75">
      <c r="A1613" s="16"/>
      <c r="B1613" s="7"/>
      <c r="C1613" s="4"/>
      <c r="D1613" s="4"/>
      <c r="E1613" s="4"/>
    </row>
    <row r="1614" spans="1:5" ht="15.75">
      <c r="A1614" s="16"/>
      <c r="B1614" s="7"/>
      <c r="C1614" s="4"/>
      <c r="D1614" s="4"/>
      <c r="E1614" s="4"/>
    </row>
    <row r="1615" spans="1:5" ht="15.75">
      <c r="A1615" s="16"/>
      <c r="B1615" s="7"/>
      <c r="C1615" s="4"/>
      <c r="D1615" s="4"/>
      <c r="E1615" s="4"/>
    </row>
    <row r="1616" spans="1:5" ht="15.75">
      <c r="A1616" s="16"/>
      <c r="B1616" s="7"/>
      <c r="C1616" s="4"/>
      <c r="D1616" s="4"/>
      <c r="E1616" s="4"/>
    </row>
    <row r="1617" spans="1:5" ht="15.75">
      <c r="A1617" s="16"/>
      <c r="B1617" s="7"/>
      <c r="C1617" s="4"/>
      <c r="D1617" s="4"/>
      <c r="E1617" s="4"/>
    </row>
    <row r="1618" spans="1:5" ht="15.75">
      <c r="A1618" s="16"/>
      <c r="B1618" s="7"/>
      <c r="C1618" s="4"/>
      <c r="D1618" s="4"/>
      <c r="E1618" s="4"/>
    </row>
    <row r="1619" spans="1:5" ht="15.75">
      <c r="A1619" s="16"/>
      <c r="B1619" s="7"/>
      <c r="C1619" s="4"/>
      <c r="D1619" s="4"/>
      <c r="E1619" s="4"/>
    </row>
    <row r="1620" spans="1:5" ht="15.75">
      <c r="A1620" s="16"/>
      <c r="B1620" s="7"/>
      <c r="C1620" s="4"/>
      <c r="D1620" s="4"/>
      <c r="E1620" s="4"/>
    </row>
    <row r="1621" spans="1:5" ht="15.75">
      <c r="A1621" s="16"/>
      <c r="B1621" s="7"/>
      <c r="C1621" s="4"/>
      <c r="D1621" s="4"/>
      <c r="E1621" s="4"/>
    </row>
    <row r="1622" spans="1:5" ht="15.75">
      <c r="A1622" s="16"/>
      <c r="B1622" s="7"/>
      <c r="C1622" s="4"/>
      <c r="D1622" s="4"/>
      <c r="E1622" s="4"/>
    </row>
    <row r="1623" spans="1:5" ht="15.75">
      <c r="A1623" s="16"/>
      <c r="B1623" s="7"/>
      <c r="C1623" s="4"/>
      <c r="D1623" s="4"/>
      <c r="E1623" s="4"/>
    </row>
    <row r="1624" spans="1:5" ht="15.75">
      <c r="A1624" s="16"/>
      <c r="B1624" s="7"/>
      <c r="C1624" s="4"/>
      <c r="D1624" s="4"/>
      <c r="E1624" s="4"/>
    </row>
    <row r="1625" spans="1:5" ht="15.75">
      <c r="A1625" s="16"/>
      <c r="B1625" s="7"/>
      <c r="C1625" s="4"/>
      <c r="D1625" s="4"/>
      <c r="E1625" s="4"/>
    </row>
    <row r="1626" spans="1:5" ht="15.75">
      <c r="A1626" s="16"/>
      <c r="B1626" s="7"/>
      <c r="C1626" s="4"/>
      <c r="D1626" s="4"/>
      <c r="E1626" s="4"/>
    </row>
    <row r="1627" spans="1:5" ht="15.75">
      <c r="A1627" s="16"/>
      <c r="B1627" s="7"/>
      <c r="C1627" s="4"/>
      <c r="D1627" s="4"/>
      <c r="E1627" s="4"/>
    </row>
    <row r="1628" spans="1:5" ht="15.75">
      <c r="A1628" s="16"/>
      <c r="B1628" s="7"/>
      <c r="C1628" s="4"/>
      <c r="D1628" s="4"/>
      <c r="E1628" s="4"/>
    </row>
    <row r="1629" spans="1:5" ht="15.75">
      <c r="A1629" s="16"/>
      <c r="B1629" s="7"/>
      <c r="C1629" s="4"/>
      <c r="D1629" s="4"/>
      <c r="E1629" s="4"/>
    </row>
    <row r="1630" spans="1:5" ht="15.75">
      <c r="A1630" s="16"/>
      <c r="B1630" s="7"/>
      <c r="C1630" s="4"/>
      <c r="D1630" s="4"/>
      <c r="E1630" s="4"/>
    </row>
    <row r="1631" spans="1:5" ht="15.75">
      <c r="A1631" s="16"/>
      <c r="B1631" s="7"/>
      <c r="C1631" s="4"/>
      <c r="D1631" s="4"/>
      <c r="E1631" s="4"/>
    </row>
    <row r="1632" spans="1:5" ht="15.75">
      <c r="A1632" s="16"/>
      <c r="B1632" s="7"/>
      <c r="C1632" s="4"/>
      <c r="D1632" s="4"/>
      <c r="E1632" s="4"/>
    </row>
    <row r="1633" spans="1:5" ht="15.75">
      <c r="A1633" s="16"/>
      <c r="B1633" s="7"/>
      <c r="C1633" s="4"/>
      <c r="D1633" s="4"/>
      <c r="E1633" s="4"/>
    </row>
    <row r="1634" spans="1:5" ht="15.75">
      <c r="A1634" s="16"/>
      <c r="B1634" s="7"/>
      <c r="C1634" s="4"/>
      <c r="D1634" s="4"/>
      <c r="E1634" s="4"/>
    </row>
    <row r="1635" spans="1:5" ht="15.75">
      <c r="A1635" s="16"/>
      <c r="B1635" s="7"/>
      <c r="C1635" s="4"/>
      <c r="D1635" s="4"/>
      <c r="E1635" s="4"/>
    </row>
    <row r="1636" spans="1:5" ht="15.75">
      <c r="A1636" s="16"/>
      <c r="B1636" s="7"/>
      <c r="C1636" s="4"/>
      <c r="D1636" s="4"/>
      <c r="E1636" s="4"/>
    </row>
    <row r="1637" spans="1:5" ht="15.75">
      <c r="A1637" s="16"/>
      <c r="B1637" s="7"/>
      <c r="C1637" s="4"/>
      <c r="D1637" s="4"/>
      <c r="E1637" s="4"/>
    </row>
    <row r="1638" spans="1:5" ht="15.75">
      <c r="A1638" s="16"/>
      <c r="B1638" s="7"/>
      <c r="C1638" s="4"/>
      <c r="D1638" s="4"/>
      <c r="E1638" s="4"/>
    </row>
    <row r="1639" spans="1:5" ht="15.75">
      <c r="A1639" s="16"/>
      <c r="B1639" s="7"/>
      <c r="C1639" s="4"/>
      <c r="D1639" s="4"/>
      <c r="E1639" s="4"/>
    </row>
    <row r="1640" spans="1:5" ht="15.75">
      <c r="A1640" s="16"/>
      <c r="B1640" s="7"/>
      <c r="C1640" s="4"/>
      <c r="D1640" s="4"/>
      <c r="E1640" s="4"/>
    </row>
    <row r="1641" spans="1:5" ht="15.75">
      <c r="A1641" s="16"/>
      <c r="B1641" s="7"/>
      <c r="C1641" s="4"/>
      <c r="D1641" s="4"/>
      <c r="E1641" s="4"/>
    </row>
    <row r="1642" spans="1:5" ht="15.75">
      <c r="A1642" s="16"/>
      <c r="B1642" s="7"/>
      <c r="C1642" s="4"/>
      <c r="D1642" s="4"/>
      <c r="E1642" s="4"/>
    </row>
    <row r="1643" spans="1:5" ht="15.75">
      <c r="A1643" s="16"/>
      <c r="B1643" s="7"/>
      <c r="C1643" s="4"/>
      <c r="D1643" s="4"/>
      <c r="E1643" s="4"/>
    </row>
    <row r="1644" spans="1:5" ht="15.75">
      <c r="A1644" s="16"/>
      <c r="B1644" s="7"/>
      <c r="C1644" s="4"/>
      <c r="D1644" s="4"/>
      <c r="E1644" s="4"/>
    </row>
    <row r="1645" spans="1:5" ht="15.75">
      <c r="A1645" s="16"/>
      <c r="B1645" s="7"/>
      <c r="C1645" s="4"/>
      <c r="D1645" s="4"/>
      <c r="E1645" s="4"/>
    </row>
    <row r="1646" spans="1:5" ht="15.75">
      <c r="A1646" s="16"/>
      <c r="B1646" s="7"/>
      <c r="C1646" s="4"/>
      <c r="D1646" s="4"/>
      <c r="E1646" s="4"/>
    </row>
    <row r="1647" spans="1:5" ht="15.75">
      <c r="A1647" s="16"/>
      <c r="B1647" s="7"/>
      <c r="C1647" s="4"/>
      <c r="D1647" s="4"/>
      <c r="E1647" s="4"/>
    </row>
    <row r="1648" spans="1:5" ht="15.75">
      <c r="A1648" s="16"/>
      <c r="B1648" s="7"/>
      <c r="C1648" s="4"/>
      <c r="D1648" s="4"/>
      <c r="E1648" s="4"/>
    </row>
    <row r="1649" spans="1:5" ht="15.75">
      <c r="A1649" s="16"/>
      <c r="B1649" s="7"/>
      <c r="C1649" s="4"/>
      <c r="D1649" s="4"/>
      <c r="E1649" s="4"/>
    </row>
    <row r="1650" spans="1:5" ht="15.75">
      <c r="A1650" s="16"/>
      <c r="B1650" s="7"/>
      <c r="C1650" s="4"/>
      <c r="D1650" s="4"/>
      <c r="E1650" s="4"/>
    </row>
    <row r="1651" spans="1:5" ht="15.75">
      <c r="A1651" s="16"/>
      <c r="B1651" s="7"/>
      <c r="C1651" s="4"/>
      <c r="D1651" s="4"/>
      <c r="E1651" s="4"/>
    </row>
    <row r="1652" spans="1:5" ht="15.75">
      <c r="A1652" s="16"/>
      <c r="B1652" s="7"/>
      <c r="C1652" s="4"/>
      <c r="D1652" s="4"/>
      <c r="E1652" s="4"/>
    </row>
    <row r="1653" spans="1:5" ht="15.75">
      <c r="A1653" s="16"/>
      <c r="B1653" s="7"/>
      <c r="C1653" s="4"/>
      <c r="D1653" s="4"/>
      <c r="E1653" s="4"/>
    </row>
    <row r="1654" spans="1:5" ht="15.75">
      <c r="A1654" s="16"/>
      <c r="B1654" s="7"/>
      <c r="C1654" s="4"/>
      <c r="D1654" s="4"/>
      <c r="E1654" s="4"/>
    </row>
    <row r="1655" spans="1:5" ht="15.75">
      <c r="A1655" s="16"/>
      <c r="B1655" s="7"/>
      <c r="C1655" s="4"/>
      <c r="D1655" s="4"/>
      <c r="E1655" s="4"/>
    </row>
    <row r="1656" spans="1:5" ht="15.75">
      <c r="A1656" s="16"/>
      <c r="B1656" s="7"/>
      <c r="C1656" s="4"/>
      <c r="D1656" s="4"/>
      <c r="E1656" s="4"/>
    </row>
    <row r="1657" spans="1:5" ht="15.75">
      <c r="A1657" s="16"/>
      <c r="B1657" s="7"/>
      <c r="C1657" s="4"/>
      <c r="D1657" s="4"/>
      <c r="E1657" s="4"/>
    </row>
    <row r="1658" spans="1:5" ht="15.75">
      <c r="A1658" s="16"/>
      <c r="B1658" s="7"/>
      <c r="C1658" s="4"/>
      <c r="D1658" s="4"/>
      <c r="E1658" s="4"/>
    </row>
    <row r="1659" spans="1:5" ht="15.75">
      <c r="A1659" s="16"/>
      <c r="B1659" s="7"/>
      <c r="C1659" s="4"/>
      <c r="D1659" s="4"/>
      <c r="E1659" s="4"/>
    </row>
    <row r="1660" spans="1:5" ht="15.75">
      <c r="A1660" s="16"/>
      <c r="B1660" s="7"/>
      <c r="C1660" s="4"/>
      <c r="D1660" s="4"/>
      <c r="E1660" s="4"/>
    </row>
    <row r="1661" spans="1:5" ht="15.75">
      <c r="A1661" s="16"/>
      <c r="B1661" s="7"/>
      <c r="C1661" s="4"/>
      <c r="D1661" s="4"/>
      <c r="E1661" s="4"/>
    </row>
    <row r="1662" spans="1:5" ht="15.75">
      <c r="A1662" s="16"/>
      <c r="B1662" s="7"/>
      <c r="C1662" s="4"/>
      <c r="D1662" s="4"/>
      <c r="E1662" s="4"/>
    </row>
    <row r="1663" spans="1:5" ht="15.75">
      <c r="A1663" s="16"/>
      <c r="B1663" s="7"/>
      <c r="C1663" s="4"/>
      <c r="D1663" s="4"/>
      <c r="E1663" s="4"/>
    </row>
    <row r="1664" spans="1:5" ht="15.75">
      <c r="A1664" s="16"/>
      <c r="B1664" s="7"/>
      <c r="C1664" s="4"/>
      <c r="D1664" s="4"/>
      <c r="E1664" s="4"/>
    </row>
    <row r="1665" spans="1:5" ht="15.75">
      <c r="A1665" s="16"/>
      <c r="B1665" s="7"/>
      <c r="C1665" s="4"/>
      <c r="D1665" s="4"/>
      <c r="E1665" s="4"/>
    </row>
    <row r="1666" spans="1:5" ht="15.75">
      <c r="A1666" s="16"/>
      <c r="B1666" s="7"/>
      <c r="C1666" s="4"/>
      <c r="D1666" s="4"/>
      <c r="E1666" s="4"/>
    </row>
    <row r="1667" spans="1:5" ht="15.75">
      <c r="A1667" s="16"/>
      <c r="B1667" s="7"/>
      <c r="C1667" s="4"/>
      <c r="D1667" s="4"/>
      <c r="E1667" s="4"/>
    </row>
    <row r="1668" spans="1:5" ht="15.75">
      <c r="A1668" s="16"/>
      <c r="B1668" s="7"/>
      <c r="C1668" s="4"/>
      <c r="D1668" s="4"/>
      <c r="E1668" s="4"/>
    </row>
    <row r="1669" spans="1:5" ht="15.75">
      <c r="A1669" s="16"/>
      <c r="B1669" s="7"/>
      <c r="C1669" s="4"/>
      <c r="D1669" s="4"/>
      <c r="E1669" s="4"/>
    </row>
    <row r="1670" spans="1:5" ht="15.75">
      <c r="A1670" s="16"/>
      <c r="B1670" s="7"/>
      <c r="C1670" s="4"/>
      <c r="D1670" s="4"/>
      <c r="E1670" s="4"/>
    </row>
    <row r="1671" spans="1:5" ht="15.75">
      <c r="A1671" s="16"/>
      <c r="B1671" s="7"/>
      <c r="C1671" s="4"/>
      <c r="D1671" s="4"/>
      <c r="E1671" s="4"/>
    </row>
    <row r="1672" spans="1:5" ht="15.75">
      <c r="A1672" s="16"/>
      <c r="B1672" s="7"/>
      <c r="C1672" s="4"/>
      <c r="D1672" s="4"/>
      <c r="E1672" s="4"/>
    </row>
    <row r="1673" spans="1:5" ht="15.75">
      <c r="A1673" s="16"/>
      <c r="B1673" s="7"/>
      <c r="C1673" s="4"/>
      <c r="D1673" s="4"/>
      <c r="E1673" s="4"/>
    </row>
    <row r="1674" spans="1:5" ht="15.75">
      <c r="A1674" s="16"/>
      <c r="B1674" s="7"/>
      <c r="C1674" s="4"/>
      <c r="D1674" s="4"/>
      <c r="E1674" s="4"/>
    </row>
    <row r="1675" spans="1:5" ht="15.75">
      <c r="A1675" s="16"/>
      <c r="B1675" s="7"/>
      <c r="C1675" s="4"/>
      <c r="D1675" s="4"/>
      <c r="E1675" s="4"/>
    </row>
    <row r="1676" spans="1:5" ht="15.75">
      <c r="A1676" s="16"/>
      <c r="B1676" s="7"/>
      <c r="C1676" s="4"/>
      <c r="D1676" s="4"/>
      <c r="E1676" s="4"/>
    </row>
    <row r="1677" spans="1:5" ht="15.75">
      <c r="A1677" s="16"/>
      <c r="B1677" s="7"/>
      <c r="C1677" s="4"/>
      <c r="D1677" s="4"/>
      <c r="E1677" s="4"/>
    </row>
    <row r="1678" spans="1:5" ht="15.75">
      <c r="A1678" s="16"/>
      <c r="B1678" s="7"/>
      <c r="C1678" s="4"/>
      <c r="D1678" s="4"/>
      <c r="E1678" s="4"/>
    </row>
    <row r="1679" spans="1:5" ht="15.75">
      <c r="A1679" s="16"/>
      <c r="B1679" s="7"/>
      <c r="C1679" s="4"/>
      <c r="D1679" s="4"/>
      <c r="E1679" s="4"/>
    </row>
    <row r="1680" spans="1:5" ht="15.75">
      <c r="A1680" s="16"/>
      <c r="B1680" s="7"/>
      <c r="C1680" s="4"/>
      <c r="D1680" s="4"/>
      <c r="E1680" s="4"/>
    </row>
    <row r="1681" spans="1:5" ht="15.75">
      <c r="A1681" s="16"/>
      <c r="B1681" s="7"/>
      <c r="C1681" s="4"/>
      <c r="D1681" s="4"/>
      <c r="E1681" s="4"/>
    </row>
    <row r="1682" spans="1:5" ht="15.75">
      <c r="A1682" s="16"/>
      <c r="B1682" s="7"/>
      <c r="C1682" s="4"/>
      <c r="D1682" s="4"/>
      <c r="E1682" s="4"/>
    </row>
    <row r="1683" spans="1:5" ht="15.75">
      <c r="A1683" s="16"/>
      <c r="B1683" s="7"/>
      <c r="C1683" s="4"/>
      <c r="D1683" s="4"/>
      <c r="E1683" s="4"/>
    </row>
    <row r="1684" spans="1:5" ht="15.75">
      <c r="A1684" s="16"/>
      <c r="B1684" s="7"/>
      <c r="C1684" s="4"/>
      <c r="D1684" s="4"/>
      <c r="E1684" s="4"/>
    </row>
    <row r="1685" spans="1:5" ht="15.75">
      <c r="A1685" s="16"/>
      <c r="B1685" s="7"/>
      <c r="C1685" s="4"/>
      <c r="D1685" s="4"/>
      <c r="E1685" s="4"/>
    </row>
    <row r="1686" spans="1:5" ht="15.75">
      <c r="A1686" s="16"/>
      <c r="B1686" s="7"/>
      <c r="C1686" s="4"/>
      <c r="D1686" s="4"/>
      <c r="E1686" s="4"/>
    </row>
    <row r="1687" spans="1:5" ht="15.75">
      <c r="A1687" s="16"/>
      <c r="B1687" s="7"/>
      <c r="C1687" s="4"/>
      <c r="D1687" s="4"/>
      <c r="E1687" s="4"/>
    </row>
    <row r="1688" spans="1:5" ht="15.75">
      <c r="A1688" s="16"/>
      <c r="B1688" s="7"/>
      <c r="C1688" s="4"/>
      <c r="D1688" s="4"/>
      <c r="E1688" s="4"/>
    </row>
    <row r="1689" spans="1:5" ht="15.75">
      <c r="A1689" s="16"/>
      <c r="B1689" s="7"/>
      <c r="C1689" s="4"/>
      <c r="D1689" s="4"/>
      <c r="E1689" s="4"/>
    </row>
    <row r="1690" spans="1:5" ht="15.75">
      <c r="A1690" s="16"/>
      <c r="B1690" s="7"/>
      <c r="C1690" s="4"/>
      <c r="D1690" s="4"/>
      <c r="E1690" s="4"/>
    </row>
    <row r="1691" spans="1:5" ht="15.75">
      <c r="A1691" s="16"/>
      <c r="B1691" s="7"/>
      <c r="C1691" s="4"/>
      <c r="D1691" s="4"/>
      <c r="E1691" s="4"/>
    </row>
    <row r="1692" spans="1:5" ht="15.75">
      <c r="A1692" s="16"/>
      <c r="B1692" s="7"/>
      <c r="C1692" s="4"/>
      <c r="D1692" s="4"/>
      <c r="E1692" s="4"/>
    </row>
    <row r="1693" spans="1:5" ht="15.75">
      <c r="A1693" s="16"/>
      <c r="B1693" s="7"/>
      <c r="C1693" s="4"/>
      <c r="D1693" s="4"/>
      <c r="E1693" s="4"/>
    </row>
    <row r="1694" spans="1:5" ht="15.75">
      <c r="A1694" s="16"/>
      <c r="B1694" s="7"/>
      <c r="C1694" s="4"/>
      <c r="D1694" s="4"/>
      <c r="E1694" s="4"/>
    </row>
    <row r="1695" spans="1:5" ht="15.75">
      <c r="A1695" s="16"/>
      <c r="B1695" s="7"/>
      <c r="C1695" s="4"/>
      <c r="D1695" s="4"/>
      <c r="E1695" s="4"/>
    </row>
    <row r="1696" spans="1:5" ht="15.75">
      <c r="A1696" s="16"/>
      <c r="B1696" s="7"/>
      <c r="C1696" s="4"/>
      <c r="D1696" s="4"/>
      <c r="E1696" s="4"/>
    </row>
    <row r="1697" spans="1:5" ht="15.75">
      <c r="A1697" s="16"/>
      <c r="B1697" s="7"/>
      <c r="C1697" s="4"/>
      <c r="D1697" s="4"/>
      <c r="E1697" s="4"/>
    </row>
    <row r="1698" spans="1:5" ht="15.75">
      <c r="A1698" s="16"/>
      <c r="B1698" s="7"/>
      <c r="C1698" s="4"/>
      <c r="D1698" s="4"/>
      <c r="E1698" s="4"/>
    </row>
    <row r="1699" spans="1:5" ht="15.75">
      <c r="A1699" s="16"/>
      <c r="B1699" s="7"/>
      <c r="C1699" s="4"/>
      <c r="D1699" s="4"/>
      <c r="E1699" s="4"/>
    </row>
    <row r="1700" spans="1:5" ht="15.75">
      <c r="A1700" s="16"/>
      <c r="B1700" s="7"/>
      <c r="C1700" s="4"/>
      <c r="D1700" s="4"/>
      <c r="E1700" s="4"/>
    </row>
    <row r="1701" spans="1:5" ht="15.75">
      <c r="A1701" s="16"/>
      <c r="B1701" s="7"/>
      <c r="C1701" s="4"/>
      <c r="D1701" s="4"/>
      <c r="E1701" s="4"/>
    </row>
    <row r="1702" spans="1:5" ht="15.75">
      <c r="A1702" s="16"/>
      <c r="B1702" s="7"/>
      <c r="C1702" s="4"/>
      <c r="D1702" s="4"/>
      <c r="E1702" s="4"/>
    </row>
    <row r="1703" spans="1:5" ht="15.75">
      <c r="A1703" s="16"/>
      <c r="B1703" s="7"/>
      <c r="C1703" s="4"/>
      <c r="D1703" s="4"/>
      <c r="E1703" s="4"/>
    </row>
    <row r="1704" spans="1:5" ht="15.75">
      <c r="A1704" s="16"/>
      <c r="B1704" s="7"/>
      <c r="C1704" s="4"/>
      <c r="D1704" s="4"/>
      <c r="E1704" s="4"/>
    </row>
    <row r="1705" spans="1:5" ht="15.75">
      <c r="A1705" s="16"/>
      <c r="B1705" s="7"/>
      <c r="C1705" s="4"/>
      <c r="D1705" s="4"/>
      <c r="E1705" s="4"/>
    </row>
    <row r="1706" spans="1:5" ht="15.75">
      <c r="A1706" s="16"/>
      <c r="B1706" s="7"/>
      <c r="C1706" s="4"/>
      <c r="D1706" s="4"/>
      <c r="E1706" s="4"/>
    </row>
    <row r="1707" spans="1:5" ht="15.75">
      <c r="A1707" s="16"/>
      <c r="B1707" s="7"/>
      <c r="C1707" s="4"/>
      <c r="D1707" s="4"/>
      <c r="E1707" s="4"/>
    </row>
    <row r="1708" spans="1:5" ht="15.75">
      <c r="A1708" s="16"/>
      <c r="B1708" s="7"/>
      <c r="C1708" s="4"/>
      <c r="D1708" s="4"/>
      <c r="E1708" s="4"/>
    </row>
    <row r="1709" spans="1:5" ht="15.75">
      <c r="A1709" s="16"/>
      <c r="B1709" s="7"/>
      <c r="C1709" s="4"/>
      <c r="D1709" s="4"/>
      <c r="E1709" s="4"/>
    </row>
    <row r="1710" spans="1:5" ht="15.75">
      <c r="A1710" s="16"/>
      <c r="B1710" s="7"/>
      <c r="C1710" s="4"/>
      <c r="D1710" s="4"/>
      <c r="E1710" s="4"/>
    </row>
    <row r="1711" spans="1:5" ht="15.75">
      <c r="A1711" s="16"/>
      <c r="B1711" s="7"/>
      <c r="C1711" s="4"/>
      <c r="D1711" s="4"/>
      <c r="E1711" s="4"/>
    </row>
    <row r="1712" spans="1:5" ht="15.75">
      <c r="A1712" s="16"/>
      <c r="B1712" s="7"/>
      <c r="C1712" s="4"/>
      <c r="D1712" s="4"/>
      <c r="E1712" s="4"/>
    </row>
    <row r="1713" spans="1:5" ht="15.75">
      <c r="A1713" s="16"/>
      <c r="B1713" s="7"/>
      <c r="C1713" s="4"/>
      <c r="D1713" s="4"/>
      <c r="E1713" s="4"/>
    </row>
    <row r="1714" spans="1:5" ht="15.75">
      <c r="A1714" s="16"/>
      <c r="B1714" s="7"/>
      <c r="C1714" s="4"/>
      <c r="D1714" s="4"/>
      <c r="E1714" s="4"/>
    </row>
    <row r="1715" spans="1:5" ht="15.75">
      <c r="A1715" s="16"/>
      <c r="B1715" s="7"/>
      <c r="C1715" s="4"/>
      <c r="D1715" s="4"/>
      <c r="E1715" s="4"/>
    </row>
    <row r="1716" spans="1:5" ht="15.75">
      <c r="A1716" s="16"/>
      <c r="B1716" s="7"/>
      <c r="C1716" s="4"/>
      <c r="D1716" s="4"/>
      <c r="E1716" s="4"/>
    </row>
    <row r="1717" spans="1:5" ht="15.75">
      <c r="A1717" s="16"/>
      <c r="B1717" s="7"/>
      <c r="C1717" s="4"/>
      <c r="D1717" s="4"/>
      <c r="E1717" s="4"/>
    </row>
    <row r="1718" spans="1:5" ht="15.75">
      <c r="A1718" s="16"/>
      <c r="B1718" s="7"/>
      <c r="C1718" s="4"/>
      <c r="D1718" s="4"/>
      <c r="E1718" s="4"/>
    </row>
    <row r="1719" spans="1:5" ht="15.75">
      <c r="A1719" s="16"/>
      <c r="B1719" s="7"/>
      <c r="C1719" s="4"/>
      <c r="D1719" s="4"/>
      <c r="E1719" s="4"/>
    </row>
    <row r="1720" spans="1:5" ht="15.75">
      <c r="A1720" s="16"/>
      <c r="B1720" s="7"/>
      <c r="C1720" s="4"/>
      <c r="D1720" s="4"/>
      <c r="E1720" s="4"/>
    </row>
    <row r="1721" spans="1:5" ht="15.75">
      <c r="A1721" s="16"/>
      <c r="B1721" s="7"/>
      <c r="C1721" s="4"/>
      <c r="D1721" s="4"/>
      <c r="E1721" s="4"/>
    </row>
    <row r="1722" spans="1:5" ht="15.75">
      <c r="A1722" s="16"/>
      <c r="B1722" s="7"/>
      <c r="C1722" s="4"/>
      <c r="D1722" s="4"/>
      <c r="E1722" s="4"/>
    </row>
    <row r="1723" spans="1:5" ht="15.75">
      <c r="A1723" s="16"/>
      <c r="B1723" s="7"/>
      <c r="C1723" s="4"/>
      <c r="D1723" s="4"/>
      <c r="E1723" s="4"/>
    </row>
    <row r="1724" spans="1:5" ht="15.75">
      <c r="A1724" s="16"/>
      <c r="B1724" s="7"/>
      <c r="C1724" s="4"/>
      <c r="D1724" s="4"/>
      <c r="E1724" s="4"/>
    </row>
    <row r="1725" spans="1:5" ht="15.75">
      <c r="A1725" s="16"/>
      <c r="B1725" s="7"/>
      <c r="C1725" s="4"/>
      <c r="D1725" s="4"/>
      <c r="E1725" s="4"/>
    </row>
    <row r="1726" spans="1:5" ht="15.75">
      <c r="A1726" s="16"/>
      <c r="B1726" s="7"/>
      <c r="C1726" s="4"/>
      <c r="D1726" s="4"/>
      <c r="E1726" s="4"/>
    </row>
    <row r="1727" spans="1:5" ht="15.75">
      <c r="A1727" s="16"/>
      <c r="B1727" s="7"/>
      <c r="C1727" s="4"/>
      <c r="D1727" s="4"/>
      <c r="E1727" s="4"/>
    </row>
    <row r="1728" spans="1:5" ht="15.75">
      <c r="A1728" s="16"/>
      <c r="B1728" s="7"/>
      <c r="C1728" s="4"/>
      <c r="D1728" s="4"/>
      <c r="E1728" s="4"/>
    </row>
    <row r="1729" spans="1:5" ht="15.75">
      <c r="A1729" s="16"/>
      <c r="B1729" s="7"/>
      <c r="C1729" s="4"/>
      <c r="D1729" s="4"/>
      <c r="E1729" s="4"/>
    </row>
    <row r="1730" spans="1:5" ht="15.75">
      <c r="A1730" s="16"/>
      <c r="B1730" s="7"/>
      <c r="C1730" s="4"/>
      <c r="D1730" s="4"/>
      <c r="E1730" s="4"/>
    </row>
    <row r="1731" spans="1:5" ht="15.75">
      <c r="A1731" s="16"/>
      <c r="B1731" s="7"/>
      <c r="C1731" s="4"/>
      <c r="D1731" s="4"/>
      <c r="E1731" s="4"/>
    </row>
    <row r="1732" spans="1:5" ht="15.75">
      <c r="A1732" s="16"/>
      <c r="B1732" s="7"/>
      <c r="C1732" s="4"/>
      <c r="D1732" s="4"/>
      <c r="E1732" s="4"/>
    </row>
    <row r="1733" spans="1:5" ht="15.75">
      <c r="A1733" s="16"/>
      <c r="B1733" s="7"/>
      <c r="C1733" s="4"/>
      <c r="D1733" s="4"/>
      <c r="E1733" s="4"/>
    </row>
    <row r="1734" spans="1:5" ht="15.75">
      <c r="A1734" s="16"/>
      <c r="B1734" s="7"/>
      <c r="C1734" s="4"/>
      <c r="D1734" s="4"/>
      <c r="E1734" s="4"/>
    </row>
    <row r="1735" spans="1:5" ht="15.75">
      <c r="A1735" s="16"/>
      <c r="B1735" s="7"/>
      <c r="C1735" s="4"/>
      <c r="D1735" s="4"/>
      <c r="E1735" s="4"/>
    </row>
    <row r="1736" spans="1:5" ht="15.75">
      <c r="A1736" s="16"/>
      <c r="B1736" s="7"/>
      <c r="C1736" s="4"/>
      <c r="D1736" s="4"/>
      <c r="E1736" s="4"/>
    </row>
    <row r="1737" spans="1:5" ht="15.75">
      <c r="A1737" s="16"/>
      <c r="B1737" s="7"/>
      <c r="C1737" s="4"/>
      <c r="D1737" s="4"/>
      <c r="E1737" s="4"/>
    </row>
    <row r="1738" spans="1:5" ht="15.75">
      <c r="A1738" s="16"/>
      <c r="B1738" s="7"/>
      <c r="C1738" s="4"/>
      <c r="D1738" s="4"/>
      <c r="E1738" s="4"/>
    </row>
    <row r="1739" spans="1:5" ht="15.75">
      <c r="A1739" s="16"/>
      <c r="B1739" s="7"/>
      <c r="C1739" s="4"/>
      <c r="D1739" s="4"/>
      <c r="E1739" s="4"/>
    </row>
    <row r="1740" spans="1:5" ht="15.75">
      <c r="A1740" s="16"/>
      <c r="B1740" s="7"/>
      <c r="C1740" s="4"/>
      <c r="D1740" s="4"/>
      <c r="E1740" s="4"/>
    </row>
    <row r="1741" spans="1:5" ht="15.75">
      <c r="A1741" s="16"/>
      <c r="B1741" s="7"/>
      <c r="C1741" s="4"/>
      <c r="D1741" s="4"/>
      <c r="E1741" s="4"/>
    </row>
    <row r="1742" spans="1:5" ht="15.75">
      <c r="A1742" s="16"/>
      <c r="B1742" s="7"/>
      <c r="C1742" s="4"/>
      <c r="D1742" s="4"/>
      <c r="E1742" s="4"/>
    </row>
    <row r="1743" spans="1:5" ht="15.75">
      <c r="A1743" s="16"/>
      <c r="B1743" s="7"/>
      <c r="C1743" s="4"/>
      <c r="D1743" s="4"/>
      <c r="E1743" s="4"/>
    </row>
    <row r="1744" spans="1:5" ht="15.75">
      <c r="A1744" s="16"/>
      <c r="B1744" s="7"/>
      <c r="C1744" s="4"/>
      <c r="D1744" s="4"/>
      <c r="E1744" s="4"/>
    </row>
    <row r="1745" spans="1:5" ht="15.75">
      <c r="A1745" s="16"/>
      <c r="B1745" s="7"/>
      <c r="C1745" s="4"/>
      <c r="D1745" s="4"/>
      <c r="E1745" s="4"/>
    </row>
    <row r="1746" spans="1:5" ht="15.75">
      <c r="A1746" s="16"/>
      <c r="B1746" s="7"/>
      <c r="C1746" s="4"/>
      <c r="D1746" s="4"/>
      <c r="E1746" s="4"/>
    </row>
    <row r="1747" spans="1:5" ht="15.75">
      <c r="A1747" s="16"/>
      <c r="B1747" s="7"/>
      <c r="C1747" s="4"/>
      <c r="D1747" s="4"/>
      <c r="E1747" s="4"/>
    </row>
    <row r="1748" spans="1:5" ht="15.75">
      <c r="A1748" s="16"/>
      <c r="B1748" s="7"/>
      <c r="C1748" s="4"/>
      <c r="D1748" s="4"/>
      <c r="E1748" s="4"/>
    </row>
    <row r="1749" spans="1:5" ht="15.75">
      <c r="A1749" s="16"/>
      <c r="B1749" s="7"/>
      <c r="C1749" s="4"/>
      <c r="D1749" s="4"/>
      <c r="E1749" s="4"/>
    </row>
    <row r="1750" spans="1:5" ht="15.75">
      <c r="A1750" s="16"/>
      <c r="B1750" s="7"/>
      <c r="C1750" s="4"/>
      <c r="D1750" s="4"/>
      <c r="E1750" s="4"/>
    </row>
    <row r="1751" spans="1:5" ht="15.75">
      <c r="A1751" s="16"/>
      <c r="B1751" s="7"/>
      <c r="C1751" s="4"/>
      <c r="D1751" s="4"/>
      <c r="E1751" s="4"/>
    </row>
    <row r="1752" spans="1:5" ht="15.75">
      <c r="A1752" s="16"/>
      <c r="B1752" s="7"/>
      <c r="C1752" s="4"/>
      <c r="D1752" s="4"/>
      <c r="E1752" s="4"/>
    </row>
    <row r="1753" spans="1:5" ht="15.75">
      <c r="A1753" s="16"/>
      <c r="B1753" s="7"/>
      <c r="C1753" s="4"/>
      <c r="D1753" s="4"/>
      <c r="E1753" s="4"/>
    </row>
    <row r="1754" spans="1:5" ht="15.75">
      <c r="A1754" s="16"/>
      <c r="B1754" s="7"/>
      <c r="C1754" s="4"/>
      <c r="D1754" s="4"/>
      <c r="E1754" s="4"/>
    </row>
    <row r="1755" spans="1:5" ht="15.75">
      <c r="A1755" s="16"/>
      <c r="B1755" s="7"/>
      <c r="C1755" s="4"/>
      <c r="D1755" s="4"/>
      <c r="E1755" s="4"/>
    </row>
    <row r="1756" spans="1:5" ht="15.75">
      <c r="A1756" s="16"/>
      <c r="B1756" s="7"/>
      <c r="C1756" s="4"/>
      <c r="D1756" s="4"/>
      <c r="E1756" s="4"/>
    </row>
    <row r="1757" spans="1:5" ht="15.75">
      <c r="A1757" s="16"/>
      <c r="B1757" s="7"/>
      <c r="C1757" s="4"/>
      <c r="D1757" s="4"/>
      <c r="E1757" s="4"/>
    </row>
    <row r="1758" spans="1:5" ht="15.75">
      <c r="A1758" s="16"/>
      <c r="B1758" s="7"/>
      <c r="C1758" s="4"/>
      <c r="D1758" s="4"/>
      <c r="E1758" s="4"/>
    </row>
    <row r="1759" spans="1:5" ht="15.75">
      <c r="A1759" s="16"/>
      <c r="B1759" s="7"/>
      <c r="C1759" s="4"/>
      <c r="D1759" s="4"/>
      <c r="E1759" s="4"/>
    </row>
    <row r="1760" spans="1:5" ht="15.75">
      <c r="A1760" s="16"/>
      <c r="B1760" s="7"/>
      <c r="C1760" s="4"/>
      <c r="D1760" s="4"/>
      <c r="E1760" s="4"/>
    </row>
    <row r="1761" spans="1:5" ht="15.75">
      <c r="A1761" s="16"/>
      <c r="B1761" s="7"/>
      <c r="C1761" s="4"/>
      <c r="D1761" s="4"/>
      <c r="E1761" s="4"/>
    </row>
    <row r="1762" spans="1:5" ht="15.75">
      <c r="A1762" s="16"/>
      <c r="B1762" s="7"/>
      <c r="C1762" s="4"/>
      <c r="D1762" s="4"/>
      <c r="E1762" s="4"/>
    </row>
    <row r="1763" spans="1:5" ht="15.75">
      <c r="A1763" s="16"/>
      <c r="B1763" s="7"/>
      <c r="C1763" s="4"/>
      <c r="D1763" s="4"/>
      <c r="E1763" s="4"/>
    </row>
    <row r="1764" spans="1:5" ht="15.75">
      <c r="A1764" s="16"/>
      <c r="B1764" s="7"/>
      <c r="C1764" s="4"/>
      <c r="D1764" s="4"/>
      <c r="E1764" s="4"/>
    </row>
    <row r="1765" spans="1:5" ht="15.75">
      <c r="A1765" s="16"/>
      <c r="B1765" s="7"/>
      <c r="C1765" s="4"/>
      <c r="D1765" s="4"/>
      <c r="E1765" s="4"/>
    </row>
    <row r="1766" spans="1:5" ht="15.75">
      <c r="A1766" s="16"/>
      <c r="B1766" s="7"/>
      <c r="C1766" s="4"/>
      <c r="D1766" s="4"/>
      <c r="E1766" s="4"/>
    </row>
    <row r="1767" spans="1:5" ht="15.75">
      <c r="A1767" s="16"/>
      <c r="B1767" s="7"/>
      <c r="C1767" s="4"/>
      <c r="D1767" s="4"/>
      <c r="E1767" s="4"/>
    </row>
    <row r="1768" spans="1:5" ht="15.75">
      <c r="A1768" s="16"/>
      <c r="B1768" s="7"/>
      <c r="C1768" s="4"/>
      <c r="D1768" s="4"/>
      <c r="E1768" s="4"/>
    </row>
    <row r="1769" spans="1:5" ht="15.75">
      <c r="A1769" s="16"/>
      <c r="B1769" s="7"/>
      <c r="C1769" s="4"/>
      <c r="D1769" s="4"/>
      <c r="E1769" s="4"/>
    </row>
    <row r="1770" spans="1:5" ht="15.75">
      <c r="A1770" s="16"/>
      <c r="B1770" s="7"/>
      <c r="C1770" s="4"/>
      <c r="D1770" s="4"/>
      <c r="E1770" s="4"/>
    </row>
    <row r="1771" spans="1:5" ht="15.75">
      <c r="A1771" s="16"/>
      <c r="B1771" s="7"/>
      <c r="C1771" s="4"/>
      <c r="D1771" s="4"/>
      <c r="E1771" s="4"/>
    </row>
    <row r="1772" spans="1:5" ht="15.75">
      <c r="A1772" s="16"/>
      <c r="B1772" s="7"/>
      <c r="C1772" s="4"/>
      <c r="D1772" s="4"/>
      <c r="E1772" s="4"/>
    </row>
    <row r="1773" spans="1:5" ht="15.75">
      <c r="A1773" s="16"/>
      <c r="B1773" s="7"/>
      <c r="C1773" s="4"/>
      <c r="D1773" s="4"/>
      <c r="E1773" s="4"/>
    </row>
    <row r="1774" spans="1:5" ht="15.75">
      <c r="A1774" s="16"/>
      <c r="B1774" s="7"/>
      <c r="C1774" s="4"/>
      <c r="D1774" s="4"/>
      <c r="E1774" s="4"/>
    </row>
    <row r="1775" spans="1:5" ht="15.75">
      <c r="A1775" s="16"/>
      <c r="B1775" s="7"/>
      <c r="C1775" s="4"/>
      <c r="D1775" s="4"/>
      <c r="E1775" s="4"/>
    </row>
    <row r="1776" spans="1:5" ht="15.75">
      <c r="A1776" s="16"/>
      <c r="B1776" s="7"/>
      <c r="C1776" s="4"/>
      <c r="D1776" s="4"/>
      <c r="E1776" s="4"/>
    </row>
    <row r="1777" spans="1:5" ht="15.75">
      <c r="A1777" s="16"/>
      <c r="B1777" s="7"/>
      <c r="C1777" s="4"/>
      <c r="D1777" s="4"/>
      <c r="E1777" s="4"/>
    </row>
    <row r="1778" spans="1:5" ht="15.75">
      <c r="A1778" s="16"/>
      <c r="B1778" s="7"/>
      <c r="C1778" s="4"/>
      <c r="D1778" s="4"/>
      <c r="E1778" s="4"/>
    </row>
    <row r="1779" spans="1:5" ht="15.75">
      <c r="A1779" s="16"/>
      <c r="B1779" s="7"/>
      <c r="C1779" s="4"/>
      <c r="D1779" s="4"/>
      <c r="E1779" s="4"/>
    </row>
    <row r="1780" spans="1:5" ht="15.75">
      <c r="A1780" s="16"/>
      <c r="B1780" s="7"/>
      <c r="C1780" s="4"/>
      <c r="D1780" s="4"/>
      <c r="E1780" s="4"/>
    </row>
    <row r="1781" spans="1:5" ht="15.75">
      <c r="A1781" s="16"/>
      <c r="B1781" s="7"/>
      <c r="C1781" s="4"/>
      <c r="D1781" s="4"/>
      <c r="E1781" s="4"/>
    </row>
    <row r="1782" spans="1:5" ht="15.75">
      <c r="A1782" s="16"/>
      <c r="B1782" s="7"/>
      <c r="C1782" s="4"/>
      <c r="D1782" s="4"/>
      <c r="E1782" s="4"/>
    </row>
    <row r="1783" spans="1:5" ht="15.75">
      <c r="A1783" s="16"/>
      <c r="B1783" s="7"/>
      <c r="C1783" s="4"/>
      <c r="D1783" s="4"/>
      <c r="E1783" s="4"/>
    </row>
    <row r="1784" spans="1:5" ht="15.75">
      <c r="A1784" s="16"/>
      <c r="B1784" s="7"/>
      <c r="C1784" s="4"/>
      <c r="D1784" s="4"/>
      <c r="E1784" s="4"/>
    </row>
    <row r="1785" spans="1:5" ht="15.75">
      <c r="A1785" s="16"/>
      <c r="B1785" s="7"/>
      <c r="C1785" s="4"/>
      <c r="D1785" s="4"/>
      <c r="E1785" s="4"/>
    </row>
    <row r="1786" spans="1:5" ht="15.75">
      <c r="A1786" s="16"/>
      <c r="B1786" s="7"/>
      <c r="C1786" s="4"/>
      <c r="D1786" s="4"/>
      <c r="E1786" s="4"/>
    </row>
    <row r="1787" spans="1:5" ht="15.75">
      <c r="A1787" s="16"/>
      <c r="B1787" s="7"/>
      <c r="C1787" s="4"/>
      <c r="D1787" s="4"/>
      <c r="E1787" s="4"/>
    </row>
    <row r="1788" spans="1:5" ht="15.75">
      <c r="A1788" s="16"/>
      <c r="B1788" s="7"/>
      <c r="C1788" s="4"/>
      <c r="D1788" s="4"/>
      <c r="E1788" s="4"/>
    </row>
    <row r="1789" spans="1:5" ht="15.75">
      <c r="A1789" s="16"/>
      <c r="B1789" s="7"/>
      <c r="C1789" s="4"/>
      <c r="D1789" s="4"/>
      <c r="E1789" s="4"/>
    </row>
    <row r="1790" spans="1:5" ht="15.75">
      <c r="A1790" s="16"/>
      <c r="B1790" s="7"/>
      <c r="C1790" s="4"/>
      <c r="D1790" s="4"/>
      <c r="E1790" s="4"/>
    </row>
    <row r="1791" spans="1:5" ht="15.75">
      <c r="A1791" s="16"/>
      <c r="B1791" s="7"/>
      <c r="C1791" s="4"/>
      <c r="D1791" s="4"/>
      <c r="E1791" s="4"/>
    </row>
    <row r="1792" spans="1:5" ht="15.75">
      <c r="A1792" s="16"/>
      <c r="B1792" s="7"/>
      <c r="C1792" s="4"/>
      <c r="D1792" s="4"/>
      <c r="E1792" s="4"/>
    </row>
    <row r="1793" spans="1:5" ht="15.75">
      <c r="A1793" s="16"/>
      <c r="B1793" s="7"/>
      <c r="C1793" s="4"/>
      <c r="D1793" s="4"/>
      <c r="E1793" s="4"/>
    </row>
    <row r="1794" spans="1:5" ht="15.75">
      <c r="A1794" s="16"/>
      <c r="B1794" s="7"/>
      <c r="C1794" s="4"/>
      <c r="D1794" s="4"/>
      <c r="E1794" s="4"/>
    </row>
    <row r="1795" spans="1:5" ht="15.75">
      <c r="A1795" s="16"/>
      <c r="B1795" s="7"/>
      <c r="C1795" s="4"/>
      <c r="D1795" s="4"/>
      <c r="E1795" s="4"/>
    </row>
    <row r="1796" spans="1:5" ht="15.75">
      <c r="A1796" s="16"/>
      <c r="B1796" s="7"/>
      <c r="C1796" s="4"/>
      <c r="D1796" s="4"/>
      <c r="E1796" s="4"/>
    </row>
    <row r="1797" spans="1:5" ht="15.75">
      <c r="A1797" s="16"/>
      <c r="B1797" s="7"/>
      <c r="C1797" s="4"/>
      <c r="D1797" s="4"/>
      <c r="E1797" s="4"/>
    </row>
    <row r="1798" spans="1:5" ht="15.75">
      <c r="A1798" s="16"/>
      <c r="B1798" s="7"/>
      <c r="C1798" s="4"/>
      <c r="D1798" s="4"/>
      <c r="E1798" s="4"/>
    </row>
    <row r="1799" spans="1:5" ht="15.75">
      <c r="A1799" s="16"/>
      <c r="B1799" s="7"/>
      <c r="C1799" s="4"/>
      <c r="D1799" s="4"/>
      <c r="E1799" s="4"/>
    </row>
    <row r="1800" spans="1:5" ht="15.75">
      <c r="A1800" s="16"/>
      <c r="B1800" s="7"/>
      <c r="C1800" s="4"/>
      <c r="D1800" s="4"/>
      <c r="E1800" s="4"/>
    </row>
    <row r="1801" spans="1:5" ht="15.75">
      <c r="A1801" s="16"/>
      <c r="B1801" s="7"/>
      <c r="C1801" s="4"/>
      <c r="D1801" s="4"/>
      <c r="E1801" s="4"/>
    </row>
    <row r="1802" spans="1:5" ht="15.75">
      <c r="A1802" s="16"/>
      <c r="B1802" s="7"/>
      <c r="C1802" s="4"/>
      <c r="D1802" s="4"/>
      <c r="E1802" s="4"/>
    </row>
    <row r="1803" spans="1:5" ht="15.75">
      <c r="A1803" s="16"/>
      <c r="B1803" s="7"/>
      <c r="C1803" s="4"/>
      <c r="D1803" s="4"/>
      <c r="E1803" s="4"/>
    </row>
    <row r="1804" spans="1:5" ht="15.75">
      <c r="A1804" s="16"/>
      <c r="B1804" s="7"/>
      <c r="C1804" s="4"/>
      <c r="D1804" s="4"/>
      <c r="E1804" s="4"/>
    </row>
    <row r="1805" spans="1:5" ht="15.75">
      <c r="A1805" s="16"/>
      <c r="B1805" s="7"/>
      <c r="C1805" s="4"/>
      <c r="D1805" s="4"/>
      <c r="E1805" s="4"/>
    </row>
    <row r="1806" spans="1:5" ht="15.75">
      <c r="A1806" s="16"/>
      <c r="B1806" s="7"/>
      <c r="C1806" s="4"/>
      <c r="D1806" s="4"/>
      <c r="E1806" s="4"/>
    </row>
    <row r="1807" spans="1:5" ht="15.75">
      <c r="A1807" s="16"/>
      <c r="B1807" s="7"/>
      <c r="C1807" s="4"/>
      <c r="D1807" s="4"/>
      <c r="E1807" s="4"/>
    </row>
    <row r="1808" spans="1:5" ht="15.75">
      <c r="A1808" s="16"/>
      <c r="B1808" s="7"/>
      <c r="C1808" s="4"/>
      <c r="D1808" s="4"/>
      <c r="E1808" s="4"/>
    </row>
    <row r="1809" spans="1:5" ht="15.75">
      <c r="A1809" s="16"/>
      <c r="B1809" s="7"/>
      <c r="C1809" s="4"/>
      <c r="D1809" s="4"/>
      <c r="E1809" s="4"/>
    </row>
    <row r="1810" spans="1:5" ht="15.75">
      <c r="A1810" s="16"/>
      <c r="B1810" s="7"/>
      <c r="C1810" s="4"/>
      <c r="D1810" s="4"/>
      <c r="E1810" s="4"/>
    </row>
    <row r="1811" spans="1:5" ht="15.75">
      <c r="A1811" s="16"/>
      <c r="B1811" s="7"/>
      <c r="C1811" s="4"/>
      <c r="D1811" s="4"/>
      <c r="E1811" s="4"/>
    </row>
    <row r="1812" spans="1:5" ht="15.75">
      <c r="A1812" s="16"/>
      <c r="B1812" s="7"/>
      <c r="C1812" s="4"/>
      <c r="D1812" s="4"/>
      <c r="E1812" s="4"/>
    </row>
    <row r="1813" spans="1:5" ht="15.75">
      <c r="A1813" s="16"/>
      <c r="B1813" s="7"/>
      <c r="C1813" s="4"/>
      <c r="D1813" s="4"/>
      <c r="E1813" s="4"/>
    </row>
    <row r="1814" spans="1:5" ht="15.75">
      <c r="A1814" s="16"/>
      <c r="B1814" s="7"/>
      <c r="C1814" s="4"/>
      <c r="D1814" s="4"/>
      <c r="E1814" s="4"/>
    </row>
    <row r="1815" spans="1:5" ht="15.75">
      <c r="A1815" s="16"/>
      <c r="B1815" s="7"/>
      <c r="C1815" s="4"/>
      <c r="D1815" s="4"/>
      <c r="E1815" s="4"/>
    </row>
    <row r="1816" spans="1:5" ht="15.75">
      <c r="A1816" s="16"/>
      <c r="B1816" s="7"/>
      <c r="C1816" s="4"/>
      <c r="D1816" s="4"/>
      <c r="E1816" s="4"/>
    </row>
    <row r="1817" spans="1:5" ht="15.75">
      <c r="A1817" s="16"/>
      <c r="B1817" s="7"/>
      <c r="C1817" s="4"/>
      <c r="D1817" s="4"/>
      <c r="E1817" s="4"/>
    </row>
    <row r="1818" spans="1:5" ht="15.75">
      <c r="A1818" s="16"/>
      <c r="B1818" s="7"/>
      <c r="C1818" s="4"/>
      <c r="D1818" s="4"/>
      <c r="E1818" s="4"/>
    </row>
    <row r="1819" spans="1:5" ht="15.75">
      <c r="A1819" s="16"/>
      <c r="B1819" s="7"/>
      <c r="C1819" s="4"/>
      <c r="D1819" s="4"/>
      <c r="E1819" s="4"/>
    </row>
    <row r="1820" spans="1:5" ht="15.75">
      <c r="A1820" s="16"/>
      <c r="B1820" s="7"/>
      <c r="C1820" s="4"/>
      <c r="D1820" s="4"/>
      <c r="E1820" s="4"/>
    </row>
    <row r="1821" spans="1:5" ht="15.75">
      <c r="A1821" s="16"/>
      <c r="B1821" s="7"/>
      <c r="C1821" s="4"/>
      <c r="D1821" s="4"/>
      <c r="E1821" s="4"/>
    </row>
    <row r="1822" spans="1:5" ht="15.75">
      <c r="A1822" s="16"/>
      <c r="B1822" s="7"/>
      <c r="C1822" s="4"/>
      <c r="D1822" s="4"/>
      <c r="E1822" s="4"/>
    </row>
    <row r="1823" spans="1:5" ht="15.75">
      <c r="A1823" s="16"/>
      <c r="B1823" s="7"/>
      <c r="C1823" s="4"/>
      <c r="D1823" s="4"/>
      <c r="E1823" s="4"/>
    </row>
    <row r="1824" spans="1:5" ht="15.75">
      <c r="A1824" s="16"/>
      <c r="B1824" s="7"/>
      <c r="C1824" s="4"/>
      <c r="D1824" s="4"/>
      <c r="E1824" s="4"/>
    </row>
    <row r="1825" spans="1:5" ht="15.75">
      <c r="A1825" s="16"/>
      <c r="B1825" s="7"/>
      <c r="C1825" s="4"/>
      <c r="D1825" s="4"/>
      <c r="E1825" s="4"/>
    </row>
    <row r="1826" spans="1:5" ht="15.75">
      <c r="A1826" s="16"/>
      <c r="B1826" s="7"/>
      <c r="C1826" s="4"/>
      <c r="D1826" s="4"/>
      <c r="E1826" s="4"/>
    </row>
    <row r="1827" spans="1:5" ht="15.75">
      <c r="A1827" s="16"/>
      <c r="B1827" s="7"/>
      <c r="C1827" s="4"/>
      <c r="D1827" s="4"/>
      <c r="E1827" s="4"/>
    </row>
    <row r="1828" spans="1:5" ht="15.75">
      <c r="A1828" s="16"/>
      <c r="B1828" s="7"/>
      <c r="C1828" s="4"/>
      <c r="D1828" s="4"/>
      <c r="E1828" s="4"/>
    </row>
    <row r="1829" spans="1:5" ht="15.75">
      <c r="A1829" s="16"/>
      <c r="B1829" s="7"/>
      <c r="C1829" s="4"/>
      <c r="D1829" s="4"/>
      <c r="E1829" s="4"/>
    </row>
    <row r="1830" spans="1:5" ht="15.75">
      <c r="A1830" s="16"/>
      <c r="B1830" s="7"/>
      <c r="C1830" s="4"/>
      <c r="D1830" s="4"/>
      <c r="E1830" s="4"/>
    </row>
    <row r="1831" spans="1:5" ht="15.75">
      <c r="A1831" s="16"/>
      <c r="B1831" s="7"/>
      <c r="C1831" s="4"/>
      <c r="D1831" s="4"/>
      <c r="E1831" s="4"/>
    </row>
    <row r="1832" spans="1:5" ht="15.75">
      <c r="A1832" s="16"/>
      <c r="B1832" s="7"/>
      <c r="C1832" s="4"/>
      <c r="D1832" s="4"/>
      <c r="E1832" s="4"/>
    </row>
    <row r="1833" spans="1:5" ht="15.75">
      <c r="A1833" s="16"/>
      <c r="B1833" s="7"/>
      <c r="C1833" s="4"/>
      <c r="D1833" s="4"/>
      <c r="E1833" s="4"/>
    </row>
    <row r="1834" spans="1:5" ht="15.75">
      <c r="A1834" s="16"/>
      <c r="B1834" s="7"/>
      <c r="C1834" s="4"/>
      <c r="D1834" s="4"/>
      <c r="E1834" s="4"/>
    </row>
    <row r="1835" spans="1:5" ht="15.75">
      <c r="A1835" s="16"/>
      <c r="B1835" s="7"/>
      <c r="C1835" s="4"/>
      <c r="D1835" s="4"/>
      <c r="E1835" s="4"/>
    </row>
    <row r="1836" spans="1:5" ht="15.75">
      <c r="A1836" s="16"/>
      <c r="B1836" s="7"/>
      <c r="C1836" s="4"/>
      <c r="D1836" s="4"/>
      <c r="E1836" s="4"/>
    </row>
    <row r="1837" spans="1:5" ht="15.75">
      <c r="A1837" s="16"/>
      <c r="B1837" s="7"/>
      <c r="C1837" s="4"/>
      <c r="D1837" s="4"/>
      <c r="E1837" s="4"/>
    </row>
    <row r="1838" spans="1:5" ht="15.75">
      <c r="A1838" s="16"/>
      <c r="B1838" s="7"/>
      <c r="C1838" s="4"/>
      <c r="D1838" s="4"/>
      <c r="E1838" s="4"/>
    </row>
    <row r="1839" spans="1:5" ht="15.75">
      <c r="A1839" s="16"/>
      <c r="B1839" s="7"/>
      <c r="C1839" s="4"/>
      <c r="D1839" s="4"/>
      <c r="E1839" s="4"/>
    </row>
    <row r="1840" spans="1:5" ht="15.75">
      <c r="A1840" s="16"/>
      <c r="B1840" s="7"/>
      <c r="C1840" s="4"/>
      <c r="D1840" s="4"/>
      <c r="E1840" s="4"/>
    </row>
    <row r="1841" spans="1:5" ht="15.75">
      <c r="A1841" s="16"/>
      <c r="B1841" s="7"/>
      <c r="C1841" s="4"/>
      <c r="D1841" s="4"/>
      <c r="E1841" s="4"/>
    </row>
    <row r="1842" spans="1:5" ht="15.75">
      <c r="A1842" s="16"/>
      <c r="B1842" s="7"/>
      <c r="C1842" s="4"/>
      <c r="D1842" s="4"/>
      <c r="E1842" s="4"/>
    </row>
    <row r="1843" spans="1:5" ht="15.75">
      <c r="A1843" s="16"/>
      <c r="B1843" s="7"/>
      <c r="C1843" s="4"/>
      <c r="D1843" s="4"/>
      <c r="E1843" s="4"/>
    </row>
    <row r="1844" spans="1:5" ht="15.75">
      <c r="A1844" s="16"/>
      <c r="B1844" s="7"/>
      <c r="C1844" s="4"/>
      <c r="D1844" s="4"/>
      <c r="E1844" s="4"/>
    </row>
    <row r="1845" spans="1:5" ht="15.75">
      <c r="A1845" s="16"/>
      <c r="B1845" s="7"/>
      <c r="C1845" s="4"/>
      <c r="D1845" s="4"/>
      <c r="E1845" s="4"/>
    </row>
    <row r="1846" spans="1:5" ht="15.75">
      <c r="A1846" s="16"/>
      <c r="B1846" s="7"/>
      <c r="C1846" s="4"/>
      <c r="D1846" s="4"/>
      <c r="E1846" s="4"/>
    </row>
    <row r="1847" spans="1:5" ht="15.75">
      <c r="A1847" s="16"/>
      <c r="B1847" s="7"/>
      <c r="C1847" s="4"/>
      <c r="D1847" s="4"/>
      <c r="E1847" s="4"/>
    </row>
    <row r="1848" spans="1:5" ht="15.75">
      <c r="A1848" s="16"/>
      <c r="B1848" s="7"/>
      <c r="C1848" s="4"/>
      <c r="D1848" s="4"/>
      <c r="E1848" s="4"/>
    </row>
    <row r="1849" spans="1:5" ht="15.75">
      <c r="A1849" s="16"/>
      <c r="B1849" s="7"/>
      <c r="C1849" s="4"/>
      <c r="D1849" s="4"/>
      <c r="E1849" s="4"/>
    </row>
    <row r="1850" spans="1:5" ht="15.75">
      <c r="A1850" s="16"/>
      <c r="B1850" s="7"/>
      <c r="C1850" s="4"/>
      <c r="D1850" s="4"/>
      <c r="E1850" s="4"/>
    </row>
    <row r="1851" spans="1:5" ht="15.75">
      <c r="A1851" s="16"/>
      <c r="B1851" s="7"/>
      <c r="C1851" s="4"/>
      <c r="D1851" s="4"/>
      <c r="E1851" s="4"/>
    </row>
    <row r="1852" spans="1:5" ht="15.75">
      <c r="A1852" s="16"/>
      <c r="B1852" s="7"/>
      <c r="C1852" s="4"/>
      <c r="D1852" s="4"/>
      <c r="E1852" s="4"/>
    </row>
    <row r="1853" spans="1:5" ht="15.75">
      <c r="A1853" s="16"/>
      <c r="B1853" s="7"/>
      <c r="C1853" s="4"/>
      <c r="D1853" s="4"/>
      <c r="E1853" s="4"/>
    </row>
    <row r="1854" spans="1:5" ht="15.75">
      <c r="A1854" s="16"/>
      <c r="B1854" s="7"/>
      <c r="C1854" s="4"/>
      <c r="D1854" s="4"/>
      <c r="E1854" s="4"/>
    </row>
    <row r="1855" spans="1:5" ht="15.75">
      <c r="A1855" s="16"/>
      <c r="B1855" s="7"/>
      <c r="C1855" s="4"/>
      <c r="D1855" s="4"/>
      <c r="E1855" s="4"/>
    </row>
    <row r="1856" spans="1:5" ht="15.75">
      <c r="A1856" s="16"/>
      <c r="B1856" s="7"/>
      <c r="C1856" s="4"/>
      <c r="D1856" s="4"/>
      <c r="E1856" s="4"/>
    </row>
    <row r="1857" spans="1:5" ht="15.75">
      <c r="A1857" s="16"/>
      <c r="B1857" s="7"/>
      <c r="C1857" s="4"/>
      <c r="D1857" s="4"/>
      <c r="E1857" s="4"/>
    </row>
    <row r="1858" spans="1:5" ht="15.75">
      <c r="A1858" s="16"/>
      <c r="B1858" s="7"/>
      <c r="C1858" s="4"/>
      <c r="D1858" s="4"/>
      <c r="E1858" s="4"/>
    </row>
    <row r="1859" spans="1:5" ht="15.75">
      <c r="A1859" s="16"/>
      <c r="B1859" s="7"/>
      <c r="C1859" s="4"/>
      <c r="D1859" s="4"/>
      <c r="E1859" s="4"/>
    </row>
    <row r="1860" spans="1:5" ht="15.75">
      <c r="A1860" s="16"/>
      <c r="B1860" s="7"/>
      <c r="C1860" s="4"/>
      <c r="D1860" s="4"/>
      <c r="E1860" s="4"/>
    </row>
    <row r="1861" spans="1:5" ht="15.75">
      <c r="A1861" s="16"/>
      <c r="B1861" s="7"/>
      <c r="C1861" s="4"/>
      <c r="D1861" s="4"/>
      <c r="E1861" s="4"/>
    </row>
    <row r="1862" spans="1:5" ht="15.75">
      <c r="A1862" s="16"/>
      <c r="B1862" s="7"/>
      <c r="C1862" s="4"/>
      <c r="D1862" s="4"/>
      <c r="E1862" s="4"/>
    </row>
    <row r="1863" spans="1:5" ht="15.75">
      <c r="A1863" s="16"/>
      <c r="B1863" s="7"/>
      <c r="C1863" s="4"/>
      <c r="D1863" s="4"/>
      <c r="E1863" s="4"/>
    </row>
    <row r="1864" spans="1:5" ht="15.75">
      <c r="A1864" s="16"/>
      <c r="B1864" s="7"/>
      <c r="C1864" s="4"/>
      <c r="D1864" s="4"/>
      <c r="E1864" s="4"/>
    </row>
    <row r="1865" spans="1:5" ht="15.75">
      <c r="A1865" s="16"/>
      <c r="B1865" s="7"/>
      <c r="C1865" s="4"/>
      <c r="D1865" s="4"/>
      <c r="E1865" s="4"/>
    </row>
    <row r="1866" spans="1:5" ht="15.75">
      <c r="A1866" s="16"/>
      <c r="B1866" s="7"/>
      <c r="C1866" s="4"/>
      <c r="D1866" s="4"/>
      <c r="E1866" s="4"/>
    </row>
    <row r="1867" spans="1:5" ht="15.75">
      <c r="A1867" s="16"/>
      <c r="B1867" s="7"/>
      <c r="C1867" s="4"/>
      <c r="D1867" s="4"/>
      <c r="E1867" s="4"/>
    </row>
    <row r="1868" spans="1:5" ht="15.75">
      <c r="A1868" s="16"/>
      <c r="B1868" s="7"/>
      <c r="C1868" s="4"/>
      <c r="D1868" s="4"/>
      <c r="E1868" s="4"/>
    </row>
    <row r="1869" spans="1:5" ht="15.75">
      <c r="A1869" s="16"/>
      <c r="B1869" s="7"/>
      <c r="C1869" s="4"/>
      <c r="D1869" s="4"/>
      <c r="E1869" s="4"/>
    </row>
    <row r="1870" spans="1:5" ht="15.75">
      <c r="A1870" s="16"/>
      <c r="B1870" s="7"/>
      <c r="C1870" s="4"/>
      <c r="D1870" s="4"/>
      <c r="E1870" s="4"/>
    </row>
    <row r="1871" spans="1:5" ht="15.75">
      <c r="A1871" s="16"/>
      <c r="B1871" s="7"/>
      <c r="C1871" s="4"/>
      <c r="D1871" s="4"/>
      <c r="E1871" s="4"/>
    </row>
    <row r="1872" spans="1:5" ht="15.75">
      <c r="A1872" s="16"/>
      <c r="B1872" s="7"/>
      <c r="C1872" s="4"/>
      <c r="D1872" s="4"/>
      <c r="E1872" s="4"/>
    </row>
    <row r="1873" spans="1:5" ht="15.75">
      <c r="A1873" s="16"/>
      <c r="B1873" s="7"/>
      <c r="C1873" s="4"/>
      <c r="D1873" s="4"/>
      <c r="E1873" s="4"/>
    </row>
    <row r="1874" spans="1:5" ht="15.75">
      <c r="A1874" s="16"/>
      <c r="B1874" s="7"/>
      <c r="C1874" s="4"/>
      <c r="D1874" s="4"/>
      <c r="E1874" s="4"/>
    </row>
    <row r="1875" spans="1:5" ht="15.75">
      <c r="A1875" s="16"/>
      <c r="B1875" s="7"/>
      <c r="C1875" s="4"/>
      <c r="D1875" s="4"/>
      <c r="E1875" s="4"/>
    </row>
    <row r="1876" spans="1:5" ht="15.75">
      <c r="A1876" s="16"/>
      <c r="B1876" s="7"/>
      <c r="C1876" s="4"/>
      <c r="D1876" s="4"/>
      <c r="E1876" s="4"/>
    </row>
    <row r="1877" spans="1:5" ht="15.75">
      <c r="A1877" s="16"/>
      <c r="B1877" s="7"/>
      <c r="C1877" s="4"/>
      <c r="D1877" s="4"/>
      <c r="E1877" s="4"/>
    </row>
    <row r="1878" spans="1:5" ht="15.75">
      <c r="A1878" s="16"/>
      <c r="B1878" s="7"/>
      <c r="C1878" s="4"/>
      <c r="D1878" s="4"/>
      <c r="E1878" s="4"/>
    </row>
    <row r="1879" spans="1:5" ht="15.75">
      <c r="A1879" s="16"/>
      <c r="B1879" s="7"/>
      <c r="C1879" s="4"/>
      <c r="D1879" s="4"/>
      <c r="E1879" s="4"/>
    </row>
    <row r="1880" spans="1:5" ht="15.75">
      <c r="A1880" s="16"/>
      <c r="B1880" s="7"/>
      <c r="C1880" s="4"/>
      <c r="D1880" s="4"/>
      <c r="E1880" s="4"/>
    </row>
    <row r="1881" spans="1:5" ht="15.75">
      <c r="A1881" s="16"/>
      <c r="B1881" s="7"/>
      <c r="C1881" s="4"/>
      <c r="D1881" s="4"/>
      <c r="E1881" s="4"/>
    </row>
    <row r="1882" spans="1:5" ht="15.75">
      <c r="A1882" s="16"/>
      <c r="B1882" s="7"/>
      <c r="C1882" s="4"/>
      <c r="D1882" s="4"/>
      <c r="E1882" s="4"/>
    </row>
    <row r="1883" spans="1:5" ht="15.75">
      <c r="A1883" s="16"/>
      <c r="B1883" s="7"/>
      <c r="C1883" s="4"/>
      <c r="D1883" s="4"/>
      <c r="E1883" s="4"/>
    </row>
    <row r="1884" spans="1:5" ht="15.75">
      <c r="A1884" s="16"/>
      <c r="B1884" s="7"/>
      <c r="C1884" s="4"/>
      <c r="D1884" s="4"/>
      <c r="E1884" s="4"/>
    </row>
    <row r="1885" spans="1:5" ht="15.75">
      <c r="A1885" s="16"/>
      <c r="B1885" s="7"/>
      <c r="C1885" s="4"/>
      <c r="D1885" s="4"/>
      <c r="E1885" s="4"/>
    </row>
    <row r="1886" spans="1:5" ht="15.75">
      <c r="A1886" s="16"/>
      <c r="B1886" s="7"/>
      <c r="C1886" s="4"/>
      <c r="D1886" s="4"/>
      <c r="E1886" s="4"/>
    </row>
    <row r="1887" spans="1:5" ht="15.75">
      <c r="A1887" s="16"/>
      <c r="B1887" s="7"/>
      <c r="C1887" s="4"/>
      <c r="D1887" s="4"/>
      <c r="E1887" s="4"/>
    </row>
    <row r="1888" spans="1:5" ht="15.75">
      <c r="A1888" s="16"/>
      <c r="B1888" s="7"/>
      <c r="C1888" s="4"/>
      <c r="D1888" s="4"/>
      <c r="E1888" s="4"/>
    </row>
    <row r="1889" spans="1:5" ht="15.75">
      <c r="A1889" s="16"/>
      <c r="B1889" s="7"/>
      <c r="C1889" s="4"/>
      <c r="D1889" s="4"/>
      <c r="E1889" s="4"/>
    </row>
    <row r="1890" spans="1:5" ht="15.75">
      <c r="A1890" s="16"/>
      <c r="B1890" s="7"/>
      <c r="C1890" s="4"/>
      <c r="D1890" s="4"/>
      <c r="E1890" s="4"/>
    </row>
    <row r="1891" spans="1:5" ht="15.75">
      <c r="A1891" s="16"/>
      <c r="B1891" s="7"/>
      <c r="C1891" s="4"/>
      <c r="D1891" s="4"/>
      <c r="E1891" s="4"/>
    </row>
    <row r="1892" spans="1:5" ht="15.75">
      <c r="A1892" s="16"/>
      <c r="B1892" s="7"/>
      <c r="C1892" s="4"/>
      <c r="D1892" s="4"/>
      <c r="E1892" s="4"/>
    </row>
    <row r="1893" spans="1:5" ht="15.75">
      <c r="A1893" s="16"/>
      <c r="B1893" s="7"/>
      <c r="C1893" s="4"/>
      <c r="D1893" s="4"/>
      <c r="E1893" s="4"/>
    </row>
    <row r="1894" spans="1:5" ht="15.75">
      <c r="A1894" s="16"/>
      <c r="B1894" s="7"/>
      <c r="C1894" s="4"/>
      <c r="D1894" s="4"/>
      <c r="E1894" s="4"/>
    </row>
    <row r="1895" spans="1:5" ht="15.75">
      <c r="A1895" s="16"/>
      <c r="B1895" s="7"/>
      <c r="C1895" s="4"/>
      <c r="D1895" s="4"/>
      <c r="E1895" s="4"/>
    </row>
    <row r="1896" spans="1:5" ht="15.75">
      <c r="A1896" s="16"/>
      <c r="B1896" s="7"/>
      <c r="C1896" s="4"/>
      <c r="D1896" s="4"/>
      <c r="E1896" s="4"/>
    </row>
    <row r="1897" spans="1:5" ht="15.75">
      <c r="A1897" s="16"/>
      <c r="B1897" s="7"/>
      <c r="C1897" s="4"/>
      <c r="D1897" s="4"/>
      <c r="E1897" s="4"/>
    </row>
    <row r="1898" spans="1:5" ht="15.75">
      <c r="A1898" s="16"/>
      <c r="B1898" s="7"/>
      <c r="C1898" s="4"/>
      <c r="D1898" s="4"/>
      <c r="E1898" s="4"/>
    </row>
    <row r="1899" spans="1:5" ht="15.75">
      <c r="A1899" s="16"/>
      <c r="B1899" s="7"/>
      <c r="C1899" s="4"/>
      <c r="D1899" s="4"/>
      <c r="E1899" s="4"/>
    </row>
    <row r="1900" spans="1:5" ht="15.75">
      <c r="A1900" s="16"/>
      <c r="B1900" s="7"/>
      <c r="C1900" s="4"/>
      <c r="D1900" s="4"/>
      <c r="E1900" s="4"/>
    </row>
    <row r="1901" spans="1:5" ht="15.75">
      <c r="A1901" s="16"/>
      <c r="B1901" s="7"/>
      <c r="C1901" s="4"/>
      <c r="D1901" s="4"/>
      <c r="E1901" s="4"/>
    </row>
    <row r="1902" spans="1:5" ht="15.75">
      <c r="A1902" s="16"/>
      <c r="B1902" s="7"/>
      <c r="C1902" s="4"/>
      <c r="D1902" s="4"/>
      <c r="E1902" s="4"/>
    </row>
    <row r="1903" spans="1:5" ht="15.75">
      <c r="A1903" s="16"/>
      <c r="B1903" s="7"/>
      <c r="C1903" s="4"/>
      <c r="D1903" s="4"/>
      <c r="E1903" s="4"/>
    </row>
    <row r="1904" spans="1:5" ht="15.75">
      <c r="A1904" s="16"/>
      <c r="B1904" s="7"/>
      <c r="C1904" s="4"/>
      <c r="D1904" s="4"/>
      <c r="E1904" s="4"/>
    </row>
    <row r="1905" spans="1:5" ht="15.75">
      <c r="A1905" s="16"/>
      <c r="B1905" s="7"/>
      <c r="C1905" s="4"/>
      <c r="D1905" s="4"/>
      <c r="E1905" s="4"/>
    </row>
    <row r="1906" spans="1:5" ht="15.75">
      <c r="A1906" s="16"/>
      <c r="B1906" s="7"/>
      <c r="C1906" s="4"/>
      <c r="D1906" s="4"/>
      <c r="E1906" s="4"/>
    </row>
    <row r="1907" spans="1:5" ht="15.75">
      <c r="A1907" s="16"/>
      <c r="B1907" s="7"/>
      <c r="C1907" s="4"/>
      <c r="D1907" s="4"/>
      <c r="E1907" s="4"/>
    </row>
    <row r="1908" spans="1:5" ht="15.75">
      <c r="A1908" s="16"/>
      <c r="B1908" s="7"/>
      <c r="C1908" s="4"/>
      <c r="D1908" s="4"/>
      <c r="E1908" s="4"/>
    </row>
    <row r="1909" spans="1:5" ht="15.75">
      <c r="A1909" s="16"/>
      <c r="B1909" s="7"/>
      <c r="C1909" s="4"/>
      <c r="D1909" s="4"/>
      <c r="E1909" s="4"/>
    </row>
    <row r="1910" spans="1:5" ht="15.75">
      <c r="A1910" s="16"/>
      <c r="B1910" s="7"/>
      <c r="C1910" s="4"/>
      <c r="D1910" s="4"/>
      <c r="E1910" s="4"/>
    </row>
    <row r="1911" spans="1:5" ht="15.75">
      <c r="A1911" s="16"/>
      <c r="B1911" s="7"/>
      <c r="C1911" s="4"/>
      <c r="D1911" s="4"/>
      <c r="E1911" s="4"/>
    </row>
    <row r="1912" spans="1:5" ht="15.75">
      <c r="A1912" s="16"/>
      <c r="B1912" s="7"/>
      <c r="C1912" s="4"/>
      <c r="D1912" s="4"/>
      <c r="E1912" s="4"/>
    </row>
    <row r="1913" spans="1:5" ht="15.75">
      <c r="A1913" s="16"/>
      <c r="B1913" s="7"/>
      <c r="C1913" s="4"/>
      <c r="D1913" s="4"/>
      <c r="E1913" s="4"/>
    </row>
    <row r="1914" spans="1:5" ht="15.75">
      <c r="A1914" s="16"/>
      <c r="B1914" s="7"/>
      <c r="C1914" s="4"/>
      <c r="D1914" s="4"/>
      <c r="E1914" s="4"/>
    </row>
    <row r="1915" spans="1:5" ht="15.75">
      <c r="A1915" s="16"/>
      <c r="B1915" s="7"/>
      <c r="C1915" s="4"/>
      <c r="D1915" s="4"/>
      <c r="E1915" s="4"/>
    </row>
    <row r="1916" spans="1:5" ht="15.75">
      <c r="A1916" s="16"/>
      <c r="B1916" s="7"/>
      <c r="C1916" s="4"/>
      <c r="D1916" s="4"/>
      <c r="E1916" s="4"/>
    </row>
    <row r="1917" spans="1:5" ht="15.75">
      <c r="A1917" s="16"/>
      <c r="B1917" s="7"/>
      <c r="C1917" s="4"/>
      <c r="D1917" s="4"/>
      <c r="E1917" s="4"/>
    </row>
    <row r="1918" spans="1:5" ht="15.75">
      <c r="A1918" s="16"/>
      <c r="B1918" s="7"/>
      <c r="C1918" s="4"/>
      <c r="D1918" s="4"/>
      <c r="E1918" s="4"/>
    </row>
    <row r="1919" spans="1:5" ht="15.75">
      <c r="A1919" s="16"/>
      <c r="B1919" s="7"/>
      <c r="C1919" s="4"/>
      <c r="D1919" s="4"/>
      <c r="E1919" s="4"/>
    </row>
    <row r="1920" spans="1:5" ht="15.75">
      <c r="A1920" s="16"/>
      <c r="B1920" s="7"/>
      <c r="C1920" s="4"/>
      <c r="D1920" s="4"/>
      <c r="E1920" s="4"/>
    </row>
    <row r="1921" spans="1:5" ht="15.75">
      <c r="A1921" s="16"/>
      <c r="B1921" s="7"/>
      <c r="C1921" s="4"/>
      <c r="D1921" s="4"/>
      <c r="E1921" s="4"/>
    </row>
    <row r="1922" spans="1:5" ht="15.75">
      <c r="A1922" s="16"/>
      <c r="B1922" s="7"/>
      <c r="C1922" s="4"/>
      <c r="D1922" s="4"/>
      <c r="E1922" s="4"/>
    </row>
    <row r="1923" spans="1:5" ht="15.75">
      <c r="A1923" s="16"/>
      <c r="B1923" s="7"/>
      <c r="C1923" s="4"/>
      <c r="D1923" s="4"/>
      <c r="E1923" s="4"/>
    </row>
    <row r="1924" spans="1:5" ht="15.75">
      <c r="A1924" s="16"/>
      <c r="B1924" s="7"/>
      <c r="C1924" s="4"/>
      <c r="D1924" s="4"/>
      <c r="E1924" s="4"/>
    </row>
    <row r="1925" spans="1:5" ht="15.75">
      <c r="A1925" s="16"/>
      <c r="B1925" s="7"/>
      <c r="C1925" s="4"/>
      <c r="D1925" s="4"/>
      <c r="E1925" s="4"/>
    </row>
    <row r="1926" spans="1:5" ht="15.75">
      <c r="A1926" s="16"/>
      <c r="B1926" s="7"/>
      <c r="C1926" s="4"/>
      <c r="D1926" s="4"/>
      <c r="E1926" s="4"/>
    </row>
    <row r="1927" spans="1:5" ht="15.75">
      <c r="A1927" s="16"/>
      <c r="B1927" s="7"/>
      <c r="C1927" s="4"/>
      <c r="D1927" s="4"/>
      <c r="E1927" s="4"/>
    </row>
    <row r="1928" spans="1:5" ht="15.75">
      <c r="A1928" s="16"/>
      <c r="B1928" s="7"/>
      <c r="C1928" s="4"/>
      <c r="D1928" s="4"/>
      <c r="E1928" s="4"/>
    </row>
    <row r="1929" spans="1:5" ht="15.75">
      <c r="A1929" s="16"/>
      <c r="B1929" s="7"/>
      <c r="C1929" s="4"/>
      <c r="D1929" s="4"/>
      <c r="E1929" s="4"/>
    </row>
    <row r="1930" spans="1:5" ht="15.75">
      <c r="A1930" s="16"/>
      <c r="B1930" s="7"/>
      <c r="C1930" s="4"/>
      <c r="D1930" s="4"/>
      <c r="E1930" s="4"/>
    </row>
    <row r="1931" spans="1:5" ht="15.75">
      <c r="A1931" s="16"/>
      <c r="B1931" s="7"/>
      <c r="C1931" s="4"/>
      <c r="D1931" s="4"/>
      <c r="E1931" s="4"/>
    </row>
    <row r="1932" spans="1:5" ht="15.75">
      <c r="A1932" s="16"/>
      <c r="B1932" s="7"/>
      <c r="C1932" s="4"/>
      <c r="D1932" s="4"/>
      <c r="E1932" s="4"/>
    </row>
    <row r="1933" spans="1:5" ht="15.75">
      <c r="A1933" s="16"/>
      <c r="B1933" s="7"/>
      <c r="C1933" s="4"/>
      <c r="D1933" s="4"/>
      <c r="E1933" s="4"/>
    </row>
    <row r="1934" spans="1:5" ht="15.75">
      <c r="A1934" s="16"/>
      <c r="B1934" s="7"/>
      <c r="C1934" s="4"/>
      <c r="D1934" s="4"/>
      <c r="E1934" s="4"/>
    </row>
    <row r="1935" spans="1:5" ht="15.75">
      <c r="A1935" s="16"/>
      <c r="B1935" s="7"/>
      <c r="C1935" s="4"/>
      <c r="D1935" s="4"/>
      <c r="E1935" s="4"/>
    </row>
    <row r="1936" spans="1:5" ht="15.75">
      <c r="A1936" s="16"/>
      <c r="B1936" s="7"/>
      <c r="C1936" s="4"/>
      <c r="D1936" s="4"/>
      <c r="E1936" s="4"/>
    </row>
    <row r="1937" spans="1:5" ht="15.75">
      <c r="A1937" s="16"/>
      <c r="B1937" s="7"/>
      <c r="C1937" s="4"/>
      <c r="D1937" s="4"/>
      <c r="E1937" s="4"/>
    </row>
    <row r="1938" spans="1:5" ht="15.75">
      <c r="A1938" s="16"/>
      <c r="B1938" s="7"/>
      <c r="C1938" s="4"/>
      <c r="D1938" s="4"/>
      <c r="E1938" s="4"/>
    </row>
    <row r="1939" spans="1:5" ht="15.75">
      <c r="A1939" s="16"/>
      <c r="B1939" s="7"/>
      <c r="C1939" s="4"/>
      <c r="D1939" s="4"/>
      <c r="E1939" s="4"/>
    </row>
    <row r="1940" spans="1:5" ht="15.75">
      <c r="A1940" s="16"/>
      <c r="B1940" s="7"/>
      <c r="C1940" s="4"/>
      <c r="D1940" s="4"/>
      <c r="E1940" s="4"/>
    </row>
    <row r="1941" spans="1:5" ht="15.75">
      <c r="A1941" s="16"/>
      <c r="B1941" s="7"/>
      <c r="C1941" s="4"/>
      <c r="D1941" s="4"/>
      <c r="E1941" s="4"/>
    </row>
    <row r="1942" spans="1:5" ht="15.75">
      <c r="A1942" s="16"/>
      <c r="B1942" s="7"/>
      <c r="C1942" s="4"/>
      <c r="D1942" s="4"/>
      <c r="E1942" s="4"/>
    </row>
    <row r="1943" spans="1:5" ht="15.75">
      <c r="A1943" s="16"/>
      <c r="B1943" s="7"/>
      <c r="C1943" s="4"/>
      <c r="D1943" s="4"/>
      <c r="E1943" s="4"/>
    </row>
    <row r="1944" spans="1:5" ht="15.75">
      <c r="A1944" s="16"/>
      <c r="B1944" s="7"/>
      <c r="C1944" s="4"/>
      <c r="D1944" s="4"/>
      <c r="E1944" s="4"/>
    </row>
    <row r="1945" spans="1:5" ht="15.75">
      <c r="A1945" s="16"/>
      <c r="B1945" s="7"/>
      <c r="C1945" s="4"/>
      <c r="D1945" s="4"/>
      <c r="E1945" s="4"/>
    </row>
    <row r="1946" spans="1:5" ht="15.75">
      <c r="A1946" s="16"/>
      <c r="B1946" s="7"/>
      <c r="C1946" s="4"/>
      <c r="D1946" s="4"/>
      <c r="E1946" s="4"/>
    </row>
    <row r="1947" spans="1:5" ht="15.75">
      <c r="A1947" s="16"/>
      <c r="B1947" s="7"/>
      <c r="C1947" s="4"/>
      <c r="D1947" s="4"/>
      <c r="E1947" s="4"/>
    </row>
    <row r="1948" spans="1:5" ht="15.75">
      <c r="A1948" s="16"/>
      <c r="B1948" s="7"/>
      <c r="C1948" s="4"/>
      <c r="D1948" s="4"/>
      <c r="E1948" s="4"/>
    </row>
    <row r="1949" spans="1:5" ht="15.75">
      <c r="A1949" s="16"/>
      <c r="B1949" s="7"/>
      <c r="C1949" s="4"/>
      <c r="D1949" s="4"/>
      <c r="E1949" s="4"/>
    </row>
    <row r="1950" spans="1:5" ht="15.75">
      <c r="A1950" s="16"/>
      <c r="B1950" s="7"/>
      <c r="C1950" s="4"/>
      <c r="D1950" s="4"/>
      <c r="E1950" s="4"/>
    </row>
    <row r="1951" spans="1:5" ht="15.75">
      <c r="A1951" s="16"/>
      <c r="B1951" s="7"/>
      <c r="C1951" s="4"/>
      <c r="D1951" s="4"/>
      <c r="E1951" s="4"/>
    </row>
    <row r="1952" spans="1:5" ht="15.75">
      <c r="A1952" s="16"/>
      <c r="B1952" s="7"/>
      <c r="C1952" s="4"/>
      <c r="D1952" s="4"/>
      <c r="E1952" s="4"/>
    </row>
    <row r="1953" spans="1:5" ht="15.75">
      <c r="A1953" s="16"/>
      <c r="B1953" s="7"/>
      <c r="C1953" s="4"/>
      <c r="D1953" s="4"/>
      <c r="E1953" s="4"/>
    </row>
    <row r="1954" spans="1:5" ht="15.75">
      <c r="A1954" s="16"/>
      <c r="B1954" s="7"/>
      <c r="C1954" s="4"/>
      <c r="D1954" s="4"/>
      <c r="E1954" s="4"/>
    </row>
    <row r="1955" spans="1:5" ht="15.75">
      <c r="A1955" s="16"/>
      <c r="B1955" s="7"/>
      <c r="C1955" s="4"/>
      <c r="D1955" s="4"/>
      <c r="E1955" s="4"/>
    </row>
    <row r="1956" spans="1:5" ht="15.75">
      <c r="A1956" s="16"/>
      <c r="B1956" s="7"/>
      <c r="C1956" s="4"/>
      <c r="D1956" s="4"/>
      <c r="E1956" s="4"/>
    </row>
    <row r="1957" spans="1:5" ht="15.75">
      <c r="A1957" s="16"/>
      <c r="B1957" s="7"/>
      <c r="C1957" s="4"/>
      <c r="D1957" s="4"/>
      <c r="E1957" s="4"/>
    </row>
    <row r="1958" spans="1:5" ht="15.75">
      <c r="A1958" s="16"/>
      <c r="B1958" s="7"/>
      <c r="C1958" s="4"/>
      <c r="D1958" s="4"/>
      <c r="E1958" s="4"/>
    </row>
    <row r="1959" spans="1:5" ht="15.75">
      <c r="A1959" s="16"/>
      <c r="B1959" s="7"/>
      <c r="C1959" s="4"/>
      <c r="D1959" s="4"/>
      <c r="E1959" s="4"/>
    </row>
    <row r="1960" spans="1:5" ht="15.75">
      <c r="A1960" s="16"/>
      <c r="B1960" s="7"/>
      <c r="C1960" s="4"/>
      <c r="D1960" s="4"/>
      <c r="E1960" s="4"/>
    </row>
    <row r="1961" spans="1:5" ht="15.75">
      <c r="A1961" s="16"/>
      <c r="B1961" s="7"/>
      <c r="C1961" s="4"/>
      <c r="D1961" s="4"/>
      <c r="E1961" s="4"/>
    </row>
    <row r="1962" spans="1:5" ht="15.75">
      <c r="A1962" s="16"/>
      <c r="B1962" s="7"/>
      <c r="C1962" s="4"/>
      <c r="D1962" s="4"/>
      <c r="E1962" s="4"/>
    </row>
    <row r="1963" spans="1:5" ht="15.75">
      <c r="A1963" s="16"/>
      <c r="B1963" s="7"/>
      <c r="C1963" s="4"/>
      <c r="D1963" s="4"/>
      <c r="E1963" s="4"/>
    </row>
    <row r="1964" spans="1:5" ht="15.75">
      <c r="A1964" s="16"/>
      <c r="B1964" s="7"/>
      <c r="C1964" s="4"/>
      <c r="D1964" s="4"/>
      <c r="E1964" s="4"/>
    </row>
    <row r="1965" spans="1:5" ht="15.75">
      <c r="A1965" s="16"/>
      <c r="B1965" s="7"/>
      <c r="C1965" s="4"/>
      <c r="D1965" s="4"/>
      <c r="E1965" s="4"/>
    </row>
    <row r="1966" spans="1:5" ht="15.75">
      <c r="A1966" s="16"/>
      <c r="B1966" s="7"/>
      <c r="C1966" s="4"/>
      <c r="D1966" s="4"/>
      <c r="E1966" s="4"/>
    </row>
    <row r="1967" spans="1:5" ht="15.75">
      <c r="A1967" s="16"/>
      <c r="B1967" s="7"/>
      <c r="C1967" s="4"/>
      <c r="D1967" s="4"/>
      <c r="E1967" s="4"/>
    </row>
    <row r="1968" spans="1:5" ht="15.75">
      <c r="A1968" s="16"/>
      <c r="B1968" s="7"/>
      <c r="C1968" s="4"/>
      <c r="D1968" s="4"/>
      <c r="E1968" s="4"/>
    </row>
    <row r="1969" spans="1:5" ht="15.75">
      <c r="A1969" s="16"/>
      <c r="B1969" s="7"/>
      <c r="C1969" s="4"/>
      <c r="D1969" s="4"/>
      <c r="E1969" s="4"/>
    </row>
    <row r="1970" spans="1:5" ht="15.75">
      <c r="A1970" s="16"/>
      <c r="B1970" s="7"/>
      <c r="C1970" s="4"/>
      <c r="D1970" s="4"/>
      <c r="E1970" s="4"/>
    </row>
    <row r="1971" spans="1:5" ht="15.75">
      <c r="A1971" s="16"/>
      <c r="B1971" s="7"/>
      <c r="C1971" s="4"/>
      <c r="D1971" s="4"/>
      <c r="E1971" s="4"/>
    </row>
    <row r="1972" spans="1:5" ht="15.75">
      <c r="A1972" s="16"/>
      <c r="B1972" s="7"/>
      <c r="C1972" s="4"/>
      <c r="D1972" s="4"/>
      <c r="E1972" s="4"/>
    </row>
    <row r="1973" spans="1:5" ht="15.75">
      <c r="A1973" s="16"/>
      <c r="B1973" s="7"/>
      <c r="C1973" s="4"/>
      <c r="D1973" s="4"/>
      <c r="E1973" s="4"/>
    </row>
    <row r="1974" spans="1:5" ht="15.75">
      <c r="A1974" s="16"/>
      <c r="B1974" s="7"/>
      <c r="C1974" s="4"/>
      <c r="D1974" s="4"/>
      <c r="E1974" s="4"/>
    </row>
    <row r="1975" spans="1:5" ht="15.75">
      <c r="A1975" s="16"/>
      <c r="B1975" s="7"/>
      <c r="C1975" s="4"/>
      <c r="D1975" s="4"/>
      <c r="E1975" s="4"/>
    </row>
    <row r="1976" spans="1:5" ht="15.75">
      <c r="A1976" s="16"/>
      <c r="B1976" s="7"/>
      <c r="C1976" s="4"/>
      <c r="D1976" s="4"/>
      <c r="E1976" s="4"/>
    </row>
    <row r="1977" spans="1:5" ht="15.75">
      <c r="A1977" s="16"/>
      <c r="B1977" s="7"/>
      <c r="C1977" s="4"/>
      <c r="D1977" s="4"/>
      <c r="E1977" s="4"/>
    </row>
    <row r="1978" spans="1:5" ht="15.75">
      <c r="A1978" s="16"/>
      <c r="B1978" s="7"/>
      <c r="C1978" s="4"/>
      <c r="D1978" s="4"/>
      <c r="E1978" s="4"/>
    </row>
    <row r="1979" spans="1:5" ht="15.75">
      <c r="A1979" s="16"/>
      <c r="B1979" s="7"/>
      <c r="C1979" s="4"/>
      <c r="D1979" s="4"/>
      <c r="E1979" s="4"/>
    </row>
    <row r="1980" spans="1:5" ht="15.75">
      <c r="A1980" s="16"/>
      <c r="B1980" s="7"/>
      <c r="C1980" s="4"/>
      <c r="D1980" s="4"/>
      <c r="E1980" s="4"/>
    </row>
    <row r="1981" spans="1:5" ht="15.75">
      <c r="A1981" s="16"/>
      <c r="B1981" s="7"/>
      <c r="C1981" s="4"/>
      <c r="D1981" s="4"/>
      <c r="E1981" s="4"/>
    </row>
    <row r="1982" spans="1:5" ht="15.75">
      <c r="A1982" s="16"/>
      <c r="B1982" s="7"/>
      <c r="C1982" s="4"/>
      <c r="D1982" s="4"/>
      <c r="E1982" s="4"/>
    </row>
    <row r="1983" spans="1:5" ht="15.75">
      <c r="A1983" s="16"/>
      <c r="B1983" s="7"/>
      <c r="C1983" s="4"/>
      <c r="D1983" s="4"/>
      <c r="E1983" s="4"/>
    </row>
    <row r="1984" spans="1:5" ht="15.75">
      <c r="A1984" s="16"/>
      <c r="B1984" s="7"/>
      <c r="C1984" s="4"/>
      <c r="D1984" s="4"/>
      <c r="E1984" s="4"/>
    </row>
    <row r="1985" spans="1:5" ht="15.75">
      <c r="A1985" s="16"/>
      <c r="B1985" s="7"/>
      <c r="C1985" s="4"/>
      <c r="D1985" s="4"/>
      <c r="E1985" s="4"/>
    </row>
    <row r="1986" spans="1:5" ht="15.75">
      <c r="A1986" s="16"/>
      <c r="B1986" s="7"/>
      <c r="C1986" s="4"/>
      <c r="D1986" s="4"/>
      <c r="E1986" s="4"/>
    </row>
    <row r="1987" spans="1:5" ht="15.75">
      <c r="A1987" s="16"/>
      <c r="B1987" s="7"/>
      <c r="C1987" s="4"/>
      <c r="D1987" s="4"/>
      <c r="E1987" s="4"/>
    </row>
    <row r="1988" spans="1:5" ht="15.75">
      <c r="A1988" s="16"/>
      <c r="B1988" s="7"/>
      <c r="C1988" s="4"/>
      <c r="D1988" s="4"/>
      <c r="E1988" s="4"/>
    </row>
    <row r="1989" spans="1:5" ht="15.75">
      <c r="A1989" s="16"/>
      <c r="B1989" s="7"/>
      <c r="C1989" s="4"/>
      <c r="D1989" s="4"/>
      <c r="E1989" s="4"/>
    </row>
    <row r="1990" spans="1:5" ht="15.75">
      <c r="A1990" s="16"/>
      <c r="B1990" s="7"/>
      <c r="C1990" s="4"/>
      <c r="D1990" s="4"/>
      <c r="E1990" s="4"/>
    </row>
    <row r="1991" spans="1:5" ht="15.75">
      <c r="A1991" s="16"/>
      <c r="B1991" s="7"/>
      <c r="C1991" s="4"/>
      <c r="D1991" s="4"/>
      <c r="E1991" s="4"/>
    </row>
    <row r="1992" spans="1:5" ht="15.75">
      <c r="A1992" s="16"/>
      <c r="B1992" s="7"/>
      <c r="C1992" s="4"/>
      <c r="D1992" s="4"/>
      <c r="E1992" s="4"/>
    </row>
    <row r="1993" spans="1:5" ht="15.75">
      <c r="A1993" s="16"/>
      <c r="B1993" s="7"/>
      <c r="C1993" s="4"/>
      <c r="D1993" s="4"/>
      <c r="E1993" s="4"/>
    </row>
    <row r="1994" spans="1:5" ht="15.75">
      <c r="A1994" s="16"/>
      <c r="B1994" s="7"/>
      <c r="C1994" s="4"/>
      <c r="D1994" s="4"/>
      <c r="E1994" s="4"/>
    </row>
    <row r="1995" spans="1:5" ht="15.75">
      <c r="A1995" s="16"/>
      <c r="B1995" s="7"/>
      <c r="C1995" s="4"/>
      <c r="D1995" s="4"/>
      <c r="E1995" s="4"/>
    </row>
    <row r="1996" spans="1:5" ht="15.75">
      <c r="A1996" s="16"/>
      <c r="B1996" s="7"/>
      <c r="C1996" s="4"/>
      <c r="D1996" s="4"/>
      <c r="E1996" s="4"/>
    </row>
    <row r="1997" spans="1:5" ht="15.75">
      <c r="A1997" s="16"/>
      <c r="B1997" s="7"/>
      <c r="C1997" s="4"/>
      <c r="D1997" s="4"/>
      <c r="E1997" s="4"/>
    </row>
    <row r="1998" spans="1:5" ht="15.75">
      <c r="A1998" s="16"/>
      <c r="B1998" s="7"/>
      <c r="C1998" s="4"/>
      <c r="D1998" s="4"/>
      <c r="E1998" s="4"/>
    </row>
    <row r="1999" spans="1:5" ht="15.75">
      <c r="A1999" s="16"/>
      <c r="B1999" s="7"/>
      <c r="C1999" s="4"/>
      <c r="D1999" s="4"/>
      <c r="E1999" s="4"/>
    </row>
    <row r="2000" spans="1:5" ht="15.75">
      <c r="A2000" s="16"/>
      <c r="B2000" s="7"/>
      <c r="C2000" s="4"/>
      <c r="D2000" s="4"/>
      <c r="E2000" s="4"/>
    </row>
    <row r="2001" spans="1:5" ht="15.75">
      <c r="A2001" s="16"/>
      <c r="B2001" s="7"/>
      <c r="C2001" s="4"/>
      <c r="D2001" s="4"/>
      <c r="E2001" s="4"/>
    </row>
    <row r="2002" spans="1:5" ht="15.75">
      <c r="A2002" s="16"/>
      <c r="B2002" s="7"/>
      <c r="C2002" s="4"/>
      <c r="D2002" s="4"/>
      <c r="E2002" s="4"/>
    </row>
    <row r="2003" spans="1:5" ht="15.75">
      <c r="A2003" s="16"/>
      <c r="B2003" s="7"/>
      <c r="C2003" s="4"/>
      <c r="D2003" s="4"/>
      <c r="E2003" s="4"/>
    </row>
    <row r="2004" spans="1:5" ht="15.75">
      <c r="A2004" s="16"/>
      <c r="B2004" s="7"/>
      <c r="C2004" s="4"/>
      <c r="D2004" s="4"/>
      <c r="E2004" s="4"/>
    </row>
    <row r="2005" spans="1:5" ht="15.75">
      <c r="A2005" s="16"/>
      <c r="B2005" s="7"/>
      <c r="C2005" s="4"/>
      <c r="D2005" s="4"/>
      <c r="E2005" s="4"/>
    </row>
    <row r="2006" spans="1:5" ht="15.75">
      <c r="A2006" s="16"/>
      <c r="B2006" s="7"/>
      <c r="C2006" s="4"/>
      <c r="D2006" s="4"/>
      <c r="E2006" s="4"/>
    </row>
    <row r="2007" spans="1:5" ht="15.75">
      <c r="A2007" s="16"/>
      <c r="B2007" s="7"/>
      <c r="C2007" s="4"/>
      <c r="D2007" s="4"/>
      <c r="E2007" s="4"/>
    </row>
    <row r="2008" spans="1:5" ht="15.75">
      <c r="A2008" s="16"/>
      <c r="B2008" s="7"/>
      <c r="C2008" s="4"/>
      <c r="D2008" s="4"/>
      <c r="E2008" s="4"/>
    </row>
    <row r="2009" spans="1:5" ht="15.75">
      <c r="A2009" s="16"/>
      <c r="B2009" s="7"/>
      <c r="C2009" s="4"/>
      <c r="D2009" s="4"/>
      <c r="E2009" s="4"/>
    </row>
    <row r="2010" spans="1:5" ht="15.75">
      <c r="A2010" s="16"/>
      <c r="B2010" s="7"/>
      <c r="C2010" s="4"/>
      <c r="D2010" s="4"/>
      <c r="E2010" s="4"/>
    </row>
    <row r="2011" spans="1:5" ht="15.75">
      <c r="A2011" s="16"/>
      <c r="B2011" s="7"/>
      <c r="C2011" s="4"/>
      <c r="D2011" s="4"/>
      <c r="E2011" s="4"/>
    </row>
    <row r="2012" spans="1:5" ht="15.75">
      <c r="A2012" s="16"/>
      <c r="B2012" s="7"/>
      <c r="C2012" s="4"/>
      <c r="D2012" s="4"/>
      <c r="E2012" s="4"/>
    </row>
    <row r="2013" spans="1:5" ht="15.75">
      <c r="A2013" s="16"/>
      <c r="B2013" s="7"/>
      <c r="C2013" s="4"/>
      <c r="D2013" s="4"/>
      <c r="E2013" s="4"/>
    </row>
    <row r="2014" spans="1:5" ht="15.75">
      <c r="A2014" s="16"/>
      <c r="B2014" s="7"/>
      <c r="C2014" s="4"/>
      <c r="D2014" s="4"/>
      <c r="E2014" s="4"/>
    </row>
    <row r="2015" spans="1:5" ht="15.75">
      <c r="A2015" s="16"/>
      <c r="B2015" s="7"/>
      <c r="C2015" s="4"/>
      <c r="D2015" s="4"/>
      <c r="E2015" s="4"/>
    </row>
    <row r="2016" spans="1:5" ht="15.75">
      <c r="A2016" s="16"/>
      <c r="B2016" s="7"/>
      <c r="C2016" s="4"/>
      <c r="D2016" s="4"/>
      <c r="E2016" s="4"/>
    </row>
    <row r="2017" spans="1:5" ht="15.75">
      <c r="A2017" s="16"/>
      <c r="B2017" s="7"/>
      <c r="C2017" s="4"/>
      <c r="D2017" s="4"/>
      <c r="E2017" s="4"/>
    </row>
    <row r="2018" spans="1:5" ht="15.75">
      <c r="A2018" s="16"/>
      <c r="B2018" s="7"/>
      <c r="C2018" s="4"/>
      <c r="D2018" s="4"/>
      <c r="E2018" s="4"/>
    </row>
    <row r="2019" spans="1:5" ht="15.75">
      <c r="A2019" s="16"/>
      <c r="B2019" s="7"/>
      <c r="C2019" s="4"/>
      <c r="D2019" s="4"/>
      <c r="E2019" s="4"/>
    </row>
    <row r="2020" spans="1:5" ht="15.75">
      <c r="A2020" s="16"/>
      <c r="B2020" s="7"/>
      <c r="C2020" s="4"/>
      <c r="D2020" s="4"/>
      <c r="E2020" s="4"/>
    </row>
    <row r="2021" spans="1:5" ht="15.75">
      <c r="A2021" s="16"/>
      <c r="B2021" s="7"/>
      <c r="C2021" s="4"/>
      <c r="D2021" s="4"/>
      <c r="E2021" s="4"/>
    </row>
    <row r="2022" spans="1:5" ht="15.75">
      <c r="A2022" s="16"/>
      <c r="B2022" s="7"/>
      <c r="C2022" s="4"/>
      <c r="D2022" s="4"/>
      <c r="E2022" s="4"/>
    </row>
    <row r="2023" spans="1:5" ht="15.75">
      <c r="A2023" s="16"/>
      <c r="B2023" s="7"/>
      <c r="C2023" s="4"/>
      <c r="D2023" s="4"/>
      <c r="E2023" s="4"/>
    </row>
    <row r="2024" spans="1:5" ht="15.75">
      <c r="A2024" s="16"/>
      <c r="B2024" s="7"/>
      <c r="C2024" s="4"/>
      <c r="D2024" s="4"/>
      <c r="E2024" s="4"/>
    </row>
    <row r="2025" spans="1:5" ht="15.75">
      <c r="A2025" s="16"/>
      <c r="B2025" s="7"/>
      <c r="C2025" s="4"/>
      <c r="D2025" s="4"/>
      <c r="E2025" s="4"/>
    </row>
    <row r="2026" spans="1:5" ht="15.75">
      <c r="A2026" s="16"/>
      <c r="B2026" s="7"/>
      <c r="C2026" s="4"/>
      <c r="D2026" s="4"/>
      <c r="E2026" s="4"/>
    </row>
    <row r="2027" spans="1:5" ht="15.75">
      <c r="A2027" s="16"/>
      <c r="B2027" s="7"/>
      <c r="C2027" s="4"/>
      <c r="D2027" s="4"/>
      <c r="E2027" s="4"/>
    </row>
    <row r="2028" spans="1:5" ht="15.75">
      <c r="A2028" s="16"/>
      <c r="B2028" s="7"/>
      <c r="C2028" s="4"/>
      <c r="D2028" s="4"/>
      <c r="E2028" s="4"/>
    </row>
    <row r="2029" spans="1:5" ht="15.75">
      <c r="A2029" s="16"/>
      <c r="B2029" s="7"/>
      <c r="C2029" s="4"/>
      <c r="D2029" s="4"/>
      <c r="E2029" s="4"/>
    </row>
    <row r="2030" spans="1:5" ht="15.75">
      <c r="A2030" s="16"/>
      <c r="B2030" s="7"/>
      <c r="C2030" s="4"/>
      <c r="D2030" s="4"/>
      <c r="E2030" s="4"/>
    </row>
    <row r="2031" spans="1:5" ht="15.75">
      <c r="A2031" s="16"/>
      <c r="B2031" s="7"/>
      <c r="C2031" s="4"/>
      <c r="D2031" s="4"/>
      <c r="E2031" s="4"/>
    </row>
    <row r="2032" spans="1:5" ht="15.75">
      <c r="A2032" s="16"/>
      <c r="B2032" s="7"/>
      <c r="C2032" s="4"/>
      <c r="D2032" s="4"/>
      <c r="E2032" s="4"/>
    </row>
    <row r="2033" spans="1:5" ht="15.75">
      <c r="A2033" s="16"/>
      <c r="B2033" s="7"/>
      <c r="C2033" s="4"/>
      <c r="D2033" s="4"/>
      <c r="E2033" s="4"/>
    </row>
    <row r="2034" spans="1:5" ht="15.75">
      <c r="A2034" s="16"/>
      <c r="B2034" s="7"/>
      <c r="C2034" s="4"/>
      <c r="D2034" s="4"/>
      <c r="E2034" s="4"/>
    </row>
    <row r="2035" spans="1:5" ht="15.75">
      <c r="A2035" s="16"/>
      <c r="B2035" s="7"/>
      <c r="C2035" s="4"/>
      <c r="D2035" s="4"/>
      <c r="E2035" s="4"/>
    </row>
    <row r="2036" spans="1:5" ht="15.75">
      <c r="A2036" s="16"/>
      <c r="B2036" s="7"/>
      <c r="C2036" s="4"/>
      <c r="D2036" s="4"/>
      <c r="E2036" s="4"/>
    </row>
    <row r="2037" spans="1:5" ht="15.75">
      <c r="A2037" s="16"/>
      <c r="B2037" s="7"/>
      <c r="C2037" s="4"/>
      <c r="D2037" s="4"/>
      <c r="E2037" s="4"/>
    </row>
    <row r="2038" spans="1:5" ht="15.75">
      <c r="A2038" s="16"/>
      <c r="B2038" s="7"/>
      <c r="C2038" s="4"/>
      <c r="D2038" s="4"/>
      <c r="E2038" s="4"/>
    </row>
    <row r="2039" spans="1:5" ht="15.75">
      <c r="A2039" s="16"/>
      <c r="B2039" s="7"/>
      <c r="C2039" s="4"/>
      <c r="D2039" s="4"/>
      <c r="E2039" s="4"/>
    </row>
    <row r="2040" spans="1:5" ht="15.75">
      <c r="A2040" s="16"/>
      <c r="B2040" s="7"/>
      <c r="C2040" s="4"/>
      <c r="D2040" s="4"/>
      <c r="E2040" s="4"/>
    </row>
    <row r="2041" spans="1:5" ht="15.75">
      <c r="A2041" s="16"/>
      <c r="B2041" s="7"/>
      <c r="C2041" s="4"/>
      <c r="D2041" s="4"/>
      <c r="E2041" s="4"/>
    </row>
    <row r="2042" spans="1:5" ht="15.75">
      <c r="A2042" s="16"/>
      <c r="B2042" s="7"/>
      <c r="C2042" s="4"/>
      <c r="D2042" s="4"/>
      <c r="E2042" s="4"/>
    </row>
    <row r="2043" spans="1:5" ht="15.75">
      <c r="A2043" s="16"/>
      <c r="B2043" s="7"/>
      <c r="C2043" s="4"/>
      <c r="D2043" s="4"/>
      <c r="E2043" s="4"/>
    </row>
    <row r="2044" spans="1:5" ht="15.75">
      <c r="A2044" s="16"/>
      <c r="B2044" s="7"/>
      <c r="C2044" s="4"/>
      <c r="D2044" s="4"/>
      <c r="E2044" s="4"/>
    </row>
    <row r="2045" spans="1:5" ht="15.75">
      <c r="A2045" s="16"/>
      <c r="B2045" s="7"/>
      <c r="C2045" s="4"/>
      <c r="D2045" s="4"/>
      <c r="E2045" s="4"/>
    </row>
    <row r="2046" spans="1:5" ht="15.75">
      <c r="A2046" s="16"/>
      <c r="B2046" s="7"/>
      <c r="C2046" s="4"/>
      <c r="D2046" s="4"/>
      <c r="E2046" s="4"/>
    </row>
    <row r="2047" spans="1:5" ht="15.75">
      <c r="A2047" s="16"/>
      <c r="B2047" s="7"/>
      <c r="C2047" s="4"/>
      <c r="D2047" s="4"/>
      <c r="E2047" s="4"/>
    </row>
    <row r="2048" spans="1:5" ht="15.75">
      <c r="A2048" s="16"/>
      <c r="B2048" s="7"/>
      <c r="C2048" s="4"/>
      <c r="D2048" s="4"/>
      <c r="E2048" s="4"/>
    </row>
    <row r="2049" spans="1:5" ht="15.75">
      <c r="A2049" s="16"/>
      <c r="B2049" s="7"/>
      <c r="C2049" s="4"/>
      <c r="D2049" s="4"/>
      <c r="E2049" s="4"/>
    </row>
    <row r="2050" spans="1:5" ht="15.75">
      <c r="A2050" s="16"/>
      <c r="B2050" s="7"/>
      <c r="C2050" s="4"/>
      <c r="D2050" s="4"/>
      <c r="E2050" s="4"/>
    </row>
    <row r="2051" spans="1:5" ht="15.75">
      <c r="A2051" s="16"/>
      <c r="B2051" s="7"/>
      <c r="C2051" s="4"/>
      <c r="D2051" s="4"/>
      <c r="E2051" s="4"/>
    </row>
    <row r="2052" spans="1:5" ht="15.75">
      <c r="A2052" s="16"/>
      <c r="B2052" s="7"/>
      <c r="C2052" s="4"/>
      <c r="D2052" s="4"/>
      <c r="E2052" s="4"/>
    </row>
    <row r="2053" spans="1:5" ht="15.75">
      <c r="A2053" s="16"/>
      <c r="B2053" s="7"/>
      <c r="C2053" s="4"/>
      <c r="D2053" s="4"/>
      <c r="E2053" s="4"/>
    </row>
    <row r="2054" spans="1:5" ht="15.75">
      <c r="A2054" s="16"/>
      <c r="B2054" s="7"/>
      <c r="C2054" s="4"/>
      <c r="D2054" s="4"/>
      <c r="E2054" s="4"/>
    </row>
    <row r="2055" spans="1:5" ht="15.75">
      <c r="A2055" s="16"/>
      <c r="B2055" s="7"/>
      <c r="C2055" s="4"/>
      <c r="D2055" s="4"/>
      <c r="E2055" s="4"/>
    </row>
    <row r="2056" spans="1:5" ht="15.75">
      <c r="A2056" s="16"/>
      <c r="B2056" s="7"/>
      <c r="C2056" s="4"/>
      <c r="D2056" s="4"/>
      <c r="E2056" s="4"/>
    </row>
    <row r="2057" spans="1:5" ht="15.75">
      <c r="A2057" s="16"/>
      <c r="B2057" s="7"/>
      <c r="C2057" s="4"/>
      <c r="D2057" s="4"/>
      <c r="E2057" s="4"/>
    </row>
    <row r="2058" spans="1:5" ht="15.75">
      <c r="A2058" s="16"/>
      <c r="B2058" s="7"/>
      <c r="C2058" s="4"/>
      <c r="D2058" s="4"/>
      <c r="E2058" s="4"/>
    </row>
    <row r="2059" spans="1:5" ht="15.75">
      <c r="A2059" s="16"/>
      <c r="B2059" s="7"/>
      <c r="C2059" s="4"/>
      <c r="D2059" s="4"/>
      <c r="E2059" s="4"/>
    </row>
    <row r="2060" spans="1:5" ht="15.75">
      <c r="A2060" s="16"/>
      <c r="B2060" s="7"/>
      <c r="C2060" s="4"/>
      <c r="D2060" s="4"/>
      <c r="E2060" s="4"/>
    </row>
    <row r="2061" spans="1:5" ht="15.75">
      <c r="A2061" s="16"/>
      <c r="B2061" s="7"/>
      <c r="C2061" s="4"/>
      <c r="D2061" s="4"/>
      <c r="E2061" s="4"/>
    </row>
    <row r="2062" spans="1:5" ht="15.75">
      <c r="A2062" s="16"/>
      <c r="B2062" s="7"/>
      <c r="C2062" s="4"/>
      <c r="D2062" s="4"/>
      <c r="E2062" s="4"/>
    </row>
    <row r="2063" spans="1:5" ht="15.75">
      <c r="A2063" s="16"/>
      <c r="B2063" s="7"/>
      <c r="C2063" s="4"/>
      <c r="D2063" s="4"/>
      <c r="E2063" s="4"/>
    </row>
    <row r="2064" spans="1:5" ht="15.75">
      <c r="A2064" s="16"/>
      <c r="B2064" s="7"/>
      <c r="C2064" s="4"/>
      <c r="D2064" s="4"/>
      <c r="E2064" s="4"/>
    </row>
    <row r="2065" spans="1:5" ht="15.75">
      <c r="A2065" s="16"/>
      <c r="B2065" s="7"/>
      <c r="C2065" s="4"/>
      <c r="D2065" s="4"/>
      <c r="E2065" s="4"/>
    </row>
    <row r="2066" spans="1:5" ht="15.75">
      <c r="A2066" s="16"/>
      <c r="B2066" s="7"/>
      <c r="C2066" s="4"/>
      <c r="D2066" s="4"/>
      <c r="E2066" s="4"/>
    </row>
    <row r="2067" spans="1:5" ht="15.75">
      <c r="A2067" s="16"/>
      <c r="B2067" s="7"/>
      <c r="C2067" s="4"/>
      <c r="D2067" s="4"/>
      <c r="E2067" s="4"/>
    </row>
    <row r="2068" spans="1:5" ht="15.75">
      <c r="A2068" s="16"/>
      <c r="B2068" s="7"/>
      <c r="C2068" s="4"/>
      <c r="D2068" s="4"/>
      <c r="E2068" s="4"/>
    </row>
    <row r="2069" spans="1:5" ht="15.75">
      <c r="A2069" s="16"/>
      <c r="B2069" s="7"/>
      <c r="C2069" s="4"/>
      <c r="D2069" s="4"/>
      <c r="E2069" s="4"/>
    </row>
    <row r="2070" spans="1:5" ht="15.75">
      <c r="A2070" s="16"/>
      <c r="B2070" s="7"/>
      <c r="C2070" s="4"/>
      <c r="D2070" s="4"/>
      <c r="E2070" s="4"/>
    </row>
    <row r="2071" spans="1:5" ht="15.75">
      <c r="A2071" s="16"/>
      <c r="B2071" s="7"/>
      <c r="C2071" s="4"/>
      <c r="D2071" s="4"/>
      <c r="E2071" s="4"/>
    </row>
    <row r="2072" spans="1:5" ht="15.75">
      <c r="A2072" s="16"/>
      <c r="B2072" s="7"/>
      <c r="C2072" s="4"/>
      <c r="D2072" s="4"/>
      <c r="E2072" s="4"/>
    </row>
    <row r="2073" spans="1:5" ht="15.75">
      <c r="A2073" s="16"/>
      <c r="B2073" s="7"/>
      <c r="C2073" s="4"/>
      <c r="D2073" s="4"/>
      <c r="E2073" s="4"/>
    </row>
    <row r="2074" spans="1:5" ht="15.75">
      <c r="A2074" s="16"/>
      <c r="B2074" s="7"/>
      <c r="C2074" s="4"/>
      <c r="D2074" s="4"/>
      <c r="E2074" s="4"/>
    </row>
    <row r="2075" spans="1:5" ht="15.75">
      <c r="A2075" s="16"/>
      <c r="B2075" s="7"/>
      <c r="C2075" s="4"/>
      <c r="D2075" s="4"/>
      <c r="E2075" s="4"/>
    </row>
    <row r="2076" spans="1:5" ht="15.75">
      <c r="A2076" s="16"/>
      <c r="B2076" s="7"/>
      <c r="C2076" s="4"/>
      <c r="D2076" s="4"/>
      <c r="E2076" s="4"/>
    </row>
    <row r="2077" spans="1:5" ht="15.75">
      <c r="A2077" s="16"/>
      <c r="B2077" s="7"/>
      <c r="C2077" s="4"/>
      <c r="D2077" s="4"/>
      <c r="E2077" s="4"/>
    </row>
    <row r="2078" spans="1:5" ht="15.75">
      <c r="A2078" s="16"/>
      <c r="B2078" s="7"/>
      <c r="C2078" s="4"/>
      <c r="D2078" s="4"/>
      <c r="E2078" s="4"/>
    </row>
    <row r="2079" spans="1:5" ht="15.75">
      <c r="A2079" s="16"/>
      <c r="B2079" s="7"/>
      <c r="C2079" s="4"/>
      <c r="D2079" s="4"/>
      <c r="E2079" s="4"/>
    </row>
    <row r="2080" spans="1:5" ht="15.75">
      <c r="A2080" s="16"/>
      <c r="B2080" s="7"/>
      <c r="C2080" s="4"/>
      <c r="D2080" s="4"/>
      <c r="E2080" s="4"/>
    </row>
    <row r="2081" spans="1:5" ht="15.75">
      <c r="A2081" s="16"/>
      <c r="B2081" s="7"/>
      <c r="C2081" s="4"/>
      <c r="D2081" s="4"/>
      <c r="E2081" s="4"/>
    </row>
    <row r="2082" spans="1:5" ht="15.75">
      <c r="A2082" s="16"/>
      <c r="B2082" s="7"/>
      <c r="C2082" s="4"/>
      <c r="D2082" s="4"/>
      <c r="E2082" s="4"/>
    </row>
    <row r="2083" spans="1:5" ht="15.75">
      <c r="A2083" s="16"/>
      <c r="B2083" s="7"/>
      <c r="C2083" s="4"/>
      <c r="D2083" s="4"/>
      <c r="E2083" s="4"/>
    </row>
    <row r="2084" spans="1:5" ht="15.75">
      <c r="A2084" s="16"/>
      <c r="B2084" s="7"/>
      <c r="C2084" s="4"/>
      <c r="D2084" s="4"/>
      <c r="E2084" s="4"/>
    </row>
    <row r="2085" spans="1:5" ht="15.75">
      <c r="A2085" s="16"/>
      <c r="B2085" s="7"/>
      <c r="C2085" s="4"/>
      <c r="D2085" s="4"/>
      <c r="E2085" s="4"/>
    </row>
    <row r="2086" spans="1:5" ht="15.75">
      <c r="A2086" s="16"/>
      <c r="B2086" s="7"/>
      <c r="C2086" s="4"/>
      <c r="D2086" s="4"/>
      <c r="E2086" s="4"/>
    </row>
    <row r="2087" spans="1:5" ht="15.75">
      <c r="A2087" s="16"/>
      <c r="B2087" s="7"/>
      <c r="C2087" s="4"/>
      <c r="D2087" s="4"/>
      <c r="E2087" s="4"/>
    </row>
    <row r="2088" spans="1:5" ht="15.75">
      <c r="A2088" s="16"/>
      <c r="B2088" s="7"/>
      <c r="C2088" s="4"/>
      <c r="D2088" s="4"/>
      <c r="E2088" s="4"/>
    </row>
    <row r="2089" spans="1:5" ht="15.75">
      <c r="A2089" s="16"/>
      <c r="B2089" s="7"/>
      <c r="C2089" s="4"/>
      <c r="D2089" s="4"/>
      <c r="E2089" s="4"/>
    </row>
    <row r="2090" spans="1:5" ht="15.75">
      <c r="A2090" s="16"/>
      <c r="B2090" s="7"/>
      <c r="C2090" s="4"/>
      <c r="D2090" s="4"/>
      <c r="E2090" s="4"/>
    </row>
    <row r="2091" spans="1:5" ht="15.75">
      <c r="A2091" s="16"/>
      <c r="B2091" s="7"/>
      <c r="C2091" s="4"/>
      <c r="D2091" s="4"/>
      <c r="E2091" s="4"/>
    </row>
    <row r="2092" spans="1:5" ht="15.75">
      <c r="A2092" s="16"/>
      <c r="B2092" s="7"/>
      <c r="C2092" s="4"/>
      <c r="D2092" s="4"/>
      <c r="E2092" s="4"/>
    </row>
    <row r="2093" spans="1:5" ht="15.75">
      <c r="A2093" s="16"/>
      <c r="B2093" s="7"/>
      <c r="C2093" s="4"/>
      <c r="D2093" s="4"/>
      <c r="E2093" s="4"/>
    </row>
    <row r="2094" spans="1:5" ht="15.75">
      <c r="A2094" s="16"/>
      <c r="B2094" s="7"/>
      <c r="C2094" s="4"/>
      <c r="D2094" s="4"/>
      <c r="E2094" s="4"/>
    </row>
    <row r="2095" spans="1:5" ht="15.75">
      <c r="A2095" s="16"/>
      <c r="B2095" s="7"/>
      <c r="C2095" s="4"/>
      <c r="D2095" s="4"/>
      <c r="E2095" s="4"/>
    </row>
    <row r="2096" spans="1:5" ht="15.75">
      <c r="A2096" s="16"/>
      <c r="B2096" s="7"/>
      <c r="C2096" s="4"/>
      <c r="D2096" s="4"/>
      <c r="E2096" s="4"/>
    </row>
    <row r="2097" spans="1:5" ht="15.75">
      <c r="A2097" s="16"/>
      <c r="B2097" s="7"/>
      <c r="C2097" s="4"/>
      <c r="D2097" s="4"/>
      <c r="E2097" s="4"/>
    </row>
    <row r="2098" spans="1:5" ht="15.75">
      <c r="A2098" s="16"/>
      <c r="B2098" s="7"/>
      <c r="C2098" s="4"/>
      <c r="D2098" s="4"/>
      <c r="E2098" s="4"/>
    </row>
    <row r="2099" spans="1:5" ht="15.75">
      <c r="A2099" s="16"/>
      <c r="B2099" s="7"/>
      <c r="C2099" s="4"/>
      <c r="D2099" s="4"/>
      <c r="E2099" s="4"/>
    </row>
    <row r="2100" spans="1:5" ht="15.75">
      <c r="A2100" s="16"/>
      <c r="B2100" s="7"/>
      <c r="C2100" s="4"/>
      <c r="D2100" s="4"/>
      <c r="E2100" s="4"/>
    </row>
    <row r="2101" spans="1:5" ht="15.75">
      <c r="A2101" s="16"/>
      <c r="B2101" s="7"/>
      <c r="C2101" s="4"/>
      <c r="D2101" s="4"/>
      <c r="E2101" s="4"/>
    </row>
    <row r="2102" spans="1:5" ht="15.75">
      <c r="A2102" s="16"/>
      <c r="B2102" s="7"/>
      <c r="C2102" s="4"/>
      <c r="D2102" s="4"/>
      <c r="E2102" s="4"/>
    </row>
    <row r="2103" spans="1:5" ht="15.75">
      <c r="A2103" s="16"/>
      <c r="B2103" s="7"/>
      <c r="C2103" s="4"/>
      <c r="D2103" s="4"/>
      <c r="E2103" s="4"/>
    </row>
    <row r="2104" spans="1:5" ht="15.75">
      <c r="A2104" s="16"/>
      <c r="B2104" s="7"/>
      <c r="C2104" s="4"/>
      <c r="D2104" s="4"/>
      <c r="E2104" s="4"/>
    </row>
    <row r="2105" spans="1:5" ht="15.75">
      <c r="A2105" s="16"/>
      <c r="B2105" s="7"/>
      <c r="C2105" s="4"/>
      <c r="D2105" s="4"/>
      <c r="E2105" s="4"/>
    </row>
    <row r="2106" spans="1:5" ht="15.75">
      <c r="A2106" s="16"/>
      <c r="B2106" s="7"/>
      <c r="C2106" s="4"/>
      <c r="D2106" s="4"/>
      <c r="E2106" s="4"/>
    </row>
    <row r="2107" spans="1:5" ht="15.75">
      <c r="A2107" s="16"/>
      <c r="B2107" s="7"/>
      <c r="C2107" s="4"/>
      <c r="D2107" s="4"/>
      <c r="E2107" s="4"/>
    </row>
    <row r="2108" spans="1:5" ht="15.75">
      <c r="A2108" s="16"/>
      <c r="B2108" s="7"/>
      <c r="C2108" s="4"/>
      <c r="D2108" s="4"/>
      <c r="E2108" s="4"/>
    </row>
    <row r="2109" spans="1:5" ht="15.75">
      <c r="A2109" s="16"/>
      <c r="B2109" s="7"/>
      <c r="C2109" s="4"/>
      <c r="D2109" s="4"/>
      <c r="E2109" s="4"/>
    </row>
    <row r="2110" spans="1:5" ht="15.75">
      <c r="A2110" s="16"/>
      <c r="B2110" s="7"/>
      <c r="C2110" s="4"/>
      <c r="D2110" s="4"/>
      <c r="E2110" s="4"/>
    </row>
    <row r="2111" spans="1:5" ht="15.75">
      <c r="A2111" s="16"/>
      <c r="B2111" s="7"/>
      <c r="C2111" s="4"/>
      <c r="D2111" s="4"/>
      <c r="E2111" s="4"/>
    </row>
    <row r="2112" spans="1:5" ht="15.75">
      <c r="A2112" s="16"/>
      <c r="B2112" s="7"/>
      <c r="C2112" s="4"/>
      <c r="D2112" s="4"/>
      <c r="E2112" s="4"/>
    </row>
    <row r="2113" spans="1:5" ht="15.75">
      <c r="A2113" s="16"/>
      <c r="B2113" s="7"/>
      <c r="C2113" s="4"/>
      <c r="D2113" s="4"/>
      <c r="E2113" s="4"/>
    </row>
    <row r="2114" spans="1:5" ht="15.75">
      <c r="A2114" s="16"/>
      <c r="B2114" s="7"/>
      <c r="C2114" s="4"/>
      <c r="D2114" s="4"/>
      <c r="E2114" s="4"/>
    </row>
    <row r="2115" spans="1:5" ht="15.75">
      <c r="A2115" s="16"/>
      <c r="B2115" s="7"/>
      <c r="C2115" s="4"/>
      <c r="D2115" s="4"/>
      <c r="E2115" s="4"/>
    </row>
    <row r="2116" spans="1:5" ht="15.75">
      <c r="A2116" s="16"/>
      <c r="B2116" s="7"/>
      <c r="C2116" s="4"/>
      <c r="D2116" s="4"/>
      <c r="E2116" s="4"/>
    </row>
    <row r="2117" spans="1:5" ht="15.75">
      <c r="A2117" s="16"/>
      <c r="B2117" s="7"/>
      <c r="C2117" s="4"/>
      <c r="D2117" s="4"/>
      <c r="E2117" s="4"/>
    </row>
    <row r="2118" spans="1:5" ht="15.75">
      <c r="A2118" s="16"/>
      <c r="B2118" s="7"/>
      <c r="C2118" s="4"/>
      <c r="D2118" s="4"/>
      <c r="E2118" s="4"/>
    </row>
    <row r="2119" spans="1:5" ht="15.75">
      <c r="A2119" s="16"/>
      <c r="B2119" s="7"/>
      <c r="C2119" s="4"/>
      <c r="D2119" s="4"/>
      <c r="E2119" s="4"/>
    </row>
    <row r="2120" spans="1:5" ht="15.75">
      <c r="A2120" s="16"/>
      <c r="B2120" s="7"/>
      <c r="C2120" s="4"/>
      <c r="D2120" s="4"/>
      <c r="E2120" s="4"/>
    </row>
    <row r="2121" spans="1:5" ht="15.75">
      <c r="A2121" s="16"/>
      <c r="B2121" s="7"/>
      <c r="C2121" s="4"/>
      <c r="D2121" s="4"/>
      <c r="E2121" s="4"/>
    </row>
    <row r="2122" spans="1:5" ht="15.75">
      <c r="A2122" s="16"/>
      <c r="B2122" s="7"/>
      <c r="C2122" s="4"/>
      <c r="D2122" s="4"/>
      <c r="E2122" s="4"/>
    </row>
    <row r="2123" spans="1:5" ht="15.75">
      <c r="A2123" s="16"/>
      <c r="B2123" s="7"/>
      <c r="C2123" s="4"/>
      <c r="D2123" s="4"/>
      <c r="E2123" s="4"/>
    </row>
    <row r="2124" spans="1:5" ht="15.75">
      <c r="A2124" s="16"/>
      <c r="B2124" s="7"/>
      <c r="C2124" s="4"/>
      <c r="D2124" s="4"/>
      <c r="E2124" s="4"/>
    </row>
    <row r="2125" spans="1:5" ht="15.75">
      <c r="A2125" s="16"/>
      <c r="B2125" s="7"/>
      <c r="C2125" s="4"/>
      <c r="D2125" s="4"/>
      <c r="E2125" s="4"/>
    </row>
    <row r="2126" spans="1:5" ht="15.75">
      <c r="A2126" s="16"/>
      <c r="B2126" s="7"/>
      <c r="C2126" s="4"/>
      <c r="D2126" s="4"/>
      <c r="E2126" s="4"/>
    </row>
    <row r="2127" spans="1:5" ht="15.75">
      <c r="A2127" s="16"/>
      <c r="B2127" s="7"/>
      <c r="C2127" s="4"/>
      <c r="D2127" s="4"/>
      <c r="E2127" s="4"/>
    </row>
    <row r="2128" spans="1:5" ht="15.75">
      <c r="A2128" s="16"/>
      <c r="B2128" s="7"/>
      <c r="C2128" s="4"/>
      <c r="D2128" s="4"/>
      <c r="E2128" s="4"/>
    </row>
    <row r="2129" spans="1:5" ht="15.75">
      <c r="A2129" s="16"/>
      <c r="B2129" s="7"/>
      <c r="C2129" s="4"/>
      <c r="D2129" s="4"/>
      <c r="E2129" s="4"/>
    </row>
    <row r="2130" spans="1:5" ht="15.75">
      <c r="A2130" s="16"/>
      <c r="B2130" s="7"/>
      <c r="C2130" s="4"/>
      <c r="D2130" s="4"/>
      <c r="E2130" s="4"/>
    </row>
    <row r="2131" spans="1:5" ht="15.75">
      <c r="A2131" s="16"/>
      <c r="B2131" s="7"/>
      <c r="C2131" s="4"/>
      <c r="D2131" s="4"/>
      <c r="E2131" s="4"/>
    </row>
    <row r="2132" spans="1:5" ht="15.75">
      <c r="A2132" s="16"/>
      <c r="B2132" s="7"/>
      <c r="C2132" s="4"/>
      <c r="D2132" s="4"/>
      <c r="E2132" s="4"/>
    </row>
    <row r="2133" spans="1:5" ht="15.75">
      <c r="A2133" s="16"/>
      <c r="B2133" s="7"/>
      <c r="C2133" s="4"/>
      <c r="D2133" s="4"/>
      <c r="E2133" s="4"/>
    </row>
    <row r="2134" spans="1:5" ht="15.75">
      <c r="A2134" s="16"/>
      <c r="B2134" s="7"/>
      <c r="C2134" s="4"/>
      <c r="D2134" s="4"/>
      <c r="E2134" s="4"/>
    </row>
    <row r="2135" spans="1:5" ht="15.75">
      <c r="A2135" s="16"/>
      <c r="B2135" s="7"/>
      <c r="C2135" s="4"/>
      <c r="D2135" s="4"/>
      <c r="E2135" s="4"/>
    </row>
    <row r="2136" spans="1:5" ht="15.75">
      <c r="A2136" s="16"/>
      <c r="B2136" s="7"/>
      <c r="C2136" s="4"/>
      <c r="D2136" s="4"/>
      <c r="E2136" s="4"/>
    </row>
    <row r="2137" spans="1:5" ht="15.75">
      <c r="A2137" s="16"/>
      <c r="B2137" s="7"/>
      <c r="C2137" s="4"/>
      <c r="D2137" s="4"/>
      <c r="E2137" s="4"/>
    </row>
    <row r="2138" spans="1:5" ht="15.75">
      <c r="A2138" s="16"/>
      <c r="B2138" s="7"/>
      <c r="C2138" s="4"/>
      <c r="D2138" s="4"/>
      <c r="E2138" s="4"/>
    </row>
    <row r="2139" spans="1:5" ht="15.75">
      <c r="A2139" s="16"/>
      <c r="B2139" s="7"/>
      <c r="C2139" s="4"/>
      <c r="D2139" s="4"/>
      <c r="E2139" s="4"/>
    </row>
    <row r="2140" spans="1:5" ht="15.75">
      <c r="A2140" s="16"/>
      <c r="B2140" s="7"/>
      <c r="C2140" s="4"/>
      <c r="D2140" s="4"/>
      <c r="E2140" s="4"/>
    </row>
    <row r="2141" spans="1:5" ht="15.75">
      <c r="A2141" s="16"/>
      <c r="B2141" s="7"/>
      <c r="C2141" s="4"/>
      <c r="D2141" s="4"/>
      <c r="E2141" s="4"/>
    </row>
    <row r="2142" spans="1:5" ht="15.75">
      <c r="A2142" s="16"/>
      <c r="B2142" s="7"/>
      <c r="C2142" s="4"/>
      <c r="D2142" s="4"/>
      <c r="E2142" s="4"/>
    </row>
    <row r="2143" spans="1:5" ht="15.75">
      <c r="A2143" s="16"/>
      <c r="B2143" s="7"/>
      <c r="C2143" s="4"/>
      <c r="D2143" s="4"/>
      <c r="E2143" s="4"/>
    </row>
    <row r="2144" spans="1:5" ht="15.75">
      <c r="A2144" s="16"/>
      <c r="B2144" s="7"/>
      <c r="C2144" s="4"/>
      <c r="D2144" s="4"/>
      <c r="E2144" s="4"/>
    </row>
    <row r="2145" spans="1:5" ht="15.75">
      <c r="A2145" s="16"/>
      <c r="B2145" s="7"/>
      <c r="C2145" s="4"/>
      <c r="D2145" s="4"/>
      <c r="E2145" s="4"/>
    </row>
    <row r="2146" spans="1:5" ht="15.75">
      <c r="A2146" s="16"/>
      <c r="B2146" s="7"/>
      <c r="C2146" s="4"/>
      <c r="D2146" s="4"/>
      <c r="E2146" s="4"/>
    </row>
    <row r="2147" spans="1:5" ht="15.75">
      <c r="A2147" s="16"/>
      <c r="B2147" s="7"/>
      <c r="C2147" s="4"/>
      <c r="D2147" s="4"/>
      <c r="E2147" s="4"/>
    </row>
    <row r="2148" spans="1:5" ht="15.75">
      <c r="A2148" s="16"/>
      <c r="B2148" s="7"/>
      <c r="C2148" s="4"/>
      <c r="D2148" s="4"/>
      <c r="E2148" s="4"/>
    </row>
    <row r="2149" spans="1:5" ht="15.75">
      <c r="A2149" s="16"/>
      <c r="B2149" s="7"/>
      <c r="C2149" s="4"/>
      <c r="D2149" s="4"/>
      <c r="E2149" s="4"/>
    </row>
    <row r="2150" spans="1:5" ht="15.75">
      <c r="A2150" s="16"/>
      <c r="B2150" s="7"/>
      <c r="C2150" s="4"/>
      <c r="D2150" s="4"/>
      <c r="E2150" s="4"/>
    </row>
    <row r="2151" spans="1:5" ht="15.75">
      <c r="A2151" s="16"/>
      <c r="B2151" s="7"/>
      <c r="C2151" s="4"/>
      <c r="D2151" s="4"/>
      <c r="E2151" s="4"/>
    </row>
    <row r="2152" spans="1:5" ht="15.75">
      <c r="A2152" s="16"/>
      <c r="B2152" s="7"/>
      <c r="C2152" s="4"/>
      <c r="D2152" s="4"/>
      <c r="E2152" s="4"/>
    </row>
    <row r="2153" spans="1:5" ht="15.75">
      <c r="A2153" s="16"/>
      <c r="B2153" s="7"/>
      <c r="C2153" s="4"/>
      <c r="D2153" s="4"/>
      <c r="E2153" s="4"/>
    </row>
    <row r="2154" spans="1:5" ht="15.75">
      <c r="A2154" s="16"/>
      <c r="B2154" s="7"/>
      <c r="C2154" s="4"/>
      <c r="D2154" s="4"/>
      <c r="E2154" s="4"/>
    </row>
    <row r="2155" spans="1:5" ht="15.75">
      <c r="A2155" s="16"/>
      <c r="B2155" s="7"/>
      <c r="C2155" s="4"/>
      <c r="D2155" s="4"/>
      <c r="E2155" s="4"/>
    </row>
    <row r="2156" spans="1:5" ht="15.75">
      <c r="A2156" s="16"/>
      <c r="B2156" s="7"/>
      <c r="C2156" s="4"/>
      <c r="D2156" s="4"/>
      <c r="E2156" s="4"/>
    </row>
    <row r="2157" spans="1:5" ht="15.75">
      <c r="A2157" s="16"/>
      <c r="B2157" s="7"/>
      <c r="C2157" s="4"/>
      <c r="D2157" s="4"/>
      <c r="E2157" s="4"/>
    </row>
    <row r="2158" spans="1:5" ht="15.75">
      <c r="A2158" s="16"/>
      <c r="B2158" s="7"/>
      <c r="C2158" s="4"/>
      <c r="D2158" s="4"/>
      <c r="E2158" s="4"/>
    </row>
    <row r="2159" spans="1:5" ht="15.75">
      <c r="A2159" s="16"/>
      <c r="B2159" s="7"/>
      <c r="C2159" s="4"/>
      <c r="D2159" s="4"/>
      <c r="E2159" s="4"/>
    </row>
    <row r="2160" spans="1:5" ht="15.75">
      <c r="A2160" s="16"/>
      <c r="B2160" s="7"/>
      <c r="C2160" s="4"/>
      <c r="D2160" s="4"/>
      <c r="E2160" s="4"/>
    </row>
    <row r="2161" spans="1:5" ht="15.75">
      <c r="A2161" s="16"/>
      <c r="B2161" s="7"/>
      <c r="C2161" s="4"/>
      <c r="D2161" s="4"/>
      <c r="E2161" s="4"/>
    </row>
    <row r="2162" spans="1:5" ht="15.75">
      <c r="A2162" s="16"/>
      <c r="B2162" s="7"/>
      <c r="C2162" s="4"/>
      <c r="D2162" s="4"/>
      <c r="E2162" s="4"/>
    </row>
    <row r="2163" spans="1:5" ht="15.75">
      <c r="A2163" s="16"/>
      <c r="B2163" s="7"/>
      <c r="C2163" s="4"/>
      <c r="D2163" s="4"/>
      <c r="E2163" s="4"/>
    </row>
    <row r="2164" spans="1:5" ht="15.75">
      <c r="A2164" s="16"/>
      <c r="B2164" s="7"/>
      <c r="C2164" s="4"/>
      <c r="D2164" s="4"/>
      <c r="E2164" s="4"/>
    </row>
    <row r="2165" spans="1:5" ht="15.75">
      <c r="A2165" s="16"/>
      <c r="B2165" s="7"/>
      <c r="C2165" s="4"/>
      <c r="D2165" s="4"/>
      <c r="E2165" s="4"/>
    </row>
    <row r="2166" spans="1:5" ht="15.75">
      <c r="A2166" s="16"/>
      <c r="B2166" s="7"/>
      <c r="C2166" s="4"/>
      <c r="D2166" s="4"/>
      <c r="E2166" s="4"/>
    </row>
    <row r="2167" spans="1:5" ht="15.75">
      <c r="A2167" s="16"/>
      <c r="B2167" s="7"/>
      <c r="C2167" s="4"/>
      <c r="D2167" s="4"/>
      <c r="E2167" s="4"/>
    </row>
    <row r="2168" spans="1:5" ht="15.75">
      <c r="A2168" s="16"/>
      <c r="B2168" s="7"/>
      <c r="C2168" s="4"/>
      <c r="D2168" s="4"/>
      <c r="E2168" s="4"/>
    </row>
    <row r="2169" spans="1:5" ht="15.75">
      <c r="A2169" s="16"/>
      <c r="B2169" s="7"/>
      <c r="C2169" s="4"/>
      <c r="D2169" s="4"/>
      <c r="E2169" s="4"/>
    </row>
    <row r="2170" spans="1:5" ht="15.75">
      <c r="A2170" s="16"/>
      <c r="B2170" s="7"/>
      <c r="C2170" s="4"/>
      <c r="D2170" s="4"/>
      <c r="E2170" s="4"/>
    </row>
    <row r="2171" spans="1:5" ht="15.75">
      <c r="A2171" s="16"/>
      <c r="B2171" s="7"/>
      <c r="C2171" s="4"/>
      <c r="D2171" s="4"/>
      <c r="E2171" s="4"/>
    </row>
    <row r="2172" spans="1:5" ht="15.75">
      <c r="A2172" s="16"/>
      <c r="B2172" s="7"/>
      <c r="C2172" s="4"/>
      <c r="D2172" s="4"/>
      <c r="E2172" s="4"/>
    </row>
    <row r="2173" spans="1:5" ht="15.75">
      <c r="A2173" s="16"/>
      <c r="B2173" s="7"/>
      <c r="C2173" s="4"/>
      <c r="D2173" s="4"/>
      <c r="E2173" s="4"/>
    </row>
    <row r="2174" spans="1:5" ht="15.75">
      <c r="A2174" s="16"/>
      <c r="B2174" s="7"/>
      <c r="C2174" s="4"/>
      <c r="D2174" s="4"/>
      <c r="E2174" s="4"/>
    </row>
    <row r="2175" spans="1:5" ht="15.75">
      <c r="A2175" s="16"/>
      <c r="B2175" s="7"/>
      <c r="C2175" s="4"/>
      <c r="D2175" s="4"/>
      <c r="E2175" s="4"/>
    </row>
    <row r="2176" spans="1:5" ht="15.75">
      <c r="A2176" s="16"/>
      <c r="B2176" s="7"/>
      <c r="C2176" s="4"/>
      <c r="D2176" s="4"/>
      <c r="E2176" s="4"/>
    </row>
    <row r="2177" spans="1:5" ht="15.75">
      <c r="A2177" s="16"/>
      <c r="B2177" s="7"/>
      <c r="C2177" s="4"/>
      <c r="D2177" s="4"/>
      <c r="E2177" s="4"/>
    </row>
    <row r="2178" spans="1:5" ht="15.75">
      <c r="A2178" s="16"/>
      <c r="B2178" s="7"/>
      <c r="C2178" s="4"/>
      <c r="D2178" s="4"/>
      <c r="E2178" s="4"/>
    </row>
    <row r="2179" spans="1:5" ht="15.75">
      <c r="A2179" s="16"/>
      <c r="B2179" s="7"/>
      <c r="C2179" s="4"/>
      <c r="D2179" s="4"/>
      <c r="E2179" s="4"/>
    </row>
    <row r="2180" spans="1:5" ht="15.75">
      <c r="A2180" s="16"/>
      <c r="B2180" s="7"/>
      <c r="C2180" s="4"/>
      <c r="D2180" s="4"/>
      <c r="E2180" s="4"/>
    </row>
    <row r="2181" spans="1:5" ht="15.75">
      <c r="A2181" s="16"/>
      <c r="B2181" s="7"/>
      <c r="C2181" s="4"/>
      <c r="D2181" s="4"/>
      <c r="E2181" s="4"/>
    </row>
    <row r="2182" spans="1:5" ht="15.75">
      <c r="A2182" s="16"/>
      <c r="B2182" s="7"/>
      <c r="C2182" s="4"/>
      <c r="D2182" s="4"/>
      <c r="E2182" s="4"/>
    </row>
    <row r="2183" spans="1:5" ht="15.75">
      <c r="A2183" s="16"/>
      <c r="B2183" s="7"/>
      <c r="C2183" s="4"/>
      <c r="D2183" s="4"/>
      <c r="E2183" s="4"/>
    </row>
    <row r="2184" spans="1:5" ht="15.75">
      <c r="A2184" s="16"/>
      <c r="B2184" s="7"/>
      <c r="C2184" s="4"/>
      <c r="D2184" s="4"/>
      <c r="E2184" s="4"/>
    </row>
    <row r="2185" spans="1:5" ht="15.75">
      <c r="A2185" s="16"/>
      <c r="B2185" s="7"/>
      <c r="C2185" s="4"/>
      <c r="D2185" s="4"/>
      <c r="E2185" s="4"/>
    </row>
    <row r="2186" spans="1:5" ht="15.75">
      <c r="A2186" s="16"/>
      <c r="B2186" s="7"/>
      <c r="C2186" s="4"/>
      <c r="D2186" s="4"/>
      <c r="E2186" s="4"/>
    </row>
    <row r="2187" spans="1:5" ht="15.75">
      <c r="A2187" s="16"/>
      <c r="B2187" s="7"/>
      <c r="C2187" s="4"/>
      <c r="D2187" s="4"/>
      <c r="E2187" s="4"/>
    </row>
    <row r="2188" spans="1:5" ht="15.75">
      <c r="A2188" s="16"/>
      <c r="B2188" s="7"/>
      <c r="C2188" s="4"/>
      <c r="D2188" s="4"/>
      <c r="E2188" s="4"/>
    </row>
    <row r="2189" spans="1:5" ht="15.75">
      <c r="A2189" s="16"/>
      <c r="B2189" s="7"/>
      <c r="C2189" s="4"/>
      <c r="D2189" s="4"/>
      <c r="E2189" s="4"/>
    </row>
    <row r="2190" spans="1:5" ht="15.75">
      <c r="A2190" s="16"/>
      <c r="B2190" s="7"/>
      <c r="C2190" s="4"/>
      <c r="D2190" s="4"/>
      <c r="E2190" s="4"/>
    </row>
    <row r="2191" spans="1:5" ht="15.75">
      <c r="A2191" s="16"/>
      <c r="B2191" s="7"/>
      <c r="C2191" s="4"/>
      <c r="D2191" s="4"/>
      <c r="E2191" s="4"/>
    </row>
    <row r="2192" spans="1:5" ht="15.75">
      <c r="A2192" s="16"/>
      <c r="B2192" s="7"/>
      <c r="C2192" s="4"/>
      <c r="D2192" s="4"/>
      <c r="E2192" s="4"/>
    </row>
    <row r="2193" spans="1:5" ht="15.75">
      <c r="A2193" s="16"/>
      <c r="B2193" s="7"/>
      <c r="C2193" s="4"/>
      <c r="D2193" s="4"/>
      <c r="E2193" s="4"/>
    </row>
    <row r="2194" spans="1:5" ht="15.75">
      <c r="A2194" s="16"/>
      <c r="B2194" s="7"/>
      <c r="C2194" s="4"/>
      <c r="D2194" s="4"/>
      <c r="E2194" s="4"/>
    </row>
    <row r="2195" spans="1:5" ht="15.75">
      <c r="A2195" s="16"/>
      <c r="B2195" s="7"/>
      <c r="C2195" s="4"/>
      <c r="D2195" s="4"/>
      <c r="E2195" s="4"/>
    </row>
    <row r="2196" spans="1:5" ht="15.75">
      <c r="A2196" s="16"/>
      <c r="B2196" s="7"/>
      <c r="C2196" s="4"/>
      <c r="D2196" s="4"/>
      <c r="E2196" s="4"/>
    </row>
    <row r="2197" spans="1:5" ht="15.75">
      <c r="A2197" s="16"/>
      <c r="B2197" s="7"/>
      <c r="C2197" s="4"/>
      <c r="D2197" s="4"/>
      <c r="E2197" s="4"/>
    </row>
    <row r="2198" spans="1:5" ht="15.75">
      <c r="A2198" s="16"/>
      <c r="B2198" s="7"/>
      <c r="C2198" s="4"/>
      <c r="D2198" s="4"/>
      <c r="E2198" s="4"/>
    </row>
    <row r="2199" spans="1:5" ht="15.75">
      <c r="A2199" s="16"/>
      <c r="B2199" s="7"/>
      <c r="C2199" s="4"/>
      <c r="D2199" s="4"/>
      <c r="E2199" s="4"/>
    </row>
    <row r="2200" spans="1:5" ht="15.75">
      <c r="A2200" s="16"/>
      <c r="B2200" s="7"/>
      <c r="C2200" s="4"/>
      <c r="D2200" s="4"/>
      <c r="E2200" s="4"/>
    </row>
    <row r="2201" spans="1:5" ht="15.75">
      <c r="A2201" s="16"/>
      <c r="B2201" s="7"/>
      <c r="C2201" s="4"/>
      <c r="D2201" s="4"/>
      <c r="E2201" s="4"/>
    </row>
    <row r="2202" spans="1:5" ht="15.75">
      <c r="A2202" s="16"/>
      <c r="B2202" s="7"/>
      <c r="C2202" s="4"/>
      <c r="D2202" s="4"/>
      <c r="E2202" s="4"/>
    </row>
    <row r="2203" spans="1:5" ht="15.75">
      <c r="A2203" s="16"/>
      <c r="B2203" s="7"/>
      <c r="C2203" s="4"/>
      <c r="D2203" s="4"/>
      <c r="E2203" s="4"/>
    </row>
    <row r="2204" spans="1:5" ht="15.75">
      <c r="A2204" s="16"/>
      <c r="B2204" s="7"/>
      <c r="C2204" s="4"/>
      <c r="D2204" s="4"/>
      <c r="E2204" s="4"/>
    </row>
    <row r="2205" spans="1:5" ht="15.75">
      <c r="A2205" s="16"/>
      <c r="B2205" s="7"/>
      <c r="C2205" s="4"/>
      <c r="D2205" s="4"/>
      <c r="E2205" s="4"/>
    </row>
    <row r="2206" spans="1:5" ht="15.75">
      <c r="A2206" s="16"/>
      <c r="B2206" s="7"/>
      <c r="C2206" s="4"/>
      <c r="D2206" s="4"/>
      <c r="E2206" s="4"/>
    </row>
    <row r="2207" spans="1:5" ht="15.75">
      <c r="A2207" s="16"/>
      <c r="B2207" s="7"/>
      <c r="C2207" s="4"/>
      <c r="D2207" s="4"/>
      <c r="E2207" s="4"/>
    </row>
    <row r="2208" spans="1:5" ht="15.75">
      <c r="A2208" s="16"/>
      <c r="B2208" s="7"/>
      <c r="C2208" s="4"/>
      <c r="D2208" s="4"/>
      <c r="E2208" s="4"/>
    </row>
    <row r="2209" spans="1:5" ht="15.75">
      <c r="A2209" s="16"/>
      <c r="B2209" s="7"/>
      <c r="C2209" s="4"/>
      <c r="D2209" s="4"/>
      <c r="E2209" s="4"/>
    </row>
    <row r="2210" spans="1:5" ht="15.75">
      <c r="A2210" s="16"/>
      <c r="B2210" s="7"/>
      <c r="C2210" s="4"/>
      <c r="D2210" s="4"/>
      <c r="E2210" s="4"/>
    </row>
    <row r="2211" spans="1:5" ht="15.75">
      <c r="A2211" s="16"/>
      <c r="B2211" s="7"/>
      <c r="C2211" s="4"/>
      <c r="D2211" s="4"/>
      <c r="E2211" s="4"/>
    </row>
    <row r="2212" spans="1:5" ht="15.75">
      <c r="A2212" s="16"/>
      <c r="B2212" s="7"/>
      <c r="C2212" s="4"/>
      <c r="D2212" s="4"/>
      <c r="E2212" s="4"/>
    </row>
    <row r="2213" spans="1:5" ht="15.75">
      <c r="A2213" s="16"/>
      <c r="B2213" s="7"/>
      <c r="C2213" s="4"/>
      <c r="D2213" s="4"/>
      <c r="E2213" s="4"/>
    </row>
    <row r="2214" spans="1:5" ht="15.75">
      <c r="A2214" s="16"/>
      <c r="B2214" s="7"/>
      <c r="C2214" s="4"/>
      <c r="D2214" s="4"/>
      <c r="E2214" s="4"/>
    </row>
    <row r="2215" spans="1:5" ht="15.75">
      <c r="A2215" s="16"/>
      <c r="B2215" s="7"/>
      <c r="C2215" s="4"/>
      <c r="D2215" s="4"/>
      <c r="E2215" s="4"/>
    </row>
    <row r="2216" spans="1:5" ht="15.75">
      <c r="A2216" s="16"/>
      <c r="B2216" s="7"/>
      <c r="C2216" s="4"/>
      <c r="D2216" s="4"/>
      <c r="E2216" s="4"/>
    </row>
    <row r="2217" spans="1:5" ht="15.75">
      <c r="A2217" s="16"/>
      <c r="B2217" s="7"/>
      <c r="C2217" s="4"/>
      <c r="D2217" s="4"/>
      <c r="E2217" s="4"/>
    </row>
    <row r="2218" spans="1:5" ht="15.75">
      <c r="A2218" s="16"/>
      <c r="B2218" s="7"/>
      <c r="C2218" s="4"/>
      <c r="D2218" s="4"/>
      <c r="E2218" s="4"/>
    </row>
    <row r="2219" spans="1:5" ht="15.75">
      <c r="A2219" s="16"/>
      <c r="B2219" s="7"/>
      <c r="C2219" s="4"/>
      <c r="D2219" s="4"/>
      <c r="E2219" s="4"/>
    </row>
    <row r="2220" spans="1:5" ht="15.75">
      <c r="A2220" s="16"/>
      <c r="B2220" s="7"/>
      <c r="C2220" s="4"/>
      <c r="D2220" s="4"/>
      <c r="E2220" s="4"/>
    </row>
    <row r="2221" spans="1:5" ht="15.75">
      <c r="A2221" s="16"/>
      <c r="B2221" s="7"/>
      <c r="C2221" s="4"/>
      <c r="D2221" s="4"/>
      <c r="E2221" s="4"/>
    </row>
    <row r="2222" spans="1:5" ht="15.75">
      <c r="A2222" s="16"/>
      <c r="B2222" s="7"/>
      <c r="C2222" s="4"/>
      <c r="D2222" s="4"/>
      <c r="E2222" s="4"/>
    </row>
    <row r="2223" spans="1:5" ht="15.75">
      <c r="A2223" s="16"/>
      <c r="B2223" s="7"/>
      <c r="C2223" s="4"/>
      <c r="D2223" s="4"/>
      <c r="E2223" s="4"/>
    </row>
    <row r="2224" spans="1:5" ht="15.75">
      <c r="A2224" s="16"/>
      <c r="B2224" s="7"/>
      <c r="C2224" s="4"/>
      <c r="D2224" s="4"/>
      <c r="E2224" s="4"/>
    </row>
    <row r="2225" spans="1:5" ht="15.75">
      <c r="A2225" s="16"/>
      <c r="B2225" s="7"/>
      <c r="C2225" s="4"/>
      <c r="D2225" s="4"/>
      <c r="E2225" s="4"/>
    </row>
    <row r="2226" spans="1:5" ht="15.75">
      <c r="A2226" s="16"/>
      <c r="B2226" s="7"/>
      <c r="C2226" s="4"/>
      <c r="D2226" s="4"/>
      <c r="E2226" s="4"/>
    </row>
    <row r="2227" spans="1:5" ht="15.75">
      <c r="A2227" s="16"/>
      <c r="B2227" s="7"/>
      <c r="C2227" s="4"/>
      <c r="D2227" s="4"/>
      <c r="E2227" s="4"/>
    </row>
    <row r="2228" spans="1:5" ht="15.75">
      <c r="A2228" s="16"/>
      <c r="B2228" s="7"/>
      <c r="C2228" s="4"/>
      <c r="D2228" s="4"/>
      <c r="E2228" s="4"/>
    </row>
    <row r="2229" spans="1:5" ht="15.75">
      <c r="A2229" s="16"/>
      <c r="B2229" s="7"/>
      <c r="C2229" s="4"/>
      <c r="D2229" s="4"/>
      <c r="E2229" s="4"/>
    </row>
    <row r="2230" spans="1:5" ht="15.75">
      <c r="A2230" s="16"/>
      <c r="B2230" s="7"/>
      <c r="C2230" s="4"/>
      <c r="D2230" s="4"/>
      <c r="E2230" s="4"/>
    </row>
    <row r="2231" spans="1:5" ht="15.75">
      <c r="A2231" s="16"/>
      <c r="B2231" s="7"/>
      <c r="C2231" s="4"/>
      <c r="D2231" s="4"/>
      <c r="E2231" s="4"/>
    </row>
    <row r="2232" spans="1:5" ht="15.75">
      <c r="A2232" s="16"/>
      <c r="B2232" s="7"/>
      <c r="C2232" s="4"/>
      <c r="D2232" s="4"/>
      <c r="E2232" s="4"/>
    </row>
    <row r="2233" spans="1:5" ht="15.75">
      <c r="A2233" s="16"/>
      <c r="B2233" s="7"/>
      <c r="C2233" s="4"/>
      <c r="D2233" s="4"/>
      <c r="E2233" s="4"/>
    </row>
    <row r="2234" spans="1:5" ht="15.75">
      <c r="A2234" s="16"/>
      <c r="B2234" s="7"/>
      <c r="C2234" s="4"/>
      <c r="D2234" s="4"/>
      <c r="E2234" s="4"/>
    </row>
    <row r="2235" spans="1:5" ht="15.75">
      <c r="A2235" s="16"/>
      <c r="B2235" s="7"/>
      <c r="C2235" s="4"/>
      <c r="D2235" s="4"/>
      <c r="E2235" s="4"/>
    </row>
    <row r="2236" spans="1:5" ht="15.75">
      <c r="A2236" s="16"/>
      <c r="B2236" s="7"/>
      <c r="C2236" s="4"/>
      <c r="D2236" s="4"/>
      <c r="E2236" s="4"/>
    </row>
    <row r="2237" spans="1:5" ht="15.75">
      <c r="A2237" s="16"/>
      <c r="B2237" s="7"/>
      <c r="C2237" s="4"/>
      <c r="D2237" s="4"/>
      <c r="E2237" s="4"/>
    </row>
    <row r="2238" spans="1:5" ht="15.75">
      <c r="A2238" s="16"/>
      <c r="B2238" s="7"/>
      <c r="C2238" s="4"/>
      <c r="D2238" s="4"/>
      <c r="E2238" s="4"/>
    </row>
    <row r="2239" spans="1:5" ht="15.75">
      <c r="A2239" s="16"/>
      <c r="B2239" s="7"/>
      <c r="C2239" s="4"/>
      <c r="D2239" s="4"/>
      <c r="E2239" s="4"/>
    </row>
    <row r="2240" spans="1:5" ht="15.75">
      <c r="A2240" s="16"/>
      <c r="B2240" s="7"/>
      <c r="C2240" s="4"/>
      <c r="D2240" s="4"/>
      <c r="E2240" s="4"/>
    </row>
    <row r="2241" spans="1:5" ht="15.75">
      <c r="A2241" s="16"/>
      <c r="B2241" s="7"/>
      <c r="C2241" s="4"/>
      <c r="D2241" s="4"/>
      <c r="E2241" s="4"/>
    </row>
    <row r="2242" spans="1:5" ht="15.75">
      <c r="A2242" s="16"/>
      <c r="B2242" s="7"/>
      <c r="C2242" s="4"/>
      <c r="D2242" s="4"/>
      <c r="E2242" s="4"/>
    </row>
    <row r="2243" spans="1:5" ht="15.75">
      <c r="A2243" s="16"/>
      <c r="B2243" s="7"/>
      <c r="C2243" s="4"/>
      <c r="D2243" s="4"/>
      <c r="E2243" s="4"/>
    </row>
    <row r="2244" spans="1:5" ht="15.75">
      <c r="A2244" s="16"/>
      <c r="B2244" s="7"/>
      <c r="C2244" s="4"/>
      <c r="D2244" s="4"/>
      <c r="E2244" s="4"/>
    </row>
    <row r="2245" spans="1:5" ht="15.75">
      <c r="A2245" s="16"/>
      <c r="B2245" s="7"/>
      <c r="C2245" s="4"/>
      <c r="D2245" s="4"/>
      <c r="E2245" s="4"/>
    </row>
    <row r="2246" spans="1:5" ht="15.75">
      <c r="A2246" s="16"/>
      <c r="B2246" s="7"/>
      <c r="C2246" s="4"/>
      <c r="D2246" s="4"/>
      <c r="E2246" s="4"/>
    </row>
    <row r="2247" spans="1:5" ht="15.75">
      <c r="A2247" s="16"/>
      <c r="B2247" s="7"/>
      <c r="C2247" s="4"/>
      <c r="D2247" s="4"/>
      <c r="E2247" s="4"/>
    </row>
    <row r="2248" spans="1:5" ht="15.75">
      <c r="A2248" s="16"/>
      <c r="B2248" s="7"/>
      <c r="C2248" s="4"/>
      <c r="D2248" s="4"/>
      <c r="E2248" s="4"/>
    </row>
    <row r="2249" spans="1:5" ht="15.75">
      <c r="A2249" s="16"/>
      <c r="B2249" s="7"/>
      <c r="C2249" s="4"/>
      <c r="D2249" s="4"/>
      <c r="E2249" s="4"/>
    </row>
    <row r="2250" spans="1:5" ht="15.75">
      <c r="A2250" s="16"/>
      <c r="B2250" s="7"/>
      <c r="C2250" s="4"/>
      <c r="D2250" s="4"/>
      <c r="E2250" s="4"/>
    </row>
    <row r="2251" spans="1:5" ht="15.75">
      <c r="A2251" s="16"/>
      <c r="B2251" s="7"/>
      <c r="C2251" s="4"/>
      <c r="D2251" s="4"/>
      <c r="E2251" s="4"/>
    </row>
    <row r="2252" spans="1:5" ht="15.75">
      <c r="A2252" s="16"/>
      <c r="B2252" s="7"/>
      <c r="C2252" s="4"/>
      <c r="D2252" s="4"/>
      <c r="E2252" s="4"/>
    </row>
    <row r="2253" spans="1:5" ht="15.75">
      <c r="A2253" s="16"/>
      <c r="B2253" s="7"/>
      <c r="C2253" s="4"/>
      <c r="D2253" s="4"/>
      <c r="E2253" s="4"/>
    </row>
    <row r="2254" spans="1:5" ht="15.75">
      <c r="A2254" s="16"/>
      <c r="B2254" s="7"/>
      <c r="C2254" s="4"/>
      <c r="D2254" s="4"/>
      <c r="E2254" s="4"/>
    </row>
    <row r="2255" spans="1:5" ht="15.75">
      <c r="A2255" s="16"/>
      <c r="B2255" s="7"/>
      <c r="C2255" s="4"/>
      <c r="D2255" s="4"/>
      <c r="E2255" s="4"/>
    </row>
    <row r="2256" spans="1:5" ht="15.75">
      <c r="A2256" s="16"/>
      <c r="B2256" s="7"/>
      <c r="C2256" s="4"/>
      <c r="D2256" s="4"/>
      <c r="E2256" s="4"/>
    </row>
    <row r="2257" spans="1:5" ht="15.75">
      <c r="A2257" s="16"/>
      <c r="B2257" s="7"/>
      <c r="C2257" s="4"/>
      <c r="D2257" s="4"/>
      <c r="E2257" s="4"/>
    </row>
    <row r="2258" spans="1:5" ht="15.75">
      <c r="A2258" s="16"/>
      <c r="B2258" s="7"/>
      <c r="C2258" s="4"/>
      <c r="D2258" s="4"/>
      <c r="E2258" s="4"/>
    </row>
    <row r="2259" spans="1:5" ht="15.75">
      <c r="A2259" s="16"/>
      <c r="B2259" s="7"/>
      <c r="C2259" s="4"/>
      <c r="D2259" s="4"/>
      <c r="E2259" s="4"/>
    </row>
    <row r="2260" spans="1:5" ht="15.75">
      <c r="A2260" s="16"/>
      <c r="B2260" s="7"/>
      <c r="C2260" s="4"/>
      <c r="D2260" s="4"/>
      <c r="E2260" s="4"/>
    </row>
    <row r="2261" spans="1:5" ht="15.75">
      <c r="A2261" s="16"/>
      <c r="B2261" s="7"/>
      <c r="C2261" s="4"/>
      <c r="D2261" s="4"/>
      <c r="E2261" s="4"/>
    </row>
    <row r="2262" spans="1:5" ht="15.75">
      <c r="A2262" s="16"/>
      <c r="B2262" s="7"/>
      <c r="C2262" s="4"/>
      <c r="D2262" s="4"/>
      <c r="E2262" s="4"/>
    </row>
    <row r="2263" spans="1:5" ht="15.75">
      <c r="A2263" s="16"/>
      <c r="B2263" s="7"/>
      <c r="C2263" s="4"/>
      <c r="D2263" s="4"/>
      <c r="E2263" s="4"/>
    </row>
    <row r="2264" spans="1:5" ht="15.75">
      <c r="A2264" s="16"/>
      <c r="B2264" s="7"/>
      <c r="C2264" s="4"/>
      <c r="D2264" s="4"/>
      <c r="E2264" s="4"/>
    </row>
    <row r="2265" spans="1:5" ht="15.75">
      <c r="A2265" s="16"/>
      <c r="B2265" s="7"/>
      <c r="C2265" s="4"/>
      <c r="D2265" s="4"/>
      <c r="E2265" s="4"/>
    </row>
    <row r="2266" spans="1:5" ht="15.75">
      <c r="A2266" s="16"/>
      <c r="B2266" s="7"/>
      <c r="C2266" s="4"/>
      <c r="D2266" s="4"/>
      <c r="E2266" s="4"/>
    </row>
    <row r="2267" spans="1:5" ht="15.75">
      <c r="A2267" s="16"/>
      <c r="B2267" s="7"/>
      <c r="C2267" s="4"/>
      <c r="D2267" s="4"/>
      <c r="E2267" s="4"/>
    </row>
    <row r="2268" spans="1:5" ht="15.75">
      <c r="A2268" s="16"/>
      <c r="B2268" s="7"/>
      <c r="C2268" s="4"/>
      <c r="D2268" s="4"/>
      <c r="E2268" s="4"/>
    </row>
    <row r="2269" spans="1:5" ht="15.75">
      <c r="A2269" s="16"/>
      <c r="B2269" s="7"/>
      <c r="C2269" s="4"/>
      <c r="D2269" s="4"/>
      <c r="E2269" s="4"/>
    </row>
    <row r="2270" spans="1:5" ht="15.75">
      <c r="A2270" s="16"/>
      <c r="B2270" s="7"/>
      <c r="C2270" s="4"/>
      <c r="D2270" s="4"/>
      <c r="E2270" s="4"/>
    </row>
    <row r="2271" spans="1:5" ht="15.75">
      <c r="A2271" s="16"/>
      <c r="B2271" s="7"/>
      <c r="C2271" s="4"/>
      <c r="D2271" s="4"/>
      <c r="E2271" s="4"/>
    </row>
    <row r="2272" spans="1:5" ht="15.75">
      <c r="A2272" s="16"/>
      <c r="B2272" s="7"/>
      <c r="C2272" s="4"/>
      <c r="D2272" s="4"/>
      <c r="E2272" s="4"/>
    </row>
    <row r="2273" spans="1:5" ht="15.75">
      <c r="A2273" s="16"/>
      <c r="B2273" s="7"/>
      <c r="C2273" s="4"/>
      <c r="D2273" s="4"/>
      <c r="E2273" s="4"/>
    </row>
    <row r="2274" spans="1:5" ht="15.75">
      <c r="A2274" s="16"/>
      <c r="B2274" s="7"/>
      <c r="C2274" s="4"/>
      <c r="D2274" s="4"/>
      <c r="E2274" s="4"/>
    </row>
    <row r="2275" spans="1:5" ht="15.75">
      <c r="A2275" s="16"/>
      <c r="B2275" s="7"/>
      <c r="C2275" s="4"/>
      <c r="D2275" s="4"/>
      <c r="E2275" s="4"/>
    </row>
    <row r="2276" spans="1:5" ht="15.75">
      <c r="A2276" s="16"/>
      <c r="B2276" s="7"/>
      <c r="C2276" s="4"/>
      <c r="D2276" s="4"/>
      <c r="E2276" s="4"/>
    </row>
    <row r="2277" spans="1:5" ht="15.75">
      <c r="A2277" s="16"/>
      <c r="B2277" s="7"/>
      <c r="C2277" s="4"/>
      <c r="D2277" s="4"/>
      <c r="E2277" s="4"/>
    </row>
    <row r="2278" spans="1:5" ht="15.75">
      <c r="A2278" s="16"/>
      <c r="B2278" s="7"/>
      <c r="C2278" s="4"/>
      <c r="D2278" s="4"/>
      <c r="E2278" s="4"/>
    </row>
    <row r="2279" spans="1:5" ht="15.75">
      <c r="A2279" s="16"/>
      <c r="B2279" s="7"/>
      <c r="C2279" s="4"/>
      <c r="D2279" s="4"/>
      <c r="E2279" s="4"/>
    </row>
    <row r="2280" spans="1:5" ht="15.75">
      <c r="A2280" s="16"/>
      <c r="B2280" s="7"/>
      <c r="C2280" s="4"/>
      <c r="D2280" s="4"/>
      <c r="E2280" s="4"/>
    </row>
    <row r="2281" spans="1:5" ht="15.75">
      <c r="A2281" s="16"/>
      <c r="B2281" s="7"/>
      <c r="C2281" s="4"/>
      <c r="D2281" s="4"/>
      <c r="E2281" s="4"/>
    </row>
    <row r="2282" spans="1:5" ht="15.75">
      <c r="A2282" s="16"/>
      <c r="B2282" s="7"/>
      <c r="C2282" s="4"/>
      <c r="D2282" s="4"/>
      <c r="E2282" s="4"/>
    </row>
    <row r="2283" spans="1:5" ht="15.75">
      <c r="A2283" s="16"/>
      <c r="B2283" s="7"/>
      <c r="C2283" s="4"/>
      <c r="D2283" s="4"/>
      <c r="E2283" s="4"/>
    </row>
    <row r="2284" spans="1:5" ht="15.75">
      <c r="A2284" s="16"/>
      <c r="B2284" s="7"/>
      <c r="C2284" s="4"/>
      <c r="D2284" s="4"/>
      <c r="E2284" s="4"/>
    </row>
    <row r="2285" spans="1:5" ht="15.75">
      <c r="A2285" s="16"/>
      <c r="B2285" s="7"/>
      <c r="C2285" s="4"/>
      <c r="D2285" s="4"/>
      <c r="E2285" s="4"/>
    </row>
    <row r="2286" spans="1:5" ht="15.75">
      <c r="A2286" s="16"/>
      <c r="B2286" s="7"/>
      <c r="C2286" s="4"/>
      <c r="D2286" s="4"/>
      <c r="E2286" s="4"/>
    </row>
    <row r="2287" spans="1:5" ht="15.75">
      <c r="A2287" s="16"/>
      <c r="B2287" s="7"/>
      <c r="C2287" s="4"/>
      <c r="D2287" s="4"/>
      <c r="E2287" s="4"/>
    </row>
    <row r="2288" spans="1:5" ht="15.75">
      <c r="A2288" s="16"/>
      <c r="B2288" s="7"/>
      <c r="C2288" s="4"/>
      <c r="D2288" s="4"/>
      <c r="E2288" s="4"/>
    </row>
    <row r="2289" spans="1:5" ht="15.75">
      <c r="A2289" s="16"/>
      <c r="B2289" s="7"/>
      <c r="C2289" s="4"/>
      <c r="D2289" s="4"/>
      <c r="E2289" s="4"/>
    </row>
    <row r="2290" spans="1:5" ht="15.75">
      <c r="A2290" s="16"/>
      <c r="B2290" s="7"/>
      <c r="C2290" s="4"/>
      <c r="D2290" s="4"/>
      <c r="E2290" s="4"/>
    </row>
    <row r="2291" spans="1:5" ht="15.75">
      <c r="A2291" s="16"/>
      <c r="B2291" s="7"/>
      <c r="C2291" s="4"/>
      <c r="D2291" s="4"/>
      <c r="E2291" s="4"/>
    </row>
    <row r="2292" spans="1:5" ht="15.75">
      <c r="A2292" s="16"/>
      <c r="B2292" s="7"/>
      <c r="C2292" s="4"/>
      <c r="D2292" s="4"/>
      <c r="E2292" s="4"/>
    </row>
    <row r="2293" spans="1:5" ht="15.75">
      <c r="A2293" s="16"/>
      <c r="B2293" s="7"/>
      <c r="C2293" s="4"/>
      <c r="D2293" s="4"/>
      <c r="E2293" s="4"/>
    </row>
    <row r="2294" spans="1:5" ht="15.75">
      <c r="A2294" s="16"/>
      <c r="B2294" s="7"/>
      <c r="C2294" s="4"/>
      <c r="D2294" s="4"/>
      <c r="E2294" s="4"/>
    </row>
    <row r="2295" spans="1:5" ht="15.75">
      <c r="A2295" s="16"/>
      <c r="B2295" s="7"/>
      <c r="C2295" s="4"/>
      <c r="D2295" s="4"/>
      <c r="E2295" s="4"/>
    </row>
    <row r="2296" spans="1:5" ht="15.75">
      <c r="A2296" s="16"/>
      <c r="B2296" s="7"/>
      <c r="C2296" s="4"/>
      <c r="D2296" s="4"/>
      <c r="E2296" s="4"/>
    </row>
    <row r="2297" spans="1:5" ht="15.75">
      <c r="A2297" s="16"/>
      <c r="B2297" s="7"/>
      <c r="C2297" s="4"/>
      <c r="D2297" s="4"/>
      <c r="E2297" s="4"/>
    </row>
    <row r="2298" spans="1:5" ht="15.75">
      <c r="A2298" s="16"/>
      <c r="B2298" s="7"/>
      <c r="C2298" s="4"/>
      <c r="D2298" s="4"/>
      <c r="E2298" s="4"/>
    </row>
    <row r="2299" spans="1:5" ht="15.75">
      <c r="A2299" s="16"/>
      <c r="B2299" s="7"/>
      <c r="C2299" s="4"/>
      <c r="D2299" s="4"/>
      <c r="E2299" s="4"/>
    </row>
    <row r="2300" spans="1:5" ht="15.75">
      <c r="A2300" s="16"/>
      <c r="B2300" s="7"/>
      <c r="C2300" s="4"/>
      <c r="D2300" s="4"/>
      <c r="E2300" s="4"/>
    </row>
    <row r="2301" spans="1:5" ht="15.75">
      <c r="A2301" s="16"/>
      <c r="B2301" s="7"/>
      <c r="C2301" s="4"/>
      <c r="D2301" s="4"/>
      <c r="E2301" s="4"/>
    </row>
    <row r="2302" spans="1:5" ht="15.75">
      <c r="A2302" s="16"/>
      <c r="B2302" s="7"/>
      <c r="C2302" s="4"/>
      <c r="D2302" s="4"/>
      <c r="E2302" s="4"/>
    </row>
    <row r="2303" spans="1:5" ht="15.75">
      <c r="A2303" s="16"/>
      <c r="B2303" s="7"/>
      <c r="C2303" s="4"/>
      <c r="D2303" s="4"/>
      <c r="E2303" s="4"/>
    </row>
    <row r="2304" spans="1:5" ht="15.75">
      <c r="A2304" s="16"/>
      <c r="B2304" s="7"/>
      <c r="C2304" s="4"/>
      <c r="D2304" s="4"/>
      <c r="E2304" s="4"/>
    </row>
    <row r="2305" spans="1:5" ht="15.75">
      <c r="A2305" s="16"/>
      <c r="B2305" s="7"/>
      <c r="C2305" s="4"/>
      <c r="D2305" s="4"/>
      <c r="E2305" s="4"/>
    </row>
    <row r="2306" spans="1:5" ht="15.75">
      <c r="A2306" s="16"/>
      <c r="B2306" s="7"/>
      <c r="C2306" s="4"/>
      <c r="D2306" s="4"/>
      <c r="E2306" s="4"/>
    </row>
    <row r="2307" spans="1:5" ht="15.75">
      <c r="A2307" s="16"/>
      <c r="B2307" s="7"/>
      <c r="C2307" s="4"/>
      <c r="D2307" s="4"/>
      <c r="E2307" s="4"/>
    </row>
    <row r="2308" spans="1:5" ht="15.75">
      <c r="A2308" s="16"/>
      <c r="B2308" s="7"/>
      <c r="C2308" s="4"/>
      <c r="D2308" s="4"/>
      <c r="E2308" s="4"/>
    </row>
    <row r="2309" spans="1:5" ht="15.75">
      <c r="A2309" s="16"/>
      <c r="B2309" s="7"/>
      <c r="C2309" s="4"/>
      <c r="D2309" s="4"/>
      <c r="E2309" s="4"/>
    </row>
    <row r="2310" spans="1:5" ht="15.75">
      <c r="A2310" s="16"/>
      <c r="B2310" s="7"/>
      <c r="C2310" s="4"/>
      <c r="D2310" s="4"/>
      <c r="E2310" s="4"/>
    </row>
    <row r="2311" spans="1:5" ht="15.75">
      <c r="A2311" s="16"/>
      <c r="B2311" s="7"/>
      <c r="C2311" s="4"/>
      <c r="D2311" s="4"/>
      <c r="E2311" s="4"/>
    </row>
    <row r="2312" spans="1:5" ht="15.75">
      <c r="A2312" s="16"/>
      <c r="B2312" s="7"/>
      <c r="C2312" s="4"/>
      <c r="D2312" s="4"/>
      <c r="E2312" s="4"/>
    </row>
    <row r="2313" spans="1:5" ht="15.75">
      <c r="A2313" s="16"/>
      <c r="B2313" s="7"/>
      <c r="C2313" s="4"/>
      <c r="D2313" s="4"/>
      <c r="E2313" s="4"/>
    </row>
    <row r="2314" spans="1:5" ht="15.75">
      <c r="A2314" s="16"/>
      <c r="B2314" s="7"/>
      <c r="C2314" s="4"/>
      <c r="D2314" s="4"/>
      <c r="E2314" s="4"/>
    </row>
    <row r="2315" spans="1:5" ht="15.75">
      <c r="A2315" s="16"/>
      <c r="B2315" s="7"/>
      <c r="C2315" s="4"/>
      <c r="D2315" s="4"/>
      <c r="E2315" s="4"/>
    </row>
    <row r="2316" spans="1:5" ht="15.75">
      <c r="A2316" s="16"/>
      <c r="B2316" s="7"/>
      <c r="C2316" s="4"/>
      <c r="D2316" s="4"/>
      <c r="E2316" s="4"/>
    </row>
    <row r="2317" spans="1:5" ht="15.75">
      <c r="A2317" s="16"/>
      <c r="B2317" s="7"/>
      <c r="C2317" s="4"/>
      <c r="D2317" s="4"/>
      <c r="E2317" s="4"/>
    </row>
    <row r="2318" spans="1:5" ht="15.75">
      <c r="A2318" s="16"/>
      <c r="B2318" s="7"/>
      <c r="C2318" s="4"/>
      <c r="D2318" s="4"/>
      <c r="E2318" s="4"/>
    </row>
    <row r="2319" spans="1:5" ht="15.75">
      <c r="A2319" s="16"/>
      <c r="B2319" s="7"/>
      <c r="C2319" s="4"/>
      <c r="D2319" s="4"/>
      <c r="E2319" s="4"/>
    </row>
    <row r="2320" spans="1:5" ht="15.75">
      <c r="A2320" s="16"/>
      <c r="B2320" s="7"/>
      <c r="C2320" s="4"/>
      <c r="D2320" s="4"/>
      <c r="E2320" s="4"/>
    </row>
    <row r="2321" spans="1:5" ht="15.75">
      <c r="A2321" s="16"/>
      <c r="B2321" s="7"/>
      <c r="C2321" s="4"/>
      <c r="D2321" s="4"/>
      <c r="E2321" s="4"/>
    </row>
    <row r="2322" spans="1:5" ht="15.75">
      <c r="A2322" s="16"/>
      <c r="B2322" s="7"/>
      <c r="C2322" s="4"/>
      <c r="D2322" s="4"/>
      <c r="E2322" s="4"/>
    </row>
    <row r="2323" spans="1:5" ht="15.75">
      <c r="A2323" s="16"/>
      <c r="B2323" s="7"/>
      <c r="C2323" s="4"/>
      <c r="D2323" s="4"/>
      <c r="E2323" s="4"/>
    </row>
    <row r="2324" spans="1:5" ht="15.75">
      <c r="A2324" s="16"/>
      <c r="B2324" s="7"/>
      <c r="C2324" s="4"/>
      <c r="D2324" s="4"/>
      <c r="E2324" s="4"/>
    </row>
    <row r="2325" spans="1:5" ht="15.75">
      <c r="A2325" s="16"/>
      <c r="B2325" s="7"/>
      <c r="C2325" s="4"/>
      <c r="D2325" s="4"/>
      <c r="E2325" s="4"/>
    </row>
    <row r="2326" spans="1:5" ht="15.75">
      <c r="A2326" s="16"/>
      <c r="B2326" s="7"/>
      <c r="C2326" s="4"/>
      <c r="D2326" s="4"/>
      <c r="E2326" s="4"/>
    </row>
    <row r="2327" spans="1:5" ht="15.75">
      <c r="A2327" s="16"/>
      <c r="B2327" s="7"/>
      <c r="C2327" s="4"/>
      <c r="D2327" s="4"/>
      <c r="E2327" s="4"/>
    </row>
    <row r="2328" spans="1:5" ht="15.75">
      <c r="A2328" s="16"/>
      <c r="B2328" s="7"/>
      <c r="C2328" s="4"/>
      <c r="D2328" s="4"/>
      <c r="E2328" s="4"/>
    </row>
    <row r="2329" spans="1:5" ht="15.75">
      <c r="A2329" s="16"/>
      <c r="B2329" s="7"/>
      <c r="C2329" s="4"/>
      <c r="D2329" s="4"/>
      <c r="E2329" s="4"/>
    </row>
    <row r="2330" spans="1:5" ht="15.75">
      <c r="A2330" s="16"/>
      <c r="B2330" s="7"/>
      <c r="C2330" s="4"/>
      <c r="D2330" s="4"/>
      <c r="E2330" s="4"/>
    </row>
    <row r="2331" spans="1:5" ht="15.75">
      <c r="A2331" s="16"/>
      <c r="B2331" s="7"/>
      <c r="C2331" s="4"/>
      <c r="D2331" s="4"/>
      <c r="E2331" s="4"/>
    </row>
    <row r="2332" spans="1:5" ht="15.75">
      <c r="A2332" s="16"/>
      <c r="B2332" s="7"/>
      <c r="C2332" s="4"/>
      <c r="D2332" s="4"/>
      <c r="E2332" s="4"/>
    </row>
    <row r="2333" spans="1:5" ht="15.75">
      <c r="A2333" s="16"/>
      <c r="B2333" s="7"/>
      <c r="C2333" s="4"/>
      <c r="D2333" s="4"/>
      <c r="E2333" s="4"/>
    </row>
    <row r="2334" spans="1:5" ht="15.75">
      <c r="A2334" s="16"/>
      <c r="B2334" s="7"/>
      <c r="C2334" s="4"/>
      <c r="D2334" s="4"/>
      <c r="E2334" s="4"/>
    </row>
    <row r="2335" spans="1:5" ht="15.75">
      <c r="A2335" s="16"/>
      <c r="B2335" s="7"/>
      <c r="C2335" s="4"/>
      <c r="D2335" s="4"/>
      <c r="E2335" s="4"/>
    </row>
    <row r="2336" spans="1:5" ht="15.75">
      <c r="A2336" s="16"/>
      <c r="B2336" s="7"/>
      <c r="C2336" s="4"/>
      <c r="D2336" s="4"/>
      <c r="E2336" s="4"/>
    </row>
    <row r="2337" spans="1:5" ht="15.75">
      <c r="A2337" s="16"/>
      <c r="B2337" s="7"/>
      <c r="C2337" s="4"/>
      <c r="D2337" s="4"/>
      <c r="E2337" s="4"/>
    </row>
    <row r="2338" spans="1:5" ht="15.75">
      <c r="A2338" s="16"/>
      <c r="B2338" s="7"/>
      <c r="C2338" s="4"/>
      <c r="D2338" s="4"/>
      <c r="E2338" s="4"/>
    </row>
    <row r="2339" spans="1:5" ht="15.75">
      <c r="A2339" s="16"/>
      <c r="B2339" s="7"/>
      <c r="C2339" s="4"/>
      <c r="D2339" s="4"/>
      <c r="E2339" s="4"/>
    </row>
    <row r="2340" spans="1:5" ht="15.75">
      <c r="A2340" s="16"/>
      <c r="B2340" s="7"/>
      <c r="C2340" s="4"/>
      <c r="D2340" s="4"/>
      <c r="E2340" s="4"/>
    </row>
    <row r="2341" spans="1:5" ht="15.75">
      <c r="A2341" s="16"/>
      <c r="B2341" s="7"/>
      <c r="C2341" s="4"/>
      <c r="D2341" s="4"/>
      <c r="E2341" s="4"/>
    </row>
    <row r="2342" spans="1:5" ht="15.75">
      <c r="A2342" s="16"/>
      <c r="B2342" s="7"/>
      <c r="C2342" s="4"/>
      <c r="D2342" s="4"/>
      <c r="E2342" s="4"/>
    </row>
    <row r="2343" spans="1:5" ht="15.75">
      <c r="A2343" s="16"/>
      <c r="B2343" s="7"/>
      <c r="C2343" s="4"/>
      <c r="D2343" s="4"/>
      <c r="E2343" s="4"/>
    </row>
    <row r="2344" spans="1:5" ht="15.75">
      <c r="A2344" s="16"/>
      <c r="B2344" s="7"/>
      <c r="C2344" s="4"/>
      <c r="D2344" s="4"/>
      <c r="E2344" s="4"/>
    </row>
    <row r="2345" spans="1:5" ht="15.75">
      <c r="A2345" s="16"/>
      <c r="B2345" s="7"/>
      <c r="C2345" s="4"/>
      <c r="D2345" s="4"/>
      <c r="E2345" s="4"/>
    </row>
    <row r="2346" spans="1:5" ht="15.75">
      <c r="A2346" s="16"/>
      <c r="B2346" s="7"/>
      <c r="C2346" s="4"/>
      <c r="D2346" s="4"/>
      <c r="E2346" s="4"/>
    </row>
    <row r="2347" spans="1:5" ht="15.75">
      <c r="A2347" s="16"/>
      <c r="B2347" s="7"/>
      <c r="C2347" s="4"/>
      <c r="D2347" s="4"/>
      <c r="E2347" s="4"/>
    </row>
    <row r="2348" spans="1:5" ht="15.75">
      <c r="A2348" s="16"/>
      <c r="B2348" s="7"/>
      <c r="C2348" s="4"/>
      <c r="D2348" s="4"/>
      <c r="E2348" s="4"/>
    </row>
    <row r="2349" spans="1:5" ht="15.75">
      <c r="A2349" s="16"/>
      <c r="B2349" s="7"/>
      <c r="C2349" s="4"/>
      <c r="D2349" s="4"/>
      <c r="E2349" s="4"/>
    </row>
    <row r="2350" spans="1:5" ht="15.75">
      <c r="A2350" s="16"/>
      <c r="B2350" s="7"/>
      <c r="C2350" s="4"/>
      <c r="D2350" s="4"/>
      <c r="E2350" s="4"/>
    </row>
    <row r="2351" spans="1:5" ht="15.75">
      <c r="A2351" s="16"/>
      <c r="B2351" s="7"/>
      <c r="C2351" s="4"/>
      <c r="D2351" s="4"/>
      <c r="E2351" s="4"/>
    </row>
    <row r="2352" spans="1:5" ht="15.75">
      <c r="A2352" s="16"/>
      <c r="B2352" s="7"/>
      <c r="C2352" s="4"/>
      <c r="D2352" s="4"/>
      <c r="E2352" s="4"/>
    </row>
    <row r="2353" spans="1:5" ht="15.75">
      <c r="A2353" s="16"/>
      <c r="B2353" s="7"/>
      <c r="C2353" s="4"/>
      <c r="D2353" s="4"/>
      <c r="E2353" s="4"/>
    </row>
    <row r="2354" spans="1:5" ht="15.75">
      <c r="A2354" s="16"/>
      <c r="B2354" s="7"/>
      <c r="C2354" s="4"/>
      <c r="D2354" s="4"/>
      <c r="E2354" s="4"/>
    </row>
    <row r="2355" spans="1:5" ht="15.75">
      <c r="A2355" s="16"/>
      <c r="B2355" s="7"/>
      <c r="C2355" s="4"/>
      <c r="D2355" s="4"/>
      <c r="E2355" s="4"/>
    </row>
    <row r="2356" spans="1:5" ht="15.75">
      <c r="A2356" s="16"/>
      <c r="B2356" s="7"/>
      <c r="C2356" s="4"/>
      <c r="D2356" s="4"/>
      <c r="E2356" s="4"/>
    </row>
    <row r="2357" spans="1:5" ht="15.75">
      <c r="A2357" s="16"/>
      <c r="B2357" s="7"/>
      <c r="C2357" s="4"/>
      <c r="D2357" s="4"/>
      <c r="E2357" s="4"/>
    </row>
    <row r="2358" spans="1:5" ht="15.75">
      <c r="A2358" s="16"/>
      <c r="B2358" s="7"/>
      <c r="C2358" s="4"/>
      <c r="D2358" s="4"/>
      <c r="E2358" s="4"/>
    </row>
    <row r="2359" spans="1:5" ht="15.75">
      <c r="A2359" s="16"/>
      <c r="B2359" s="7"/>
      <c r="C2359" s="4"/>
      <c r="D2359" s="4"/>
      <c r="E2359" s="4"/>
    </row>
    <row r="2360" spans="1:5" ht="15.75">
      <c r="A2360" s="16"/>
      <c r="B2360" s="7"/>
      <c r="C2360" s="4"/>
      <c r="D2360" s="4"/>
      <c r="E2360" s="4"/>
    </row>
    <row r="2361" spans="1:5" ht="15.75">
      <c r="A2361" s="16"/>
      <c r="B2361" s="7"/>
      <c r="C2361" s="4"/>
      <c r="D2361" s="4"/>
      <c r="E2361" s="4"/>
    </row>
    <row r="2362" spans="1:5" ht="15.75">
      <c r="A2362" s="16"/>
      <c r="B2362" s="7"/>
      <c r="C2362" s="4"/>
      <c r="D2362" s="4"/>
      <c r="E2362" s="4"/>
    </row>
    <row r="2363" spans="1:5" ht="15.75">
      <c r="A2363" s="16"/>
      <c r="B2363" s="7"/>
      <c r="C2363" s="4"/>
      <c r="D2363" s="4"/>
      <c r="E2363" s="4"/>
    </row>
    <row r="2364" spans="1:5" ht="15.75">
      <c r="A2364" s="16"/>
      <c r="B2364" s="7"/>
      <c r="C2364" s="4"/>
      <c r="D2364" s="4"/>
      <c r="E2364" s="4"/>
    </row>
    <row r="2365" spans="1:5" ht="15.75">
      <c r="A2365" s="16"/>
      <c r="B2365" s="7"/>
      <c r="C2365" s="4"/>
      <c r="D2365" s="4"/>
      <c r="E2365" s="4"/>
    </row>
    <row r="2366" spans="1:5" ht="15.75">
      <c r="A2366" s="16"/>
      <c r="B2366" s="7"/>
      <c r="C2366" s="4"/>
      <c r="D2366" s="4"/>
      <c r="E2366" s="4"/>
    </row>
    <row r="2367" spans="1:5" ht="15.75">
      <c r="A2367" s="16"/>
      <c r="B2367" s="7"/>
      <c r="C2367" s="4"/>
      <c r="D2367" s="4"/>
      <c r="E2367" s="4"/>
    </row>
    <row r="2368" spans="1:5" ht="15.75">
      <c r="A2368" s="16"/>
      <c r="B2368" s="7"/>
      <c r="C2368" s="4"/>
      <c r="D2368" s="4"/>
      <c r="E2368" s="4"/>
    </row>
    <row r="2369" spans="1:5" ht="15.75">
      <c r="A2369" s="16"/>
      <c r="B2369" s="7"/>
      <c r="C2369" s="4"/>
      <c r="D2369" s="4"/>
      <c r="E2369" s="4"/>
    </row>
    <row r="2370" spans="1:5" ht="15.75">
      <c r="A2370" s="16"/>
      <c r="B2370" s="7"/>
      <c r="C2370" s="4"/>
      <c r="D2370" s="4"/>
      <c r="E2370" s="4"/>
    </row>
    <row r="2371" spans="1:5" ht="15.75">
      <c r="A2371" s="16"/>
      <c r="B2371" s="7"/>
      <c r="C2371" s="4"/>
      <c r="D2371" s="4"/>
      <c r="E2371" s="4"/>
    </row>
    <row r="2372" spans="1:5" ht="15.75">
      <c r="A2372" s="16"/>
      <c r="B2372" s="7"/>
      <c r="C2372" s="4"/>
      <c r="D2372" s="4"/>
      <c r="E2372" s="4"/>
    </row>
    <row r="2373" spans="1:5" ht="15.75">
      <c r="A2373" s="16"/>
      <c r="B2373" s="7"/>
      <c r="C2373" s="4"/>
      <c r="D2373" s="4"/>
      <c r="E2373" s="4"/>
    </row>
    <row r="2374" spans="1:5" ht="15.75">
      <c r="A2374" s="16"/>
      <c r="B2374" s="7"/>
      <c r="C2374" s="4"/>
      <c r="D2374" s="4"/>
      <c r="E2374" s="4"/>
    </row>
    <row r="2375" spans="1:5" ht="15.75">
      <c r="A2375" s="16"/>
      <c r="B2375" s="7"/>
      <c r="C2375" s="4"/>
      <c r="D2375" s="4"/>
      <c r="E2375" s="4"/>
    </row>
    <row r="2376" spans="1:5" ht="15.75">
      <c r="A2376" s="16"/>
      <c r="B2376" s="7"/>
      <c r="C2376" s="4"/>
      <c r="D2376" s="4"/>
      <c r="E2376" s="4"/>
    </row>
    <row r="2377" spans="1:5" ht="15.75">
      <c r="A2377" s="16"/>
      <c r="B2377" s="7"/>
      <c r="C2377" s="4"/>
      <c r="D2377" s="4"/>
      <c r="E2377" s="4"/>
    </row>
    <row r="2378" spans="1:5" ht="15.75">
      <c r="A2378" s="16"/>
      <c r="B2378" s="7"/>
      <c r="C2378" s="4"/>
      <c r="D2378" s="4"/>
      <c r="E2378" s="4"/>
    </row>
    <row r="2379" spans="1:5" ht="15.75">
      <c r="A2379" s="16"/>
      <c r="B2379" s="7"/>
      <c r="C2379" s="4"/>
      <c r="D2379" s="4"/>
      <c r="E2379" s="4"/>
    </row>
    <row r="2380" spans="1:5" ht="15.75">
      <c r="A2380" s="16"/>
      <c r="B2380" s="7"/>
      <c r="C2380" s="4"/>
      <c r="D2380" s="4"/>
      <c r="E2380" s="4"/>
    </row>
    <row r="2381" spans="1:5" ht="15.75">
      <c r="A2381" s="16"/>
      <c r="B2381" s="7"/>
      <c r="C2381" s="4"/>
      <c r="D2381" s="4"/>
      <c r="E2381" s="4"/>
    </row>
    <row r="2382" spans="1:5" ht="15.75">
      <c r="A2382" s="16"/>
      <c r="B2382" s="7"/>
      <c r="C2382" s="4"/>
      <c r="D2382" s="4"/>
      <c r="E2382" s="4"/>
    </row>
    <row r="2383" spans="1:5" ht="15.75">
      <c r="A2383" s="16"/>
      <c r="B2383" s="7"/>
      <c r="C2383" s="4"/>
      <c r="D2383" s="4"/>
      <c r="E2383" s="4"/>
    </row>
    <row r="2384" spans="1:5" ht="15.75">
      <c r="A2384" s="16"/>
      <c r="B2384" s="7"/>
      <c r="C2384" s="4"/>
      <c r="D2384" s="4"/>
      <c r="E2384" s="4"/>
    </row>
    <row r="2385" spans="1:5" ht="15.75">
      <c r="A2385" s="16"/>
      <c r="B2385" s="7"/>
      <c r="C2385" s="4"/>
      <c r="D2385" s="4"/>
      <c r="E2385" s="4"/>
    </row>
    <row r="2386" spans="1:5" ht="15.75">
      <c r="A2386" s="16"/>
      <c r="B2386" s="7"/>
      <c r="C2386" s="4"/>
      <c r="D2386" s="4"/>
      <c r="E2386" s="4"/>
    </row>
    <row r="2387" spans="1:5" ht="15.75">
      <c r="A2387" s="16"/>
      <c r="B2387" s="7"/>
      <c r="C2387" s="4"/>
      <c r="D2387" s="4"/>
      <c r="E2387" s="4"/>
    </row>
    <row r="2388" spans="1:5" ht="15.75">
      <c r="A2388" s="16"/>
      <c r="B2388" s="7"/>
      <c r="C2388" s="4"/>
      <c r="D2388" s="4"/>
      <c r="E2388" s="4"/>
    </row>
    <row r="2389" spans="1:5" ht="15.75">
      <c r="A2389" s="16"/>
      <c r="B2389" s="7"/>
      <c r="C2389" s="4"/>
      <c r="D2389" s="4"/>
      <c r="E2389" s="4"/>
    </row>
    <row r="2390" spans="1:5" ht="15.75">
      <c r="A2390" s="16"/>
      <c r="B2390" s="7"/>
      <c r="C2390" s="4"/>
      <c r="D2390" s="4"/>
      <c r="E2390" s="4"/>
    </row>
    <row r="2391" spans="1:5" ht="15.75">
      <c r="A2391" s="16"/>
      <c r="B2391" s="7"/>
      <c r="C2391" s="4"/>
      <c r="D2391" s="4"/>
      <c r="E2391" s="4"/>
    </row>
    <row r="2392" spans="1:5" ht="15.75">
      <c r="A2392" s="16"/>
      <c r="B2392" s="7"/>
      <c r="C2392" s="4"/>
      <c r="D2392" s="4"/>
      <c r="E2392" s="4"/>
    </row>
    <row r="2393" spans="1:5" ht="15.75">
      <c r="A2393" s="16"/>
      <c r="B2393" s="7"/>
      <c r="C2393" s="4"/>
      <c r="D2393" s="4"/>
      <c r="E2393" s="4"/>
    </row>
    <row r="2394" spans="1:5" ht="15.75">
      <c r="A2394" s="16"/>
      <c r="B2394" s="7"/>
      <c r="C2394" s="4"/>
      <c r="D2394" s="4"/>
      <c r="E2394" s="4"/>
    </row>
    <row r="2395" spans="1:5" ht="15.75">
      <c r="A2395" s="16"/>
      <c r="B2395" s="7"/>
      <c r="C2395" s="4"/>
      <c r="D2395" s="4"/>
      <c r="E2395" s="4"/>
    </row>
    <row r="2396" spans="1:5" ht="15.75">
      <c r="A2396" s="16"/>
      <c r="B2396" s="7"/>
      <c r="C2396" s="4"/>
      <c r="D2396" s="4"/>
      <c r="E2396" s="4"/>
    </row>
    <row r="2397" spans="1:5" ht="15.75">
      <c r="A2397" s="16"/>
      <c r="B2397" s="7"/>
      <c r="C2397" s="4"/>
      <c r="D2397" s="4"/>
      <c r="E2397" s="4"/>
    </row>
    <row r="2398" spans="1:5" ht="15.75">
      <c r="A2398" s="16"/>
      <c r="B2398" s="7"/>
      <c r="C2398" s="4"/>
      <c r="D2398" s="4"/>
      <c r="E2398" s="4"/>
    </row>
    <row r="2399" spans="1:5" ht="15.75">
      <c r="A2399" s="16"/>
      <c r="B2399" s="7"/>
      <c r="C2399" s="4"/>
      <c r="D2399" s="4"/>
      <c r="E2399" s="4"/>
    </row>
    <row r="2400" spans="1:5" ht="15.75">
      <c r="A2400" s="16"/>
      <c r="B2400" s="7"/>
      <c r="C2400" s="4"/>
      <c r="D2400" s="4"/>
      <c r="E2400" s="4"/>
    </row>
    <row r="2401" spans="1:5" ht="15.75">
      <c r="A2401" s="16"/>
      <c r="B2401" s="7"/>
      <c r="C2401" s="4"/>
      <c r="D2401" s="4"/>
      <c r="E2401" s="4"/>
    </row>
    <row r="2402" spans="1:5" ht="15.75">
      <c r="A2402" s="16"/>
      <c r="B2402" s="7"/>
      <c r="C2402" s="4"/>
      <c r="D2402" s="4"/>
      <c r="E2402" s="4"/>
    </row>
    <row r="2403" spans="1:5" ht="15.75">
      <c r="A2403" s="16"/>
      <c r="B2403" s="7"/>
      <c r="C2403" s="4"/>
      <c r="D2403" s="4"/>
      <c r="E2403" s="4"/>
    </row>
    <row r="2404" spans="1:5" ht="15.75">
      <c r="A2404" s="16"/>
      <c r="B2404" s="7"/>
      <c r="C2404" s="4"/>
      <c r="D2404" s="4"/>
      <c r="E2404" s="4"/>
    </row>
    <row r="2405" spans="1:5" ht="15.75">
      <c r="A2405" s="16"/>
      <c r="B2405" s="7"/>
      <c r="C2405" s="4"/>
      <c r="D2405" s="4"/>
      <c r="E2405" s="4"/>
    </row>
    <row r="2406" spans="1:5" ht="15.75">
      <c r="A2406" s="16"/>
      <c r="B2406" s="7"/>
      <c r="C2406" s="4"/>
      <c r="D2406" s="4"/>
      <c r="E2406" s="4"/>
    </row>
    <row r="2407" spans="1:5" ht="15.75">
      <c r="A2407" s="16"/>
      <c r="B2407" s="7"/>
      <c r="C2407" s="4"/>
      <c r="D2407" s="4"/>
      <c r="E2407" s="4"/>
    </row>
    <row r="2408" spans="1:5" ht="15.75">
      <c r="A2408" s="16"/>
      <c r="B2408" s="7"/>
      <c r="C2408" s="4"/>
      <c r="D2408" s="4"/>
      <c r="E2408" s="4"/>
    </row>
    <row r="2409" spans="1:5" ht="15.75">
      <c r="A2409" s="16"/>
      <c r="B2409" s="7"/>
      <c r="C2409" s="4"/>
      <c r="D2409" s="4"/>
      <c r="E2409" s="4"/>
    </row>
    <row r="2410" spans="1:5" ht="15.75">
      <c r="A2410" s="16"/>
      <c r="B2410" s="7"/>
      <c r="C2410" s="4"/>
      <c r="D2410" s="4"/>
      <c r="E2410" s="4"/>
    </row>
    <row r="2411" spans="1:5" ht="15.75">
      <c r="A2411" s="16"/>
      <c r="B2411" s="7"/>
      <c r="C2411" s="4"/>
      <c r="D2411" s="4"/>
      <c r="E2411" s="4"/>
    </row>
    <row r="2412" spans="1:5" ht="15.75">
      <c r="A2412" s="16"/>
      <c r="B2412" s="7"/>
      <c r="C2412" s="4"/>
      <c r="D2412" s="4"/>
      <c r="E2412" s="4"/>
    </row>
    <row r="2413" spans="1:5" ht="15.75">
      <c r="A2413" s="16"/>
      <c r="B2413" s="7"/>
      <c r="C2413" s="4"/>
      <c r="D2413" s="4"/>
      <c r="E2413" s="4"/>
    </row>
    <row r="2414" spans="1:5" ht="15.75">
      <c r="A2414" s="16"/>
      <c r="B2414" s="7"/>
      <c r="C2414" s="4"/>
      <c r="D2414" s="4"/>
      <c r="E2414" s="4"/>
    </row>
    <row r="2415" spans="1:5" ht="15.75">
      <c r="A2415" s="16"/>
      <c r="B2415" s="7"/>
      <c r="C2415" s="4"/>
      <c r="D2415" s="4"/>
      <c r="E2415" s="4"/>
    </row>
    <row r="2416" spans="1:5" ht="15.75">
      <c r="A2416" s="16"/>
      <c r="B2416" s="7"/>
      <c r="C2416" s="4"/>
      <c r="D2416" s="4"/>
      <c r="E2416" s="4"/>
    </row>
    <row r="2417" spans="1:5" ht="15.75">
      <c r="A2417" s="16"/>
      <c r="B2417" s="7"/>
      <c r="C2417" s="4"/>
      <c r="D2417" s="4"/>
      <c r="E2417" s="4"/>
    </row>
    <row r="2418" spans="1:5" ht="15.75">
      <c r="A2418" s="16"/>
      <c r="B2418" s="7"/>
      <c r="C2418" s="4"/>
      <c r="D2418" s="4"/>
      <c r="E2418" s="4"/>
    </row>
    <row r="2419" spans="1:5" ht="15.75">
      <c r="A2419" s="16"/>
      <c r="B2419" s="7"/>
      <c r="C2419" s="4"/>
      <c r="D2419" s="4"/>
      <c r="E2419" s="4"/>
    </row>
    <row r="2420" spans="1:5" ht="15.75">
      <c r="A2420" s="16"/>
      <c r="B2420" s="7"/>
      <c r="C2420" s="4"/>
      <c r="D2420" s="4"/>
      <c r="E2420" s="4"/>
    </row>
    <row r="2421" spans="1:5" ht="15.75">
      <c r="A2421" s="16"/>
      <c r="B2421" s="7"/>
      <c r="C2421" s="4"/>
      <c r="D2421" s="4"/>
      <c r="E2421" s="4"/>
    </row>
    <row r="2422" spans="1:5" ht="15.75">
      <c r="A2422" s="16"/>
      <c r="B2422" s="7"/>
      <c r="C2422" s="4"/>
      <c r="D2422" s="4"/>
      <c r="E2422" s="4"/>
    </row>
    <row r="2423" spans="1:5" ht="15.75">
      <c r="A2423" s="16"/>
      <c r="B2423" s="7"/>
      <c r="C2423" s="4"/>
      <c r="D2423" s="4"/>
      <c r="E2423" s="4"/>
    </row>
    <row r="2424" spans="1:5" ht="15.75">
      <c r="A2424" s="16"/>
      <c r="B2424" s="7"/>
      <c r="C2424" s="4"/>
      <c r="D2424" s="4"/>
      <c r="E2424" s="4"/>
    </row>
    <row r="2425" spans="1:5" ht="15.75">
      <c r="A2425" s="16"/>
      <c r="B2425" s="7"/>
      <c r="C2425" s="4"/>
      <c r="D2425" s="4"/>
      <c r="E2425" s="4"/>
    </row>
    <row r="2426" spans="1:5" ht="15.75">
      <c r="A2426" s="16"/>
      <c r="B2426" s="7"/>
      <c r="C2426" s="4"/>
      <c r="D2426" s="4"/>
      <c r="E2426" s="4"/>
    </row>
    <row r="2427" spans="1:5" ht="15.75">
      <c r="A2427" s="16"/>
      <c r="B2427" s="7"/>
      <c r="C2427" s="4"/>
      <c r="D2427" s="4"/>
      <c r="E2427" s="4"/>
    </row>
    <row r="2428" spans="1:5" ht="15.75">
      <c r="A2428" s="16"/>
      <c r="B2428" s="7"/>
      <c r="C2428" s="4"/>
      <c r="D2428" s="4"/>
      <c r="E2428" s="4"/>
    </row>
    <row r="2429" spans="1:5" ht="15.75">
      <c r="A2429" s="16"/>
      <c r="B2429" s="7"/>
      <c r="C2429" s="4"/>
      <c r="D2429" s="4"/>
      <c r="E2429" s="4"/>
    </row>
    <row r="2430" spans="1:5" ht="15.75">
      <c r="A2430" s="16"/>
      <c r="B2430" s="7"/>
      <c r="C2430" s="4"/>
      <c r="D2430" s="4"/>
      <c r="E2430" s="4"/>
    </row>
    <row r="2431" spans="1:5" ht="15.75">
      <c r="A2431" s="16"/>
      <c r="B2431" s="7"/>
      <c r="C2431" s="4"/>
      <c r="D2431" s="4"/>
      <c r="E2431" s="4"/>
    </row>
    <row r="2432" spans="1:5" ht="15.75">
      <c r="A2432" s="16"/>
      <c r="B2432" s="7"/>
      <c r="C2432" s="4"/>
      <c r="D2432" s="4"/>
      <c r="E2432" s="4"/>
    </row>
    <row r="2433" spans="1:5" ht="15.75">
      <c r="A2433" s="16"/>
      <c r="B2433" s="7"/>
      <c r="C2433" s="4"/>
      <c r="D2433" s="4"/>
      <c r="E2433" s="4"/>
    </row>
    <row r="2434" spans="1:5" ht="15.75">
      <c r="A2434" s="16"/>
      <c r="B2434" s="7"/>
      <c r="C2434" s="4"/>
      <c r="D2434" s="4"/>
      <c r="E2434" s="4"/>
    </row>
    <row r="2435" spans="1:5" ht="15.75">
      <c r="A2435" s="16"/>
      <c r="B2435" s="7"/>
      <c r="C2435" s="4"/>
      <c r="D2435" s="4"/>
      <c r="E2435" s="4"/>
    </row>
    <row r="2436" spans="1:5" ht="15.75">
      <c r="A2436" s="16"/>
      <c r="B2436" s="7"/>
      <c r="C2436" s="4"/>
      <c r="D2436" s="4"/>
      <c r="E2436" s="4"/>
    </row>
    <row r="2437" spans="1:5" ht="15.75">
      <c r="A2437" s="16"/>
      <c r="B2437" s="7"/>
      <c r="C2437" s="4"/>
      <c r="D2437" s="4"/>
      <c r="E2437" s="4"/>
    </row>
    <row r="2438" spans="1:5" ht="15.75">
      <c r="A2438" s="16"/>
      <c r="B2438" s="7"/>
      <c r="C2438" s="4"/>
      <c r="D2438" s="4"/>
      <c r="E2438" s="4"/>
    </row>
    <row r="2439" spans="1:5" ht="15.75">
      <c r="A2439" s="16"/>
      <c r="B2439" s="7"/>
      <c r="C2439" s="4"/>
      <c r="D2439" s="4"/>
      <c r="E2439" s="4"/>
    </row>
    <row r="2440" spans="1:5" ht="15.75">
      <c r="A2440" s="16"/>
      <c r="B2440" s="7"/>
      <c r="C2440" s="4"/>
      <c r="D2440" s="4"/>
      <c r="E2440" s="4"/>
    </row>
    <row r="2441" spans="1:5" ht="15.75">
      <c r="A2441" s="16"/>
      <c r="B2441" s="7"/>
      <c r="C2441" s="4"/>
      <c r="D2441" s="4"/>
      <c r="E2441" s="4"/>
    </row>
    <row r="2442" spans="1:5" ht="15.75">
      <c r="A2442" s="16"/>
      <c r="B2442" s="7"/>
      <c r="C2442" s="4"/>
      <c r="D2442" s="4"/>
      <c r="E2442" s="4"/>
    </row>
    <row r="2443" spans="1:5" ht="15.75">
      <c r="A2443" s="16"/>
      <c r="B2443" s="7"/>
      <c r="C2443" s="4"/>
      <c r="D2443" s="4"/>
      <c r="E2443" s="4"/>
    </row>
    <row r="2444" spans="1:5" ht="15.75">
      <c r="A2444" s="16"/>
      <c r="B2444" s="7"/>
      <c r="C2444" s="4"/>
      <c r="D2444" s="4"/>
      <c r="E2444" s="4"/>
    </row>
    <row r="2445" spans="1:5" ht="15.75">
      <c r="A2445" s="16"/>
      <c r="B2445" s="7"/>
      <c r="C2445" s="4"/>
      <c r="D2445" s="4"/>
      <c r="E2445" s="4"/>
    </row>
    <row r="2446" spans="1:5" ht="15.75">
      <c r="A2446" s="16"/>
      <c r="B2446" s="7"/>
      <c r="C2446" s="4"/>
      <c r="D2446" s="4"/>
      <c r="E2446" s="4"/>
    </row>
    <row r="2447" spans="1:5" ht="15.75">
      <c r="A2447" s="16"/>
      <c r="B2447" s="7"/>
      <c r="C2447" s="4"/>
      <c r="D2447" s="4"/>
      <c r="E2447" s="4"/>
    </row>
    <row r="2448" spans="1:5" ht="15.75">
      <c r="A2448" s="16"/>
      <c r="B2448" s="7"/>
      <c r="C2448" s="4"/>
      <c r="D2448" s="4"/>
      <c r="E2448" s="4"/>
    </row>
    <row r="2449" spans="1:5" ht="15.75">
      <c r="A2449" s="16"/>
      <c r="B2449" s="7"/>
      <c r="C2449" s="4"/>
      <c r="D2449" s="4"/>
      <c r="E2449" s="4"/>
    </row>
    <row r="2450" spans="1:5" ht="15.75">
      <c r="A2450" s="16"/>
      <c r="B2450" s="7"/>
      <c r="C2450" s="4"/>
      <c r="D2450" s="4"/>
      <c r="E2450" s="4"/>
    </row>
    <row r="2451" spans="1:5" ht="15.75">
      <c r="A2451" s="16"/>
      <c r="B2451" s="7"/>
      <c r="C2451" s="4"/>
      <c r="D2451" s="4"/>
      <c r="E2451" s="4"/>
    </row>
    <row r="2452" spans="1:5" ht="15.75">
      <c r="A2452" s="16"/>
      <c r="B2452" s="7"/>
      <c r="C2452" s="4"/>
      <c r="D2452" s="4"/>
      <c r="E2452" s="4"/>
    </row>
    <row r="2453" spans="1:5" ht="15.75">
      <c r="A2453" s="16"/>
      <c r="B2453" s="7"/>
      <c r="C2453" s="4"/>
      <c r="D2453" s="4"/>
      <c r="E2453" s="4"/>
    </row>
    <row r="2454" spans="1:5" ht="15.75">
      <c r="A2454" s="16"/>
      <c r="B2454" s="7"/>
      <c r="C2454" s="4"/>
      <c r="D2454" s="4"/>
      <c r="E2454" s="4"/>
    </row>
    <row r="2455" spans="1:5" ht="15.75">
      <c r="A2455" s="16"/>
      <c r="B2455" s="7"/>
      <c r="C2455" s="4"/>
      <c r="D2455" s="4"/>
      <c r="E2455" s="4"/>
    </row>
    <row r="2456" spans="1:5" ht="15.75">
      <c r="A2456" s="16"/>
      <c r="B2456" s="7"/>
      <c r="C2456" s="4"/>
      <c r="D2456" s="4"/>
      <c r="E2456" s="4"/>
    </row>
    <row r="2457" spans="1:5" ht="15.75">
      <c r="A2457" s="16"/>
      <c r="B2457" s="7"/>
      <c r="C2457" s="4"/>
      <c r="D2457" s="4"/>
      <c r="E2457" s="4"/>
    </row>
    <row r="2458" spans="1:5" ht="15.75">
      <c r="A2458" s="16"/>
      <c r="B2458" s="7"/>
      <c r="C2458" s="4"/>
      <c r="D2458" s="4"/>
      <c r="E2458" s="4"/>
    </row>
    <row r="2459" spans="1:5" ht="15.75">
      <c r="A2459" s="16"/>
      <c r="B2459" s="7"/>
      <c r="C2459" s="4"/>
      <c r="D2459" s="4"/>
      <c r="E2459" s="4"/>
    </row>
    <row r="2460" spans="1:5" ht="15.75">
      <c r="A2460" s="16"/>
      <c r="B2460" s="7"/>
      <c r="C2460" s="4"/>
      <c r="D2460" s="4"/>
      <c r="E2460" s="4"/>
    </row>
    <row r="2461" spans="1:5" ht="15.75">
      <c r="A2461" s="16"/>
      <c r="B2461" s="7"/>
      <c r="C2461" s="4"/>
      <c r="D2461" s="4"/>
      <c r="E2461" s="4"/>
    </row>
    <row r="2462" spans="1:5" ht="15.75">
      <c r="A2462" s="16"/>
      <c r="B2462" s="7"/>
      <c r="C2462" s="4"/>
      <c r="D2462" s="4"/>
      <c r="E2462" s="4"/>
    </row>
    <row r="2463" spans="1:5" ht="15.75">
      <c r="A2463" s="16"/>
      <c r="B2463" s="7"/>
      <c r="C2463" s="4"/>
      <c r="D2463" s="4"/>
      <c r="E2463" s="4"/>
    </row>
    <row r="2464" spans="1:5" ht="15.75">
      <c r="A2464" s="16"/>
      <c r="B2464" s="7"/>
      <c r="C2464" s="4"/>
      <c r="D2464" s="4"/>
      <c r="E2464" s="4"/>
    </row>
    <row r="2465" spans="1:5" ht="15.75">
      <c r="A2465" s="16"/>
      <c r="B2465" s="7"/>
      <c r="C2465" s="4"/>
      <c r="D2465" s="4"/>
      <c r="E2465" s="4"/>
    </row>
    <row r="2466" spans="1:5" ht="15.75">
      <c r="A2466" s="16"/>
      <c r="B2466" s="7"/>
      <c r="C2466" s="4"/>
      <c r="D2466" s="4"/>
      <c r="E2466" s="4"/>
    </row>
    <row r="2467" spans="1:5" ht="15.75">
      <c r="A2467" s="16"/>
      <c r="B2467" s="7"/>
      <c r="C2467" s="4"/>
      <c r="D2467" s="4"/>
      <c r="E2467" s="4"/>
    </row>
    <row r="2468" spans="1:5" ht="15.75">
      <c r="A2468" s="16"/>
      <c r="B2468" s="7"/>
      <c r="C2468" s="4"/>
      <c r="D2468" s="4"/>
      <c r="E2468" s="4"/>
    </row>
    <row r="2469" spans="1:5" ht="15.75">
      <c r="A2469" s="16"/>
      <c r="B2469" s="7"/>
      <c r="C2469" s="4"/>
      <c r="D2469" s="4"/>
      <c r="E2469" s="4"/>
    </row>
    <row r="2470" spans="1:5" ht="15.75">
      <c r="A2470" s="16"/>
      <c r="B2470" s="7"/>
      <c r="C2470" s="4"/>
      <c r="D2470" s="4"/>
      <c r="E2470" s="4"/>
    </row>
    <row r="2471" spans="1:5" ht="15.75">
      <c r="A2471" s="16"/>
      <c r="B2471" s="7"/>
      <c r="C2471" s="4"/>
      <c r="D2471" s="4"/>
      <c r="E2471" s="4"/>
    </row>
    <row r="2472" spans="1:5" ht="15.75">
      <c r="A2472" s="16"/>
      <c r="B2472" s="7"/>
      <c r="C2472" s="4"/>
      <c r="D2472" s="4"/>
      <c r="E2472" s="4"/>
    </row>
    <row r="2473" spans="1:5" ht="15.75">
      <c r="A2473" s="16"/>
      <c r="B2473" s="7"/>
      <c r="C2473" s="4"/>
      <c r="D2473" s="4"/>
      <c r="E2473" s="4"/>
    </row>
    <row r="2474" spans="1:5" ht="15.75">
      <c r="A2474" s="16"/>
      <c r="B2474" s="7"/>
      <c r="C2474" s="4"/>
      <c r="D2474" s="4"/>
      <c r="E2474" s="4"/>
    </row>
    <row r="2475" spans="1:5" ht="15.75">
      <c r="A2475" s="16"/>
      <c r="B2475" s="7"/>
      <c r="C2475" s="4"/>
      <c r="D2475" s="4"/>
      <c r="E2475" s="4"/>
    </row>
    <row r="2476" spans="1:5" ht="15.75">
      <c r="A2476" s="16"/>
      <c r="B2476" s="7"/>
      <c r="C2476" s="4"/>
      <c r="D2476" s="4"/>
      <c r="E2476" s="4"/>
    </row>
    <row r="2477" spans="1:5" ht="15.75">
      <c r="A2477" s="16"/>
      <c r="B2477" s="7"/>
      <c r="C2477" s="4"/>
      <c r="D2477" s="4"/>
      <c r="E2477" s="4"/>
    </row>
    <row r="2478" spans="1:5" ht="15.75">
      <c r="A2478" s="16"/>
      <c r="B2478" s="7"/>
      <c r="C2478" s="4"/>
      <c r="D2478" s="4"/>
      <c r="E2478" s="4"/>
    </row>
    <row r="2479" spans="1:5" ht="15.75">
      <c r="A2479" s="16"/>
      <c r="B2479" s="7"/>
      <c r="C2479" s="4"/>
      <c r="D2479" s="4"/>
      <c r="E2479" s="4"/>
    </row>
    <row r="2480" spans="1:5" ht="15.75">
      <c r="A2480" s="16"/>
      <c r="B2480" s="7"/>
      <c r="C2480" s="4"/>
      <c r="D2480" s="4"/>
      <c r="E2480" s="4"/>
    </row>
    <row r="2481" spans="1:5" ht="15.75">
      <c r="A2481" s="16"/>
      <c r="B2481" s="7"/>
      <c r="C2481" s="4"/>
      <c r="D2481" s="4"/>
      <c r="E2481" s="4"/>
    </row>
    <row r="2482" spans="1:5" ht="15.75">
      <c r="A2482" s="16"/>
      <c r="B2482" s="7"/>
      <c r="C2482" s="4"/>
      <c r="D2482" s="4"/>
      <c r="E2482" s="4"/>
    </row>
    <row r="2483" spans="1:5" ht="15.75">
      <c r="A2483" s="16"/>
      <c r="B2483" s="7"/>
      <c r="C2483" s="4"/>
      <c r="D2483" s="4"/>
      <c r="E2483" s="4"/>
    </row>
    <row r="2484" spans="1:5" ht="15.75">
      <c r="A2484" s="16"/>
      <c r="B2484" s="7"/>
      <c r="C2484" s="4"/>
      <c r="D2484" s="4"/>
      <c r="E2484" s="4"/>
    </row>
    <row r="2485" spans="1:5" ht="15.75">
      <c r="A2485" s="16"/>
      <c r="B2485" s="7"/>
      <c r="C2485" s="4"/>
      <c r="D2485" s="4"/>
      <c r="E2485" s="4"/>
    </row>
    <row r="2486" spans="1:5" ht="15.75">
      <c r="A2486" s="16"/>
      <c r="B2486" s="7"/>
      <c r="C2486" s="4"/>
      <c r="D2486" s="4"/>
      <c r="E2486" s="4"/>
    </row>
    <row r="2487" spans="1:5" ht="15.75">
      <c r="A2487" s="16"/>
      <c r="B2487" s="7"/>
      <c r="C2487" s="4"/>
      <c r="D2487" s="4"/>
      <c r="E2487" s="4"/>
    </row>
    <row r="2488" spans="1:5" ht="15.75">
      <c r="A2488" s="16"/>
      <c r="B2488" s="7"/>
      <c r="C2488" s="4"/>
      <c r="D2488" s="4"/>
      <c r="E2488" s="4"/>
    </row>
    <row r="2489" spans="1:5" ht="15.75">
      <c r="A2489" s="16"/>
      <c r="B2489" s="7"/>
      <c r="C2489" s="4"/>
      <c r="D2489" s="4"/>
      <c r="E2489" s="4"/>
    </row>
    <row r="2490" spans="1:5" ht="15.75">
      <c r="A2490" s="16"/>
      <c r="B2490" s="7"/>
      <c r="C2490" s="4"/>
      <c r="D2490" s="4"/>
      <c r="E2490" s="4"/>
    </row>
    <row r="2491" spans="1:5" ht="15.75">
      <c r="A2491" s="16"/>
      <c r="B2491" s="7"/>
      <c r="C2491" s="4"/>
      <c r="D2491" s="4"/>
      <c r="E2491" s="4"/>
    </row>
    <row r="2492" spans="1:5" ht="15.75">
      <c r="A2492" s="16"/>
      <c r="B2492" s="7"/>
      <c r="C2492" s="4"/>
      <c r="D2492" s="4"/>
      <c r="E2492" s="4"/>
    </row>
    <row r="2493" spans="1:5" ht="15.75">
      <c r="A2493" s="16"/>
      <c r="B2493" s="7"/>
      <c r="C2493" s="4"/>
      <c r="D2493" s="4"/>
      <c r="E2493" s="4"/>
    </row>
    <row r="2494" spans="1:5" ht="15.75">
      <c r="A2494" s="16"/>
      <c r="B2494" s="7"/>
      <c r="C2494" s="4"/>
      <c r="D2494" s="4"/>
      <c r="E2494" s="4"/>
    </row>
    <row r="2495" spans="1:5" ht="15.75">
      <c r="A2495" s="16"/>
      <c r="B2495" s="7"/>
      <c r="C2495" s="4"/>
      <c r="D2495" s="4"/>
      <c r="E2495" s="4"/>
    </row>
    <row r="2496" spans="1:5" ht="15.75">
      <c r="A2496" s="16"/>
      <c r="B2496" s="7"/>
      <c r="C2496" s="4"/>
      <c r="D2496" s="4"/>
      <c r="E2496" s="4"/>
    </row>
    <row r="2497" spans="1:5" ht="15.75">
      <c r="A2497" s="16"/>
      <c r="B2497" s="7"/>
      <c r="C2497" s="4"/>
      <c r="D2497" s="4"/>
      <c r="E2497" s="4"/>
    </row>
    <row r="2498" spans="1:5" ht="15.75">
      <c r="A2498" s="16"/>
      <c r="B2498" s="7"/>
      <c r="C2498" s="4"/>
      <c r="D2498" s="4"/>
      <c r="E2498" s="4"/>
    </row>
    <row r="2499" spans="1:5" ht="15.75">
      <c r="A2499" s="16"/>
      <c r="B2499" s="7"/>
      <c r="C2499" s="4"/>
      <c r="D2499" s="4"/>
      <c r="E2499" s="4"/>
    </row>
    <row r="2500" spans="1:5" ht="15.75">
      <c r="A2500" s="16"/>
      <c r="B2500" s="7"/>
      <c r="C2500" s="4"/>
      <c r="D2500" s="4"/>
      <c r="E2500" s="4"/>
    </row>
    <row r="2501" spans="1:5" ht="15.75">
      <c r="A2501" s="16"/>
      <c r="B2501" s="7"/>
      <c r="C2501" s="4"/>
      <c r="D2501" s="4"/>
      <c r="E2501" s="4"/>
    </row>
    <row r="2502" spans="1:5" ht="15.75">
      <c r="A2502" s="16"/>
      <c r="B2502" s="7"/>
      <c r="C2502" s="4"/>
      <c r="D2502" s="4"/>
      <c r="E2502" s="4"/>
    </row>
    <row r="2503" spans="1:5" ht="15.75">
      <c r="A2503" s="16"/>
      <c r="B2503" s="7"/>
      <c r="C2503" s="4"/>
      <c r="D2503" s="4"/>
      <c r="E2503" s="4"/>
    </row>
    <row r="2504" spans="1:5" ht="15.75">
      <c r="A2504" s="16"/>
      <c r="B2504" s="7"/>
      <c r="C2504" s="4"/>
      <c r="D2504" s="4"/>
      <c r="E2504" s="4"/>
    </row>
    <row r="2505" spans="1:5" ht="15.75">
      <c r="A2505" s="16"/>
      <c r="B2505" s="7"/>
      <c r="C2505" s="4"/>
      <c r="D2505" s="4"/>
      <c r="E2505" s="4"/>
    </row>
    <row r="2506" spans="1:5" ht="15.75">
      <c r="A2506" s="16"/>
      <c r="B2506" s="7"/>
      <c r="C2506" s="4"/>
      <c r="D2506" s="4"/>
      <c r="E2506" s="4"/>
    </row>
    <row r="2507" spans="1:5" ht="15.75">
      <c r="A2507" s="16"/>
      <c r="B2507" s="7"/>
      <c r="C2507" s="4"/>
      <c r="D2507" s="4"/>
      <c r="E2507" s="4"/>
    </row>
    <row r="2508" spans="1:5" ht="15.75">
      <c r="A2508" s="16"/>
      <c r="B2508" s="7"/>
      <c r="C2508" s="4"/>
      <c r="D2508" s="4"/>
      <c r="E2508" s="4"/>
    </row>
    <row r="2509" spans="1:5" ht="15.75">
      <c r="A2509" s="16"/>
      <c r="B2509" s="7"/>
      <c r="C2509" s="4"/>
      <c r="D2509" s="4"/>
      <c r="E2509" s="4"/>
    </row>
    <row r="2510" spans="1:5" ht="15.75">
      <c r="A2510" s="16"/>
      <c r="B2510" s="7"/>
      <c r="C2510" s="4"/>
      <c r="D2510" s="4"/>
      <c r="E2510" s="4"/>
    </row>
    <row r="2511" spans="1:5" ht="15.75">
      <c r="A2511" s="16"/>
      <c r="B2511" s="7"/>
      <c r="C2511" s="4"/>
      <c r="D2511" s="4"/>
      <c r="E2511" s="4"/>
    </row>
    <row r="2512" spans="1:5" ht="15.75">
      <c r="A2512" s="16"/>
      <c r="B2512" s="7"/>
      <c r="C2512" s="4"/>
      <c r="D2512" s="4"/>
      <c r="E2512" s="4"/>
    </row>
    <row r="2513" spans="1:5" ht="15.75">
      <c r="A2513" s="16"/>
      <c r="B2513" s="7"/>
      <c r="C2513" s="4"/>
      <c r="D2513" s="4"/>
      <c r="E2513" s="4"/>
    </row>
    <row r="2514" spans="1:5" ht="15.75">
      <c r="A2514" s="16"/>
      <c r="B2514" s="7"/>
      <c r="C2514" s="4"/>
      <c r="D2514" s="4"/>
      <c r="E2514" s="4"/>
    </row>
    <row r="2515" spans="1:5" ht="15.75">
      <c r="A2515" s="16"/>
      <c r="B2515" s="7"/>
      <c r="C2515" s="4"/>
      <c r="D2515" s="4"/>
      <c r="E2515" s="4"/>
    </row>
    <row r="2516" spans="1:5" ht="15.75">
      <c r="A2516" s="16"/>
      <c r="B2516" s="7"/>
      <c r="C2516" s="4"/>
      <c r="D2516" s="4"/>
      <c r="E2516" s="4"/>
    </row>
    <row r="2517" spans="1:5" ht="15.75">
      <c r="A2517" s="16"/>
      <c r="B2517" s="7"/>
      <c r="C2517" s="4"/>
      <c r="D2517" s="4"/>
      <c r="E2517" s="4"/>
    </row>
    <row r="2518" spans="1:5" ht="15.75">
      <c r="A2518" s="16"/>
      <c r="B2518" s="7"/>
      <c r="C2518" s="4"/>
      <c r="D2518" s="4"/>
      <c r="E2518" s="4"/>
    </row>
    <row r="2519" spans="1:5" ht="15.75">
      <c r="A2519" s="16"/>
      <c r="B2519" s="7"/>
      <c r="C2519" s="4"/>
      <c r="D2519" s="4"/>
      <c r="E2519" s="4"/>
    </row>
    <row r="2520" spans="1:5" ht="15.75">
      <c r="A2520" s="16"/>
      <c r="B2520" s="7"/>
      <c r="C2520" s="4"/>
      <c r="D2520" s="4"/>
      <c r="E2520" s="4"/>
    </row>
    <row r="2521" spans="1:5" ht="15.75">
      <c r="A2521" s="16"/>
      <c r="B2521" s="7"/>
      <c r="C2521" s="4"/>
      <c r="D2521" s="4"/>
      <c r="E2521" s="4"/>
    </row>
    <row r="2522" spans="1:5" ht="15.75">
      <c r="A2522" s="16"/>
      <c r="B2522" s="7"/>
      <c r="C2522" s="4"/>
      <c r="D2522" s="4"/>
      <c r="E2522" s="4"/>
    </row>
    <row r="2523" spans="1:5" ht="15.75">
      <c r="A2523" s="16"/>
      <c r="B2523" s="7"/>
      <c r="C2523" s="4"/>
      <c r="D2523" s="4"/>
      <c r="E2523" s="4"/>
    </row>
    <row r="2524" spans="1:5" ht="15.75">
      <c r="A2524" s="16"/>
      <c r="B2524" s="7"/>
      <c r="C2524" s="4"/>
      <c r="D2524" s="4"/>
      <c r="E2524" s="4"/>
    </row>
    <row r="2525" spans="1:5" ht="15.75">
      <c r="A2525" s="16"/>
      <c r="B2525" s="7"/>
      <c r="C2525" s="4"/>
      <c r="D2525" s="4"/>
      <c r="E2525" s="4"/>
    </row>
    <row r="2526" spans="1:5" ht="15.75">
      <c r="A2526" s="16"/>
      <c r="B2526" s="7"/>
      <c r="C2526" s="4"/>
      <c r="D2526" s="4"/>
      <c r="E2526" s="4"/>
    </row>
    <row r="2527" spans="1:5" ht="15.75">
      <c r="A2527" s="16"/>
      <c r="B2527" s="7"/>
      <c r="C2527" s="4"/>
      <c r="D2527" s="4"/>
      <c r="E2527" s="4"/>
    </row>
    <row r="2528" spans="1:5" ht="15.75">
      <c r="A2528" s="16"/>
      <c r="B2528" s="7"/>
      <c r="C2528" s="4"/>
      <c r="D2528" s="4"/>
      <c r="E2528" s="4"/>
    </row>
    <row r="2529" spans="1:5" ht="15.75">
      <c r="A2529" s="16"/>
      <c r="B2529" s="7"/>
      <c r="C2529" s="4"/>
      <c r="D2529" s="4"/>
      <c r="E2529" s="4"/>
    </row>
    <row r="2530" spans="1:5" ht="15.75">
      <c r="A2530" s="16"/>
      <c r="B2530" s="7"/>
      <c r="C2530" s="4"/>
      <c r="D2530" s="4"/>
      <c r="E2530" s="4"/>
    </row>
    <row r="2531" spans="1:5" ht="15.75">
      <c r="A2531" s="16"/>
      <c r="B2531" s="7"/>
      <c r="C2531" s="4"/>
      <c r="D2531" s="4"/>
      <c r="E2531" s="4"/>
    </row>
    <row r="2532" spans="1:5" ht="15.75">
      <c r="A2532" s="16"/>
      <c r="B2532" s="7"/>
      <c r="C2532" s="4"/>
      <c r="D2532" s="4"/>
      <c r="E2532" s="4"/>
    </row>
    <row r="2533" spans="1:5" ht="15.75">
      <c r="A2533" s="16"/>
      <c r="B2533" s="7"/>
      <c r="C2533" s="4"/>
      <c r="D2533" s="4"/>
      <c r="E2533" s="4"/>
    </row>
    <row r="2534" spans="1:5" ht="15.75">
      <c r="A2534" s="16"/>
      <c r="B2534" s="7"/>
      <c r="C2534" s="4"/>
      <c r="D2534" s="4"/>
      <c r="E2534" s="4"/>
    </row>
    <row r="2535" spans="1:5" ht="15.75">
      <c r="A2535" s="16"/>
      <c r="B2535" s="7"/>
      <c r="C2535" s="4"/>
      <c r="D2535" s="4"/>
      <c r="E2535" s="4"/>
    </row>
    <row r="2536" spans="1:5" ht="15.75">
      <c r="A2536" s="16"/>
      <c r="B2536" s="7"/>
      <c r="C2536" s="4"/>
      <c r="D2536" s="4"/>
      <c r="E2536" s="4"/>
    </row>
    <row r="2537" spans="1:5" ht="15.75">
      <c r="A2537" s="16"/>
      <c r="B2537" s="7"/>
      <c r="C2537" s="4"/>
      <c r="D2537" s="4"/>
      <c r="E2537" s="4"/>
    </row>
    <row r="2538" spans="1:5" ht="15.75">
      <c r="A2538" s="16"/>
      <c r="B2538" s="7"/>
      <c r="C2538" s="4"/>
      <c r="D2538" s="4"/>
      <c r="E2538" s="4"/>
    </row>
    <row r="2539" spans="1:5" ht="15.75">
      <c r="A2539" s="16"/>
      <c r="B2539" s="7"/>
      <c r="C2539" s="4"/>
      <c r="D2539" s="4"/>
      <c r="E2539" s="4"/>
    </row>
    <row r="2540" spans="1:5" ht="15.75">
      <c r="A2540" s="16"/>
      <c r="B2540" s="7"/>
      <c r="C2540" s="4"/>
      <c r="D2540" s="4"/>
      <c r="E2540" s="4"/>
    </row>
    <row r="2541" spans="1:5" ht="15.75">
      <c r="A2541" s="16"/>
      <c r="B2541" s="7"/>
      <c r="C2541" s="4"/>
      <c r="D2541" s="4"/>
      <c r="E2541" s="4"/>
    </row>
    <row r="2542" spans="1:5" ht="15.75">
      <c r="A2542" s="16"/>
      <c r="B2542" s="7"/>
      <c r="C2542" s="4"/>
      <c r="D2542" s="4"/>
      <c r="E2542" s="4"/>
    </row>
    <row r="2543" spans="1:5" ht="15.75">
      <c r="A2543" s="16"/>
      <c r="B2543" s="7"/>
      <c r="C2543" s="4"/>
      <c r="D2543" s="4"/>
      <c r="E2543" s="4"/>
    </row>
    <row r="2544" spans="1:5" ht="15.75">
      <c r="A2544" s="16"/>
      <c r="B2544" s="7"/>
      <c r="C2544" s="4"/>
      <c r="D2544" s="4"/>
      <c r="E2544" s="4"/>
    </row>
    <row r="2545" spans="1:5" ht="15.75">
      <c r="A2545" s="16"/>
      <c r="B2545" s="7"/>
      <c r="C2545" s="4"/>
      <c r="D2545" s="4"/>
      <c r="E2545" s="4"/>
    </row>
    <row r="2546" spans="1:5" ht="15.75">
      <c r="A2546" s="16"/>
      <c r="B2546" s="7"/>
      <c r="C2546" s="4"/>
      <c r="D2546" s="4"/>
      <c r="E2546" s="4"/>
    </row>
    <row r="2547" spans="1:5" ht="15.75">
      <c r="A2547" s="16"/>
      <c r="B2547" s="7"/>
      <c r="C2547" s="4"/>
      <c r="D2547" s="4"/>
      <c r="E2547" s="4"/>
    </row>
    <row r="2548" spans="1:5" ht="15.75">
      <c r="A2548" s="16"/>
      <c r="B2548" s="7"/>
      <c r="C2548" s="4"/>
      <c r="D2548" s="4"/>
      <c r="E2548" s="4"/>
    </row>
    <row r="2549" spans="1:5" ht="15.75">
      <c r="A2549" s="16"/>
      <c r="B2549" s="7"/>
      <c r="C2549" s="4"/>
      <c r="D2549" s="4"/>
      <c r="E2549" s="4"/>
    </row>
    <row r="2550" spans="1:5" ht="15.75">
      <c r="A2550" s="16"/>
      <c r="B2550" s="7"/>
      <c r="C2550" s="4"/>
      <c r="D2550" s="4"/>
      <c r="E2550" s="4"/>
    </row>
    <row r="2551" spans="1:5" ht="15.75">
      <c r="A2551" s="16"/>
      <c r="B2551" s="7"/>
      <c r="C2551" s="4"/>
      <c r="D2551" s="4"/>
      <c r="E2551" s="4"/>
    </row>
    <row r="2552" spans="1:5" ht="15.75">
      <c r="A2552" s="16"/>
      <c r="B2552" s="7"/>
      <c r="C2552" s="4"/>
      <c r="D2552" s="4"/>
      <c r="E2552" s="4"/>
    </row>
    <row r="2553" spans="1:5" ht="15.75">
      <c r="A2553" s="16"/>
      <c r="B2553" s="7"/>
      <c r="C2553" s="4"/>
      <c r="D2553" s="4"/>
      <c r="E2553" s="4"/>
    </row>
    <row r="2554" spans="1:5" ht="15.75">
      <c r="A2554" s="16"/>
      <c r="B2554" s="7"/>
      <c r="C2554" s="4"/>
      <c r="D2554" s="4"/>
      <c r="E2554" s="4"/>
    </row>
    <row r="2555" spans="1:5" ht="15.75">
      <c r="A2555" s="16"/>
      <c r="B2555" s="7"/>
      <c r="C2555" s="4"/>
      <c r="D2555" s="4"/>
      <c r="E2555" s="4"/>
    </row>
    <row r="2556" spans="1:5" ht="15.75">
      <c r="A2556" s="16"/>
      <c r="B2556" s="7"/>
      <c r="C2556" s="4"/>
      <c r="D2556" s="4"/>
      <c r="E2556" s="4"/>
    </row>
    <row r="2557" spans="1:5" ht="15.75">
      <c r="A2557" s="16"/>
      <c r="B2557" s="7"/>
      <c r="C2557" s="4"/>
      <c r="D2557" s="4"/>
      <c r="E2557" s="4"/>
    </row>
    <row r="2558" spans="1:5" ht="15.75">
      <c r="A2558" s="16"/>
      <c r="B2558" s="7"/>
      <c r="C2558" s="4"/>
      <c r="D2558" s="4"/>
      <c r="E2558" s="4"/>
    </row>
    <row r="2559" spans="1:5" ht="15.75">
      <c r="A2559" s="16"/>
      <c r="B2559" s="7"/>
      <c r="C2559" s="4"/>
      <c r="D2559" s="4"/>
      <c r="E2559" s="4"/>
    </row>
    <row r="2560" spans="1:5" ht="15.75">
      <c r="A2560" s="16"/>
      <c r="B2560" s="7"/>
      <c r="C2560" s="4"/>
      <c r="D2560" s="4"/>
      <c r="E2560" s="4"/>
    </row>
    <row r="2561" spans="1:5" ht="15.75">
      <c r="A2561" s="16"/>
      <c r="B2561" s="7"/>
      <c r="C2561" s="4"/>
      <c r="D2561" s="4"/>
      <c r="E2561" s="4"/>
    </row>
    <row r="2562" spans="1:5" ht="15.75">
      <c r="A2562" s="16"/>
      <c r="B2562" s="7"/>
      <c r="C2562" s="4"/>
      <c r="D2562" s="4"/>
      <c r="E2562" s="4"/>
    </row>
    <row r="2563" spans="1:5" ht="15.75">
      <c r="A2563" s="16"/>
      <c r="B2563" s="7"/>
      <c r="C2563" s="4"/>
      <c r="D2563" s="4"/>
      <c r="E2563" s="4"/>
    </row>
    <row r="2564" spans="1:5" ht="15.75">
      <c r="A2564" s="16"/>
      <c r="B2564" s="7"/>
      <c r="C2564" s="4"/>
      <c r="D2564" s="4"/>
      <c r="E2564" s="4"/>
    </row>
    <row r="2565" spans="1:5" ht="15.75">
      <c r="A2565" s="16"/>
      <c r="B2565" s="7"/>
      <c r="C2565" s="4"/>
      <c r="D2565" s="4"/>
      <c r="E2565" s="4"/>
    </row>
    <row r="2566" spans="1:5" ht="15.75">
      <c r="A2566" s="16"/>
      <c r="B2566" s="7"/>
      <c r="C2566" s="4"/>
      <c r="D2566" s="4"/>
      <c r="E2566" s="4"/>
    </row>
    <row r="2567" spans="1:5" ht="15.75">
      <c r="A2567" s="16"/>
      <c r="B2567" s="7"/>
      <c r="C2567" s="4"/>
      <c r="D2567" s="4"/>
      <c r="E2567" s="4"/>
    </row>
    <row r="2568" spans="1:5" ht="15.75">
      <c r="A2568" s="16"/>
      <c r="B2568" s="7"/>
      <c r="C2568" s="4"/>
      <c r="D2568" s="4"/>
      <c r="E2568" s="4"/>
    </row>
    <row r="2569" spans="1:5" ht="15.75">
      <c r="A2569" s="16"/>
      <c r="B2569" s="7"/>
      <c r="C2569" s="4"/>
      <c r="D2569" s="4"/>
      <c r="E2569" s="4"/>
    </row>
    <row r="2570" spans="1:5" ht="15.75">
      <c r="A2570" s="16"/>
      <c r="B2570" s="7"/>
      <c r="C2570" s="4"/>
      <c r="D2570" s="4"/>
      <c r="E2570" s="4"/>
    </row>
    <row r="2571" spans="1:5" ht="15.75">
      <c r="A2571" s="16"/>
      <c r="B2571" s="7"/>
      <c r="C2571" s="4"/>
      <c r="D2571" s="4"/>
      <c r="E2571" s="4"/>
    </row>
    <row r="2572" spans="1:5" ht="15.75">
      <c r="A2572" s="16"/>
      <c r="B2572" s="7"/>
      <c r="C2572" s="4"/>
      <c r="D2572" s="4"/>
      <c r="E2572" s="4"/>
    </row>
    <row r="2573" spans="1:5" ht="15.75">
      <c r="A2573" s="16"/>
      <c r="B2573" s="7"/>
      <c r="C2573" s="4"/>
      <c r="D2573" s="4"/>
      <c r="E2573" s="4"/>
    </row>
    <row r="2574" spans="1:5" ht="15.75">
      <c r="A2574" s="16"/>
      <c r="B2574" s="7"/>
      <c r="C2574" s="4"/>
      <c r="D2574" s="4"/>
      <c r="E2574" s="4"/>
    </row>
    <row r="2575" spans="1:5" ht="15.75">
      <c r="A2575" s="16"/>
      <c r="B2575" s="7"/>
      <c r="C2575" s="4"/>
      <c r="D2575" s="4"/>
      <c r="E2575" s="4"/>
    </row>
    <row r="2576" spans="1:5" ht="15.75">
      <c r="A2576" s="16"/>
      <c r="B2576" s="7"/>
      <c r="C2576" s="4"/>
      <c r="D2576" s="4"/>
      <c r="E2576" s="4"/>
    </row>
    <row r="2577" spans="1:5" ht="15.75">
      <c r="A2577" s="16"/>
      <c r="B2577" s="7"/>
      <c r="C2577" s="4"/>
      <c r="D2577" s="4"/>
      <c r="E2577" s="4"/>
    </row>
    <row r="2578" spans="1:5" ht="15.75">
      <c r="A2578" s="16"/>
      <c r="B2578" s="7"/>
      <c r="C2578" s="4"/>
      <c r="D2578" s="4"/>
      <c r="E2578" s="4"/>
    </row>
    <row r="2579" spans="1:5" ht="15.75">
      <c r="A2579" s="16"/>
      <c r="B2579" s="7"/>
      <c r="C2579" s="4"/>
      <c r="D2579" s="4"/>
      <c r="E2579" s="4"/>
    </row>
    <row r="2580" spans="1:5" ht="15.75">
      <c r="A2580" s="16"/>
      <c r="B2580" s="7"/>
      <c r="C2580" s="4"/>
      <c r="D2580" s="4"/>
      <c r="E2580" s="4"/>
    </row>
    <row r="2581" spans="1:5" ht="15.75">
      <c r="A2581" s="16"/>
      <c r="B2581" s="7"/>
      <c r="C2581" s="4"/>
      <c r="D2581" s="4"/>
      <c r="E2581" s="4"/>
    </row>
    <row r="2582" spans="1:5" ht="15.75">
      <c r="A2582" s="16"/>
      <c r="B2582" s="7"/>
      <c r="C2582" s="4"/>
      <c r="D2582" s="4"/>
      <c r="E2582" s="4"/>
    </row>
    <row r="2583" spans="1:5" ht="15.75">
      <c r="A2583" s="16"/>
      <c r="B2583" s="7"/>
      <c r="C2583" s="4"/>
      <c r="D2583" s="4"/>
      <c r="E2583" s="4"/>
    </row>
    <row r="2584" spans="1:5" ht="15.75">
      <c r="A2584" s="16"/>
      <c r="B2584" s="7"/>
      <c r="C2584" s="4"/>
      <c r="D2584" s="4"/>
      <c r="E2584" s="4"/>
    </row>
    <row r="2585" spans="1:5" ht="15.75">
      <c r="A2585" s="16"/>
      <c r="B2585" s="7"/>
      <c r="C2585" s="4"/>
      <c r="D2585" s="4"/>
      <c r="E2585" s="4"/>
    </row>
    <row r="2586" spans="1:5" ht="15.75">
      <c r="A2586" s="16"/>
      <c r="B2586" s="7"/>
      <c r="C2586" s="4"/>
      <c r="D2586" s="4"/>
      <c r="E2586" s="4"/>
    </row>
    <row r="2587" spans="1:5" ht="15.75">
      <c r="A2587" s="16"/>
      <c r="B2587" s="7"/>
      <c r="C2587" s="4"/>
      <c r="D2587" s="4"/>
      <c r="E2587" s="4"/>
    </row>
    <row r="2588" spans="1:5" ht="15.75">
      <c r="A2588" s="16"/>
      <c r="B2588" s="7"/>
      <c r="C2588" s="4"/>
      <c r="D2588" s="4"/>
      <c r="E2588" s="4"/>
    </row>
    <row r="2589" spans="1:5" ht="15.75">
      <c r="A2589" s="16"/>
      <c r="B2589" s="7"/>
      <c r="C2589" s="4"/>
      <c r="D2589" s="4"/>
      <c r="E2589" s="4"/>
    </row>
    <row r="2590" spans="1:5" ht="15.75">
      <c r="A2590" s="16"/>
      <c r="B2590" s="7"/>
      <c r="C2590" s="4"/>
      <c r="D2590" s="4"/>
      <c r="E2590" s="4"/>
    </row>
    <row r="2591" spans="1:5" ht="15.75">
      <c r="A2591" s="16"/>
      <c r="B2591" s="7"/>
      <c r="C2591" s="4"/>
      <c r="D2591" s="4"/>
      <c r="E2591" s="4"/>
    </row>
    <row r="2592" spans="1:5" ht="15.75">
      <c r="A2592" s="16"/>
      <c r="B2592" s="7"/>
      <c r="C2592" s="4"/>
      <c r="D2592" s="4"/>
      <c r="E2592" s="4"/>
    </row>
    <row r="2593" spans="1:5" ht="15.75">
      <c r="A2593" s="16"/>
      <c r="B2593" s="7"/>
      <c r="C2593" s="4"/>
      <c r="D2593" s="4"/>
      <c r="E2593" s="4"/>
    </row>
    <row r="2594" spans="1:5" ht="15.75">
      <c r="A2594" s="16"/>
      <c r="B2594" s="7"/>
      <c r="C2594" s="4"/>
      <c r="D2594" s="4"/>
      <c r="E2594" s="4"/>
    </row>
    <row r="2595" spans="1:5" ht="15.75">
      <c r="A2595" s="16"/>
      <c r="B2595" s="7"/>
      <c r="C2595" s="4"/>
      <c r="D2595" s="4"/>
      <c r="E2595" s="4"/>
    </row>
    <row r="2596" spans="1:5" ht="15.75">
      <c r="A2596" s="16"/>
      <c r="B2596" s="7"/>
      <c r="C2596" s="4"/>
      <c r="D2596" s="4"/>
      <c r="E2596" s="4"/>
    </row>
    <row r="2597" spans="1:5" ht="15.75">
      <c r="A2597" s="16"/>
      <c r="B2597" s="7"/>
      <c r="C2597" s="4"/>
      <c r="D2597" s="4"/>
      <c r="E2597" s="4"/>
    </row>
    <row r="2598" spans="1:5" ht="15.75">
      <c r="A2598" s="16"/>
      <c r="B2598" s="7"/>
      <c r="C2598" s="4"/>
      <c r="D2598" s="4"/>
      <c r="E2598" s="4"/>
    </row>
    <row r="2599" spans="1:5" ht="15.75">
      <c r="A2599" s="16"/>
      <c r="B2599" s="7"/>
      <c r="C2599" s="4"/>
      <c r="D2599" s="4"/>
      <c r="E2599" s="4"/>
    </row>
    <row r="2600" spans="1:5" ht="15.75">
      <c r="A2600" s="16"/>
      <c r="B2600" s="7"/>
      <c r="C2600" s="4"/>
      <c r="D2600" s="4"/>
      <c r="E2600" s="4"/>
    </row>
    <row r="2601" spans="1:5" ht="15.75">
      <c r="A2601" s="16"/>
      <c r="B2601" s="7"/>
      <c r="C2601" s="4"/>
      <c r="D2601" s="4"/>
      <c r="E2601" s="4"/>
    </row>
    <row r="2602" spans="1:5" ht="15.75">
      <c r="A2602" s="16"/>
      <c r="B2602" s="7"/>
      <c r="C2602" s="4"/>
      <c r="D2602" s="4"/>
      <c r="E2602" s="4"/>
    </row>
    <row r="2603" spans="1:5" ht="15.75">
      <c r="A2603" s="16"/>
      <c r="B2603" s="7"/>
      <c r="C2603" s="4"/>
      <c r="D2603" s="4"/>
      <c r="E2603" s="4"/>
    </row>
    <row r="2604" spans="1:5" ht="15.75">
      <c r="A2604" s="16"/>
      <c r="B2604" s="7"/>
      <c r="C2604" s="4"/>
      <c r="D2604" s="4"/>
      <c r="E2604" s="4"/>
    </row>
    <row r="2605" spans="1:5" ht="15.75">
      <c r="A2605" s="16"/>
      <c r="B2605" s="7"/>
      <c r="C2605" s="4"/>
      <c r="D2605" s="4"/>
      <c r="E2605" s="4"/>
    </row>
    <row r="2606" spans="1:5" ht="15.75">
      <c r="A2606" s="16"/>
      <c r="B2606" s="7"/>
      <c r="C2606" s="4"/>
      <c r="D2606" s="4"/>
      <c r="E2606" s="4"/>
    </row>
    <row r="2607" spans="1:5" ht="15.75">
      <c r="A2607" s="16"/>
      <c r="B2607" s="7"/>
      <c r="C2607" s="4"/>
      <c r="D2607" s="4"/>
      <c r="E2607" s="4"/>
    </row>
    <row r="2608" spans="1:5" ht="15.75">
      <c r="A2608" s="16"/>
      <c r="B2608" s="7"/>
      <c r="C2608" s="4"/>
      <c r="D2608" s="4"/>
      <c r="E2608" s="4"/>
    </row>
    <row r="2609" spans="1:5" ht="15.75">
      <c r="A2609" s="16"/>
      <c r="B2609" s="7"/>
      <c r="C2609" s="4"/>
      <c r="D2609" s="4"/>
      <c r="E2609" s="4"/>
    </row>
    <row r="2610" spans="1:5" ht="15.75">
      <c r="A2610" s="16"/>
      <c r="B2610" s="7"/>
      <c r="C2610" s="4"/>
      <c r="D2610" s="4"/>
      <c r="E2610" s="4"/>
    </row>
    <row r="2611" spans="1:5" ht="15.75">
      <c r="A2611" s="16"/>
      <c r="B2611" s="7"/>
      <c r="C2611" s="4"/>
      <c r="D2611" s="4"/>
      <c r="E2611" s="4"/>
    </row>
    <row r="2612" spans="1:5" ht="15.75">
      <c r="A2612" s="16"/>
      <c r="B2612" s="7"/>
      <c r="C2612" s="4"/>
      <c r="D2612" s="4"/>
      <c r="E2612" s="4"/>
    </row>
    <row r="2613" spans="1:5" ht="15.75">
      <c r="A2613" s="16"/>
      <c r="B2613" s="7"/>
      <c r="C2613" s="4"/>
      <c r="D2613" s="4"/>
      <c r="E2613" s="4"/>
    </row>
    <row r="2614" spans="1:5" ht="15.75">
      <c r="A2614" s="16"/>
      <c r="B2614" s="7"/>
      <c r="C2614" s="4"/>
      <c r="D2614" s="4"/>
      <c r="E2614" s="4"/>
    </row>
    <row r="2615" spans="1:5" ht="15.75">
      <c r="A2615" s="16"/>
      <c r="B2615" s="7"/>
      <c r="C2615" s="4"/>
      <c r="D2615" s="4"/>
      <c r="E2615" s="4"/>
    </row>
    <row r="2616" spans="1:5" ht="15.75">
      <c r="A2616" s="16"/>
      <c r="B2616" s="7"/>
      <c r="C2616" s="4"/>
      <c r="D2616" s="4"/>
      <c r="E2616" s="4"/>
    </row>
    <row r="2617" spans="1:5" ht="15.75">
      <c r="A2617" s="16"/>
      <c r="B2617" s="7"/>
      <c r="C2617" s="4"/>
      <c r="D2617" s="4"/>
      <c r="E2617" s="4"/>
    </row>
    <row r="2618" spans="1:5" ht="15.75">
      <c r="A2618" s="16"/>
      <c r="B2618" s="7"/>
      <c r="C2618" s="4"/>
      <c r="D2618" s="4"/>
      <c r="E2618" s="4"/>
    </row>
    <row r="2619" spans="1:5" ht="15.75">
      <c r="A2619" s="16"/>
      <c r="B2619" s="7"/>
      <c r="C2619" s="4"/>
      <c r="D2619" s="4"/>
      <c r="E2619" s="4"/>
    </row>
    <row r="2620" spans="1:5" ht="15.75">
      <c r="A2620" s="16"/>
      <c r="B2620" s="7"/>
      <c r="C2620" s="4"/>
      <c r="D2620" s="4"/>
      <c r="E2620" s="4"/>
    </row>
    <row r="2621" spans="1:5" ht="15.75">
      <c r="A2621" s="16"/>
      <c r="B2621" s="7"/>
      <c r="C2621" s="4"/>
      <c r="D2621" s="4"/>
      <c r="E2621" s="4"/>
    </row>
    <row r="2622" spans="1:5" ht="15.75">
      <c r="A2622" s="16"/>
      <c r="B2622" s="7"/>
      <c r="C2622" s="4"/>
      <c r="D2622" s="4"/>
      <c r="E2622" s="4"/>
    </row>
    <row r="2623" spans="1:5" ht="15.75">
      <c r="A2623" s="16"/>
      <c r="B2623" s="7"/>
      <c r="C2623" s="4"/>
      <c r="D2623" s="4"/>
      <c r="E2623" s="4"/>
    </row>
    <row r="2624" spans="1:5" ht="15.75">
      <c r="A2624" s="16"/>
      <c r="B2624" s="7"/>
      <c r="C2624" s="4"/>
      <c r="D2624" s="4"/>
      <c r="E2624" s="4"/>
    </row>
    <row r="2625" spans="1:5" ht="15.75">
      <c r="A2625" s="16"/>
      <c r="B2625" s="7"/>
      <c r="C2625" s="4"/>
      <c r="D2625" s="4"/>
      <c r="E2625" s="4"/>
    </row>
    <row r="2626" spans="1:5" ht="15.75">
      <c r="A2626" s="16"/>
      <c r="B2626" s="7"/>
      <c r="C2626" s="4"/>
      <c r="D2626" s="4"/>
      <c r="E2626" s="4"/>
    </row>
    <row r="2627" spans="1:5" ht="15.75">
      <c r="A2627" s="16"/>
      <c r="B2627" s="7"/>
      <c r="C2627" s="4"/>
      <c r="D2627" s="4"/>
      <c r="E2627" s="4"/>
    </row>
    <row r="2628" spans="1:5" ht="15.75">
      <c r="A2628" s="16"/>
      <c r="B2628" s="7"/>
      <c r="C2628" s="4"/>
      <c r="D2628" s="4"/>
      <c r="E2628" s="4"/>
    </row>
    <row r="2629" spans="1:5" ht="15.75">
      <c r="A2629" s="16"/>
      <c r="B2629" s="7"/>
      <c r="C2629" s="4"/>
      <c r="D2629" s="4"/>
      <c r="E2629" s="4"/>
    </row>
    <row r="2630" spans="1:5" ht="15.75">
      <c r="A2630" s="16"/>
      <c r="B2630" s="7"/>
      <c r="C2630" s="4"/>
      <c r="D2630" s="4"/>
      <c r="E2630" s="4"/>
    </row>
    <row r="2631" spans="1:5" ht="15.75">
      <c r="A2631" s="16"/>
      <c r="B2631" s="7"/>
      <c r="C2631" s="4"/>
      <c r="D2631" s="4"/>
      <c r="E2631" s="4"/>
    </row>
    <row r="2632" spans="1:5" ht="15.75">
      <c r="A2632" s="16"/>
      <c r="B2632" s="7"/>
      <c r="C2632" s="4"/>
      <c r="D2632" s="4"/>
      <c r="E2632" s="4"/>
    </row>
    <row r="2633" spans="1:5" ht="15.75">
      <c r="A2633" s="16"/>
      <c r="B2633" s="7"/>
      <c r="C2633" s="4"/>
      <c r="D2633" s="4"/>
      <c r="E2633" s="4"/>
    </row>
    <row r="2634" spans="1:5" ht="15.75">
      <c r="A2634" s="16"/>
      <c r="B2634" s="7"/>
      <c r="C2634" s="4"/>
      <c r="D2634" s="4"/>
      <c r="E2634" s="4"/>
    </row>
    <row r="2635" spans="1:5" ht="15.75">
      <c r="A2635" s="16"/>
      <c r="B2635" s="7"/>
      <c r="C2635" s="4"/>
      <c r="D2635" s="4"/>
      <c r="E2635" s="4"/>
    </row>
    <row r="2636" spans="1:5" ht="15.75">
      <c r="A2636" s="16"/>
      <c r="B2636" s="7"/>
      <c r="C2636" s="4"/>
      <c r="D2636" s="4"/>
      <c r="E2636" s="4"/>
    </row>
    <row r="2637" spans="1:5" ht="15.75">
      <c r="A2637" s="16"/>
      <c r="B2637" s="7"/>
      <c r="C2637" s="4"/>
      <c r="D2637" s="4"/>
      <c r="E2637" s="4"/>
    </row>
    <row r="2638" spans="1:5" ht="15.75">
      <c r="A2638" s="16"/>
      <c r="B2638" s="7"/>
      <c r="C2638" s="4"/>
      <c r="D2638" s="4"/>
      <c r="E2638" s="4"/>
    </row>
    <row r="2639" spans="1:5" ht="15.75">
      <c r="A2639" s="16"/>
      <c r="B2639" s="7"/>
      <c r="C2639" s="4"/>
      <c r="D2639" s="4"/>
      <c r="E2639" s="4"/>
    </row>
    <row r="2640" spans="1:5" ht="15.75">
      <c r="A2640" s="16"/>
      <c r="B2640" s="7"/>
      <c r="C2640" s="4"/>
      <c r="D2640" s="4"/>
      <c r="E2640" s="4"/>
    </row>
    <row r="2641" spans="1:5" ht="15.75">
      <c r="A2641" s="16"/>
      <c r="B2641" s="7"/>
      <c r="C2641" s="4"/>
      <c r="D2641" s="4"/>
      <c r="E2641" s="4"/>
    </row>
    <row r="2642" spans="1:5" ht="15.75">
      <c r="A2642" s="16"/>
      <c r="B2642" s="7"/>
      <c r="C2642" s="4"/>
      <c r="D2642" s="4"/>
      <c r="E2642" s="4"/>
    </row>
    <row r="2643" spans="1:5" ht="15.75">
      <c r="A2643" s="16"/>
      <c r="B2643" s="7"/>
      <c r="C2643" s="4"/>
      <c r="D2643" s="4"/>
      <c r="E2643" s="4"/>
    </row>
    <row r="2644" spans="1:5" ht="15.75">
      <c r="A2644" s="16"/>
      <c r="B2644" s="7"/>
      <c r="C2644" s="4"/>
      <c r="D2644" s="4"/>
      <c r="E2644" s="4"/>
    </row>
    <row r="2645" spans="1:5" ht="15.75">
      <c r="A2645" s="16"/>
      <c r="B2645" s="7"/>
      <c r="C2645" s="4"/>
      <c r="D2645" s="4"/>
      <c r="E2645" s="4"/>
    </row>
    <row r="2646" spans="1:5" ht="15.75">
      <c r="A2646" s="16"/>
      <c r="B2646" s="7"/>
      <c r="C2646" s="4"/>
      <c r="D2646" s="4"/>
      <c r="E2646" s="4"/>
    </row>
    <row r="2647" spans="1:5" ht="15.75">
      <c r="A2647" s="16"/>
      <c r="B2647" s="7"/>
      <c r="C2647" s="4"/>
      <c r="D2647" s="4"/>
      <c r="E2647" s="4"/>
    </row>
    <row r="2648" spans="1:5" ht="15.75">
      <c r="A2648" s="16"/>
      <c r="B2648" s="7"/>
      <c r="C2648" s="4"/>
      <c r="D2648" s="4"/>
      <c r="E2648" s="4"/>
    </row>
    <row r="2649" spans="1:5" ht="15.75">
      <c r="A2649" s="16"/>
      <c r="B2649" s="7"/>
      <c r="C2649" s="4"/>
      <c r="D2649" s="4"/>
      <c r="E2649" s="4"/>
    </row>
    <row r="2650" spans="1:5" ht="15.75">
      <c r="A2650" s="16"/>
      <c r="B2650" s="7"/>
      <c r="C2650" s="4"/>
      <c r="D2650" s="4"/>
      <c r="E2650" s="4"/>
    </row>
    <row r="2651" spans="1:5" ht="15.75">
      <c r="A2651" s="16"/>
      <c r="B2651" s="7"/>
      <c r="C2651" s="4"/>
      <c r="D2651" s="4"/>
      <c r="E2651" s="4"/>
    </row>
    <row r="2652" spans="1:5" ht="15.75">
      <c r="A2652" s="16"/>
      <c r="B2652" s="7"/>
      <c r="C2652" s="4"/>
      <c r="D2652" s="4"/>
      <c r="E2652" s="4"/>
    </row>
    <row r="2653" spans="1:5" ht="15.75">
      <c r="A2653" s="16"/>
      <c r="B2653" s="7"/>
      <c r="C2653" s="4"/>
      <c r="D2653" s="4"/>
      <c r="E2653" s="4"/>
    </row>
    <row r="2654" spans="1:5" ht="15.75">
      <c r="A2654" s="16"/>
      <c r="B2654" s="7"/>
      <c r="C2654" s="4"/>
      <c r="D2654" s="4"/>
      <c r="E2654" s="4"/>
    </row>
    <row r="2655" spans="1:5" ht="15.75">
      <c r="A2655" s="16"/>
      <c r="B2655" s="7"/>
      <c r="C2655" s="4"/>
      <c r="D2655" s="4"/>
      <c r="E2655" s="4"/>
    </row>
    <row r="2656" spans="1:5" ht="15.75">
      <c r="A2656" s="16"/>
      <c r="B2656" s="7"/>
      <c r="C2656" s="4"/>
      <c r="D2656" s="4"/>
      <c r="E2656" s="4"/>
    </row>
    <row r="2657" spans="1:5" ht="15.75">
      <c r="A2657" s="16"/>
      <c r="B2657" s="7"/>
      <c r="C2657" s="4"/>
      <c r="D2657" s="4"/>
      <c r="E2657" s="4"/>
    </row>
    <row r="2658" spans="1:5" ht="15.75">
      <c r="A2658" s="16"/>
      <c r="B2658" s="7"/>
      <c r="C2658" s="4"/>
      <c r="D2658" s="4"/>
      <c r="E2658" s="4"/>
    </row>
    <row r="2659" spans="1:5" ht="15.75">
      <c r="A2659" s="16"/>
      <c r="B2659" s="7"/>
      <c r="C2659" s="4"/>
      <c r="D2659" s="4"/>
      <c r="E2659" s="4"/>
    </row>
    <row r="2660" spans="1:5" ht="15.75">
      <c r="A2660" s="16"/>
      <c r="B2660" s="7"/>
      <c r="C2660" s="4"/>
      <c r="D2660" s="4"/>
      <c r="E2660" s="4"/>
    </row>
    <row r="2661" spans="1:5" ht="15.75">
      <c r="A2661" s="16"/>
      <c r="B2661" s="7"/>
      <c r="C2661" s="4"/>
      <c r="D2661" s="4"/>
      <c r="E2661" s="4"/>
    </row>
    <row r="2662" spans="1:5" ht="15.75">
      <c r="A2662" s="16"/>
      <c r="B2662" s="7"/>
      <c r="C2662" s="4"/>
      <c r="D2662" s="4"/>
      <c r="E2662" s="4"/>
    </row>
    <row r="2663" spans="1:5" ht="15.75">
      <c r="A2663" s="16"/>
      <c r="B2663" s="7"/>
      <c r="C2663" s="4"/>
      <c r="D2663" s="4"/>
      <c r="E2663" s="4"/>
    </row>
    <row r="2664" spans="1:5" ht="15.75">
      <c r="A2664" s="16"/>
      <c r="B2664" s="7"/>
      <c r="C2664" s="4"/>
      <c r="D2664" s="4"/>
      <c r="E2664" s="4"/>
    </row>
    <row r="2665" spans="1:5" ht="15.75">
      <c r="A2665" s="16"/>
      <c r="B2665" s="7"/>
      <c r="C2665" s="4"/>
      <c r="D2665" s="4"/>
      <c r="E2665" s="4"/>
    </row>
    <row r="2666" spans="1:5" ht="15.75">
      <c r="A2666" s="16"/>
      <c r="B2666" s="7"/>
      <c r="C2666" s="4"/>
      <c r="D2666" s="4"/>
      <c r="E2666" s="4"/>
    </row>
    <row r="2667" spans="1:5" ht="15.75">
      <c r="A2667" s="16"/>
      <c r="B2667" s="7"/>
      <c r="C2667" s="4"/>
      <c r="D2667" s="4"/>
      <c r="E2667" s="4"/>
    </row>
    <row r="2668" spans="1:5" ht="15.75">
      <c r="A2668" s="16"/>
      <c r="B2668" s="7"/>
      <c r="C2668" s="4"/>
      <c r="D2668" s="4"/>
      <c r="E2668" s="4"/>
    </row>
    <row r="2669" spans="1:5" ht="15.75">
      <c r="A2669" s="16"/>
      <c r="B2669" s="7"/>
      <c r="C2669" s="4"/>
      <c r="D2669" s="4"/>
      <c r="E2669" s="4"/>
    </row>
    <row r="2670" spans="1:5" ht="15.75">
      <c r="A2670" s="16"/>
      <c r="B2670" s="7"/>
      <c r="C2670" s="4"/>
      <c r="D2670" s="4"/>
      <c r="E2670" s="4"/>
    </row>
    <row r="2671" spans="1:5" ht="15.75">
      <c r="A2671" s="16"/>
      <c r="B2671" s="7"/>
      <c r="C2671" s="4"/>
      <c r="D2671" s="4"/>
      <c r="E2671" s="4"/>
    </row>
    <row r="2672" spans="1:5" ht="15.75">
      <c r="A2672" s="16"/>
      <c r="B2672" s="7"/>
      <c r="C2672" s="4"/>
      <c r="D2672" s="4"/>
      <c r="E2672" s="4"/>
    </row>
    <row r="2673" spans="1:5" ht="15.75">
      <c r="A2673" s="16"/>
      <c r="B2673" s="7"/>
      <c r="C2673" s="4"/>
      <c r="D2673" s="4"/>
      <c r="E2673" s="4"/>
    </row>
    <row r="2674" spans="1:5" ht="15.75">
      <c r="A2674" s="16"/>
      <c r="B2674" s="7"/>
      <c r="C2674" s="4"/>
      <c r="D2674" s="4"/>
      <c r="E2674" s="4"/>
    </row>
    <row r="2675" spans="1:5" ht="15.75">
      <c r="A2675" s="16"/>
      <c r="B2675" s="7"/>
      <c r="C2675" s="4"/>
      <c r="D2675" s="4"/>
      <c r="E2675" s="4"/>
    </row>
    <row r="2676" spans="1:5" ht="15.75">
      <c r="A2676" s="16"/>
      <c r="B2676" s="7"/>
      <c r="C2676" s="4"/>
      <c r="D2676" s="4"/>
      <c r="E2676" s="4"/>
    </row>
    <row r="2677" spans="1:5" ht="15.75">
      <c r="A2677" s="16"/>
      <c r="B2677" s="7"/>
      <c r="C2677" s="4"/>
      <c r="D2677" s="4"/>
      <c r="E2677" s="4"/>
    </row>
    <row r="2678" spans="1:5" ht="15.75">
      <c r="A2678" s="16"/>
      <c r="B2678" s="7"/>
      <c r="C2678" s="4"/>
      <c r="D2678" s="4"/>
      <c r="E2678" s="4"/>
    </row>
    <row r="2679" spans="1:5" ht="15.75">
      <c r="A2679" s="16"/>
      <c r="B2679" s="7"/>
      <c r="C2679" s="4"/>
      <c r="D2679" s="4"/>
      <c r="E2679" s="4"/>
    </row>
    <row r="2680" spans="1:5" ht="15.75">
      <c r="A2680" s="16"/>
      <c r="B2680" s="7"/>
      <c r="C2680" s="4"/>
      <c r="D2680" s="4"/>
      <c r="E2680" s="4"/>
    </row>
    <row r="2681" spans="1:5" ht="15.75">
      <c r="A2681" s="16"/>
      <c r="B2681" s="7"/>
      <c r="C2681" s="4"/>
      <c r="D2681" s="4"/>
      <c r="E2681" s="4"/>
    </row>
    <row r="2682" spans="1:5" ht="15.75">
      <c r="A2682" s="16"/>
      <c r="B2682" s="7"/>
      <c r="C2682" s="4"/>
      <c r="D2682" s="4"/>
      <c r="E2682" s="4"/>
    </row>
    <row r="2683" spans="1:5" ht="15.75">
      <c r="A2683" s="16"/>
      <c r="B2683" s="7"/>
      <c r="C2683" s="4"/>
      <c r="D2683" s="4"/>
      <c r="E2683" s="4"/>
    </row>
    <row r="2684" spans="1:5" ht="15.75">
      <c r="A2684" s="16"/>
      <c r="B2684" s="7"/>
      <c r="C2684" s="4"/>
      <c r="D2684" s="4"/>
      <c r="E2684" s="4"/>
    </row>
    <row r="2685" spans="1:5" ht="15.75">
      <c r="A2685" s="16"/>
      <c r="B2685" s="7"/>
      <c r="C2685" s="4"/>
      <c r="D2685" s="4"/>
      <c r="E2685" s="4"/>
    </row>
    <row r="2686" spans="1:5" ht="15.75">
      <c r="A2686" s="16"/>
      <c r="B2686" s="7"/>
      <c r="C2686" s="4"/>
      <c r="D2686" s="4"/>
      <c r="E2686" s="4"/>
    </row>
    <row r="2687" spans="1:5" ht="15.75">
      <c r="A2687" s="16"/>
      <c r="B2687" s="7"/>
      <c r="C2687" s="4"/>
      <c r="D2687" s="4"/>
      <c r="E2687" s="4"/>
    </row>
    <row r="2688" spans="1:5" ht="15.75">
      <c r="A2688" s="16"/>
      <c r="B2688" s="7"/>
      <c r="C2688" s="4"/>
      <c r="D2688" s="4"/>
      <c r="E2688" s="4"/>
    </row>
    <row r="2689" spans="1:5" ht="15.75">
      <c r="A2689" s="16"/>
      <c r="B2689" s="7"/>
      <c r="C2689" s="4"/>
      <c r="D2689" s="4"/>
      <c r="E2689" s="4"/>
    </row>
    <row r="2690" spans="1:5" ht="15.75">
      <c r="A2690" s="16"/>
      <c r="B2690" s="7"/>
      <c r="C2690" s="4"/>
      <c r="D2690" s="4"/>
      <c r="E2690" s="4"/>
    </row>
    <row r="2691" spans="1:5" ht="15.75">
      <c r="A2691" s="16"/>
      <c r="B2691" s="7"/>
      <c r="C2691" s="4"/>
      <c r="D2691" s="4"/>
      <c r="E2691" s="4"/>
    </row>
    <row r="2692" spans="1:5" ht="15.75">
      <c r="A2692" s="16"/>
      <c r="B2692" s="7"/>
      <c r="C2692" s="4"/>
      <c r="D2692" s="4"/>
      <c r="E2692" s="4"/>
    </row>
    <row r="2693" spans="1:5" ht="15.75">
      <c r="A2693" s="16"/>
      <c r="B2693" s="7"/>
      <c r="C2693" s="4"/>
      <c r="D2693" s="4"/>
      <c r="E2693" s="4"/>
    </row>
    <row r="2694" spans="1:5" ht="15.75">
      <c r="A2694" s="16"/>
      <c r="B2694" s="7"/>
      <c r="C2694" s="4"/>
      <c r="D2694" s="4"/>
      <c r="E2694" s="4"/>
    </row>
    <row r="2695" spans="1:5" ht="15.75">
      <c r="A2695" s="16"/>
      <c r="B2695" s="7"/>
      <c r="C2695" s="4"/>
      <c r="D2695" s="4"/>
      <c r="E2695" s="4"/>
    </row>
    <row r="2696" spans="1:5" ht="15.75">
      <c r="A2696" s="16"/>
      <c r="B2696" s="7"/>
      <c r="C2696" s="4"/>
      <c r="D2696" s="4"/>
      <c r="E2696" s="4"/>
    </row>
    <row r="2697" spans="1:5" ht="15.75">
      <c r="A2697" s="16"/>
      <c r="B2697" s="7"/>
      <c r="C2697" s="4"/>
      <c r="D2697" s="4"/>
      <c r="E2697" s="4"/>
    </row>
    <row r="2698" spans="1:5" ht="15.75">
      <c r="A2698" s="16"/>
      <c r="B2698" s="7"/>
      <c r="C2698" s="4"/>
      <c r="D2698" s="4"/>
      <c r="E2698" s="4"/>
    </row>
    <row r="2699" spans="1:5" ht="15.75">
      <c r="A2699" s="16"/>
      <c r="B2699" s="7"/>
      <c r="C2699" s="4"/>
      <c r="D2699" s="4"/>
      <c r="E2699" s="4"/>
    </row>
    <row r="2700" spans="1:5" ht="15.75">
      <c r="A2700" s="16"/>
      <c r="B2700" s="7"/>
      <c r="C2700" s="4"/>
      <c r="D2700" s="4"/>
      <c r="E2700" s="4"/>
    </row>
    <row r="2701" spans="1:5" ht="15.75">
      <c r="A2701" s="16"/>
      <c r="B2701" s="7"/>
      <c r="C2701" s="4"/>
      <c r="D2701" s="4"/>
      <c r="E2701" s="4"/>
    </row>
    <row r="2702" spans="1:5" ht="15.75">
      <c r="A2702" s="16"/>
      <c r="B2702" s="7"/>
      <c r="C2702" s="4"/>
      <c r="D2702" s="4"/>
      <c r="E2702" s="4"/>
    </row>
    <row r="2703" spans="1:5" ht="15.75">
      <c r="A2703" s="16"/>
      <c r="B2703" s="7"/>
      <c r="C2703" s="4"/>
      <c r="D2703" s="4"/>
      <c r="E2703" s="4"/>
    </row>
    <row r="2704" spans="1:5" ht="15.75">
      <c r="A2704" s="16"/>
      <c r="B2704" s="7"/>
      <c r="C2704" s="4"/>
      <c r="D2704" s="4"/>
      <c r="E2704" s="4"/>
    </row>
    <row r="2705" spans="1:5" ht="15.75">
      <c r="A2705" s="16"/>
      <c r="B2705" s="7"/>
      <c r="C2705" s="4"/>
      <c r="D2705" s="4"/>
      <c r="E2705" s="4"/>
    </row>
    <row r="2706" spans="1:5" ht="15.75">
      <c r="A2706" s="16"/>
      <c r="B2706" s="7"/>
      <c r="C2706" s="4"/>
      <c r="D2706" s="4"/>
      <c r="E2706" s="4"/>
    </row>
    <row r="2707" spans="1:5" ht="15.75">
      <c r="A2707" s="16"/>
      <c r="B2707" s="7"/>
      <c r="C2707" s="4"/>
      <c r="D2707" s="4"/>
      <c r="E2707" s="4"/>
    </row>
    <row r="2708" spans="1:5" ht="15.75">
      <c r="A2708" s="16"/>
      <c r="B2708" s="7"/>
      <c r="C2708" s="4"/>
      <c r="D2708" s="4"/>
      <c r="E2708" s="4"/>
    </row>
    <row r="2709" spans="1:5" ht="15.75">
      <c r="A2709" s="16"/>
      <c r="B2709" s="7"/>
      <c r="C2709" s="4"/>
      <c r="D2709" s="4"/>
      <c r="E2709" s="4"/>
    </row>
    <row r="2710" spans="1:5" ht="15.75">
      <c r="A2710" s="16"/>
      <c r="B2710" s="7"/>
      <c r="C2710" s="4"/>
      <c r="D2710" s="4"/>
      <c r="E2710" s="4"/>
    </row>
    <row r="2711" spans="1:5" ht="15.75">
      <c r="A2711" s="16"/>
      <c r="B2711" s="7"/>
      <c r="C2711" s="4"/>
      <c r="D2711" s="4"/>
      <c r="E2711" s="4"/>
    </row>
    <row r="2712" spans="1:5" ht="15.75">
      <c r="A2712" s="16"/>
      <c r="B2712" s="7"/>
      <c r="C2712" s="4"/>
      <c r="D2712" s="4"/>
      <c r="E2712" s="4"/>
    </row>
    <row r="2713" spans="1:5" ht="15.75">
      <c r="A2713" s="16"/>
      <c r="B2713" s="7"/>
      <c r="C2713" s="4"/>
      <c r="D2713" s="4"/>
      <c r="E2713" s="4"/>
    </row>
    <row r="2714" spans="1:5" ht="15.75">
      <c r="A2714" s="16"/>
      <c r="B2714" s="7"/>
      <c r="C2714" s="4"/>
      <c r="D2714" s="4"/>
      <c r="E2714" s="4"/>
    </row>
    <row r="2715" spans="1:5" ht="15.75">
      <c r="A2715" s="16"/>
      <c r="B2715" s="7"/>
      <c r="C2715" s="4"/>
      <c r="D2715" s="4"/>
      <c r="E2715" s="4"/>
    </row>
    <row r="2716" spans="1:5" ht="15.75">
      <c r="A2716" s="16"/>
      <c r="B2716" s="7"/>
      <c r="C2716" s="4"/>
      <c r="D2716" s="4"/>
      <c r="E2716" s="4"/>
    </row>
    <row r="2717" spans="1:5" ht="15.75">
      <c r="A2717" s="16"/>
      <c r="B2717" s="7"/>
      <c r="C2717" s="4"/>
      <c r="D2717" s="4"/>
      <c r="E2717" s="4"/>
    </row>
    <row r="2718" spans="1:5" ht="15.75">
      <c r="A2718" s="16"/>
      <c r="B2718" s="7"/>
      <c r="C2718" s="4"/>
      <c r="D2718" s="4"/>
      <c r="E2718" s="4"/>
    </row>
    <row r="2719" spans="1:5" ht="15.75">
      <c r="A2719" s="16"/>
      <c r="B2719" s="7"/>
      <c r="C2719" s="4"/>
      <c r="D2719" s="4"/>
      <c r="E2719" s="4"/>
    </row>
    <row r="2720" spans="1:5" ht="15.75">
      <c r="A2720" s="16"/>
      <c r="B2720" s="7"/>
      <c r="C2720" s="4"/>
      <c r="D2720" s="4"/>
      <c r="E2720" s="4"/>
    </row>
    <row r="2721" spans="1:5" ht="15.75">
      <c r="A2721" s="16"/>
      <c r="B2721" s="7"/>
      <c r="C2721" s="4"/>
      <c r="D2721" s="4"/>
      <c r="E2721" s="4"/>
    </row>
    <row r="2722" spans="1:5" ht="15.75">
      <c r="A2722" s="16"/>
      <c r="B2722" s="7"/>
      <c r="C2722" s="4"/>
      <c r="D2722" s="4"/>
      <c r="E2722" s="4"/>
    </row>
    <row r="2723" spans="1:5" ht="15.75">
      <c r="A2723" s="16"/>
      <c r="B2723" s="7"/>
      <c r="C2723" s="4"/>
      <c r="D2723" s="4"/>
      <c r="E2723" s="4"/>
    </row>
    <row r="2724" spans="1:5" ht="15.75">
      <c r="A2724" s="16"/>
      <c r="B2724" s="7"/>
      <c r="C2724" s="4"/>
      <c r="D2724" s="4"/>
      <c r="E2724" s="4"/>
    </row>
    <row r="2725" spans="1:5" ht="15.75">
      <c r="A2725" s="16"/>
      <c r="B2725" s="7"/>
      <c r="C2725" s="4"/>
      <c r="D2725" s="4"/>
      <c r="E2725" s="4"/>
    </row>
    <row r="2726" spans="1:5" ht="15.75">
      <c r="A2726" s="16"/>
      <c r="B2726" s="7"/>
      <c r="C2726" s="4"/>
      <c r="D2726" s="4"/>
      <c r="E2726" s="4"/>
    </row>
    <row r="2727" spans="1:5" ht="15.75">
      <c r="A2727" s="16"/>
      <c r="B2727" s="7"/>
      <c r="C2727" s="4"/>
      <c r="D2727" s="4"/>
      <c r="E2727" s="4"/>
    </row>
    <row r="2728" spans="1:5" ht="15.75">
      <c r="A2728" s="16"/>
      <c r="B2728" s="7"/>
      <c r="C2728" s="4"/>
      <c r="D2728" s="4"/>
      <c r="E2728" s="4"/>
    </row>
    <row r="2729" spans="1:5" ht="15.75">
      <c r="A2729" s="16"/>
      <c r="B2729" s="7"/>
      <c r="C2729" s="4"/>
      <c r="D2729" s="4"/>
      <c r="E2729" s="4"/>
    </row>
    <row r="2730" spans="1:5" ht="15.75">
      <c r="A2730" s="16"/>
      <c r="B2730" s="7"/>
      <c r="C2730" s="4"/>
      <c r="D2730" s="4"/>
      <c r="E2730" s="4"/>
    </row>
    <row r="2731" spans="1:5" ht="15.75">
      <c r="A2731" s="16"/>
      <c r="B2731" s="7"/>
      <c r="C2731" s="4"/>
      <c r="D2731" s="4"/>
      <c r="E2731" s="4"/>
    </row>
    <row r="2732" spans="1:5" ht="15.75">
      <c r="A2732" s="16"/>
      <c r="B2732" s="7"/>
      <c r="C2732" s="4"/>
      <c r="D2732" s="4"/>
      <c r="E2732" s="4"/>
    </row>
    <row r="2733" spans="1:5" ht="15.75">
      <c r="A2733" s="16"/>
      <c r="B2733" s="7"/>
      <c r="C2733" s="4"/>
      <c r="D2733" s="4"/>
      <c r="E2733" s="4"/>
    </row>
    <row r="2734" spans="1:5" ht="15.75">
      <c r="A2734" s="16"/>
      <c r="B2734" s="7"/>
      <c r="C2734" s="4"/>
      <c r="D2734" s="4"/>
      <c r="E2734" s="4"/>
    </row>
    <row r="2735" spans="1:5" ht="15.75">
      <c r="A2735" s="16"/>
      <c r="B2735" s="7"/>
      <c r="C2735" s="4"/>
      <c r="D2735" s="4"/>
      <c r="E2735" s="4"/>
    </row>
    <row r="2736" spans="1:5" ht="15.75">
      <c r="A2736" s="16"/>
      <c r="B2736" s="7"/>
      <c r="C2736" s="4"/>
      <c r="D2736" s="4"/>
      <c r="E2736" s="4"/>
    </row>
    <row r="2737" spans="1:5" ht="15.75">
      <c r="A2737" s="16"/>
      <c r="B2737" s="7"/>
      <c r="C2737" s="4"/>
      <c r="D2737" s="4"/>
      <c r="E2737" s="4"/>
    </row>
    <row r="2738" spans="1:5" ht="15.75">
      <c r="A2738" s="16"/>
      <c r="B2738" s="7"/>
      <c r="C2738" s="4"/>
      <c r="D2738" s="4"/>
      <c r="E2738" s="4"/>
    </row>
    <row r="2739" spans="1:5" ht="15.75">
      <c r="A2739" s="16"/>
      <c r="B2739" s="7"/>
      <c r="C2739" s="4"/>
      <c r="D2739" s="4"/>
      <c r="E2739" s="4"/>
    </row>
    <row r="2740" spans="1:5" ht="15.75">
      <c r="A2740" s="16"/>
      <c r="B2740" s="7"/>
      <c r="C2740" s="4"/>
      <c r="D2740" s="4"/>
      <c r="E2740" s="4"/>
    </row>
    <row r="2741" spans="1:5" ht="15.75">
      <c r="A2741" s="16"/>
      <c r="B2741" s="7"/>
      <c r="C2741" s="4"/>
      <c r="D2741" s="4"/>
      <c r="E2741" s="4"/>
    </row>
    <row r="2742" spans="1:5" ht="15.75">
      <c r="A2742" s="16"/>
      <c r="B2742" s="7"/>
      <c r="C2742" s="4"/>
      <c r="D2742" s="4"/>
      <c r="E2742" s="4"/>
    </row>
    <row r="2743" spans="1:5" ht="15.75">
      <c r="A2743" s="16"/>
      <c r="B2743" s="7"/>
      <c r="C2743" s="4"/>
      <c r="D2743" s="4"/>
      <c r="E2743" s="4"/>
    </row>
    <row r="2744" spans="1:5" ht="15.75">
      <c r="A2744" s="16"/>
      <c r="B2744" s="7"/>
      <c r="C2744" s="4"/>
      <c r="D2744" s="4"/>
      <c r="E2744" s="4"/>
    </row>
    <row r="2745" spans="1:5" ht="15.75">
      <c r="A2745" s="16"/>
      <c r="B2745" s="7"/>
      <c r="C2745" s="4"/>
      <c r="D2745" s="4"/>
      <c r="E2745" s="4"/>
    </row>
    <row r="2746" spans="1:5" ht="15.75">
      <c r="A2746" s="16"/>
      <c r="B2746" s="7"/>
      <c r="C2746" s="4"/>
      <c r="D2746" s="4"/>
      <c r="E2746" s="4"/>
    </row>
    <row r="2747" spans="1:5" ht="15.75">
      <c r="A2747" s="16"/>
      <c r="B2747" s="7"/>
      <c r="C2747" s="4"/>
      <c r="D2747" s="4"/>
      <c r="E2747" s="4"/>
    </row>
    <row r="2748" spans="1:5" ht="15.75">
      <c r="A2748" s="16"/>
      <c r="B2748" s="7"/>
      <c r="C2748" s="4"/>
      <c r="D2748" s="4"/>
      <c r="E2748" s="4"/>
    </row>
    <row r="2749" spans="1:5" ht="15.75">
      <c r="A2749" s="16"/>
      <c r="B2749" s="7"/>
      <c r="C2749" s="4"/>
      <c r="D2749" s="4"/>
      <c r="E2749" s="4"/>
    </row>
    <row r="2750" spans="1:5" ht="15.75">
      <c r="A2750" s="16"/>
      <c r="B2750" s="7"/>
      <c r="C2750" s="4"/>
      <c r="D2750" s="4"/>
      <c r="E2750" s="4"/>
    </row>
    <row r="2751" spans="1:5" ht="15.75">
      <c r="A2751" s="16"/>
      <c r="B2751" s="7"/>
      <c r="C2751" s="4"/>
      <c r="D2751" s="4"/>
      <c r="E2751" s="4"/>
    </row>
    <row r="2752" spans="1:5" ht="15.75">
      <c r="A2752" s="16"/>
      <c r="B2752" s="7"/>
      <c r="C2752" s="4"/>
      <c r="D2752" s="4"/>
      <c r="E2752" s="4"/>
    </row>
    <row r="2753" spans="1:5" ht="15.75">
      <c r="A2753" s="16"/>
      <c r="B2753" s="7"/>
      <c r="C2753" s="4"/>
      <c r="D2753" s="4"/>
      <c r="E2753" s="4"/>
    </row>
    <row r="2754" spans="1:5" ht="15.75">
      <c r="A2754" s="16"/>
      <c r="B2754" s="7"/>
      <c r="C2754" s="4"/>
      <c r="D2754" s="4"/>
      <c r="E2754" s="4"/>
    </row>
    <row r="2755" spans="1:5" ht="15.75">
      <c r="A2755" s="16"/>
      <c r="B2755" s="7"/>
      <c r="C2755" s="4"/>
      <c r="D2755" s="4"/>
      <c r="E2755" s="4"/>
    </row>
    <row r="2756" spans="1:5" ht="15.75">
      <c r="A2756" s="16"/>
      <c r="B2756" s="7"/>
      <c r="C2756" s="4"/>
      <c r="D2756" s="4"/>
      <c r="E2756" s="4"/>
    </row>
    <row r="2757" spans="1:5" ht="15.75">
      <c r="A2757" s="16"/>
      <c r="B2757" s="7"/>
      <c r="C2757" s="4"/>
      <c r="D2757" s="4"/>
      <c r="E2757" s="4"/>
    </row>
    <row r="2758" spans="1:5" ht="15.75">
      <c r="A2758" s="16"/>
      <c r="B2758" s="7"/>
      <c r="C2758" s="4"/>
      <c r="D2758" s="4"/>
      <c r="E2758" s="4"/>
    </row>
    <row r="2759" spans="1:5" ht="15.75">
      <c r="A2759" s="16"/>
      <c r="B2759" s="7"/>
      <c r="C2759" s="4"/>
      <c r="D2759" s="4"/>
      <c r="E2759" s="4"/>
    </row>
    <row r="2760" spans="1:5" ht="15.75">
      <c r="A2760" s="16"/>
      <c r="B2760" s="7"/>
      <c r="C2760" s="4"/>
      <c r="D2760" s="4"/>
      <c r="E2760" s="4"/>
    </row>
    <row r="2761" spans="1:5" ht="15.75">
      <c r="A2761" s="16"/>
      <c r="B2761" s="7"/>
      <c r="C2761" s="4"/>
      <c r="D2761" s="4"/>
      <c r="E2761" s="4"/>
    </row>
    <row r="2762" spans="1:5" ht="15.75">
      <c r="A2762" s="16"/>
      <c r="B2762" s="7"/>
      <c r="C2762" s="4"/>
      <c r="D2762" s="4"/>
      <c r="E2762" s="4"/>
    </row>
    <row r="2763" spans="1:5" ht="15.75">
      <c r="A2763" s="16"/>
      <c r="B2763" s="7"/>
      <c r="C2763" s="4"/>
      <c r="D2763" s="4"/>
      <c r="E2763" s="4"/>
    </row>
  </sheetData>
  <sheetProtection password="C661" sheet="1" selectLockedCells="1" selectUnlockedCells="1"/>
  <mergeCells count="4">
    <mergeCell ref="A2:P2"/>
    <mergeCell ref="A494:P495"/>
    <mergeCell ref="A923:P924"/>
    <mergeCell ref="B1:P1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maria</cp:lastModifiedBy>
  <cp:lastPrinted>2016-06-29T09:51:44Z</cp:lastPrinted>
  <dcterms:created xsi:type="dcterms:W3CDTF">2007-11-30T10:50:47Z</dcterms:created>
  <dcterms:modified xsi:type="dcterms:W3CDTF">2016-11-09T04:21:13Z</dcterms:modified>
  <cp:category/>
  <cp:version/>
  <cp:contentType/>
  <cp:contentStatus/>
</cp:coreProperties>
</file>