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<sst xmlns="http://schemas.openxmlformats.org/spreadsheetml/2006/main" count="4327" uniqueCount="678">
  <si>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</si>
  <si>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</si>
  <si>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</si>
  <si>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</si>
  <si>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</si>
  <si>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</si>
  <si>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</si>
  <si>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Приложение № 3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</si>
  <si>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</si>
  <si>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</si>
  <si>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</si>
  <si>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</si>
  <si>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</si>
  <si>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</si>
  <si>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</si>
  <si>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</si>
  <si>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</si>
  <si>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</si>
  <si>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</si>
  <si>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</si>
  <si>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</si>
  <si>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</si>
  <si>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</si>
  <si>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</si>
  <si>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</si>
  <si>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</si>
  <si>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</si>
  <si>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 xml:space="preserve">Оказание государственной поддержки на конкурсной основе лучшим  муниципальным учреждениям культуры за счет средств федерального бюджета </t>
  </si>
  <si>
    <t xml:space="preserve">Оказание государственной поддержки на конкурсной основе лучшим работникам муниципальных учреждений культуры за счет средств федерального бюджета </t>
  </si>
  <si>
    <t>0315147</t>
  </si>
  <si>
    <t>0315148</t>
  </si>
  <si>
    <t>Создание в общеобразовательных организациях условий для инклюзивного образования детей-инвалидов"</t>
  </si>
  <si>
    <t>02545ЛО</t>
  </si>
  <si>
    <t>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бюджета"</t>
  </si>
  <si>
    <t>0255027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</si>
  <si>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</si>
  <si>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</si>
  <si>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</si>
  <si>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</si>
  <si>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</si>
  <si>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</si>
  <si>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</si>
  <si>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</si>
  <si>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</si>
  <si>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</si>
  <si>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</si>
  <si>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</si>
  <si>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</si>
  <si>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</si>
  <si>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</si>
  <si>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</si>
  <si>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</si>
  <si>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</si>
  <si>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0112102</t>
  </si>
  <si>
    <t>Приобретение имущества, подлежащего зачислению в муниципальную казну</t>
  </si>
  <si>
    <t>07142П0</t>
  </si>
  <si>
    <t>Осуществление государственного полномочия Свердловской области по организации проведения мероприятий по отлову и содержанию собак</t>
  </si>
  <si>
    <t>11142И0</t>
  </si>
  <si>
    <t>Развитие газификации в сельской местности  за счет средств областного бюджета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</si>
  <si>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</si>
  <si>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1115018</t>
  </si>
  <si>
    <t>1124960</t>
  </si>
  <si>
    <t>1125018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</si>
  <si>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</si>
  <si>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</si>
  <si>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</si>
  <si>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</si>
  <si>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</si>
  <si>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Обеспечение проведения выборов и референдумов</t>
  </si>
  <si>
    <t>Резервный фонд Правительства Свердловской области</t>
  </si>
  <si>
    <t>Прочие расходы</t>
  </si>
  <si>
    <t>0107</t>
  </si>
  <si>
    <t>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</si>
  <si>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</si>
  <si>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</si>
  <si>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</si>
  <si>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</si>
  <si>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</si>
  <si>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</si>
  <si>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</si>
  <si>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</si>
  <si>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</si>
  <si>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</si>
  <si>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</si>
  <si>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</si>
  <si>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</si>
  <si>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</si>
  <si>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</si>
  <si>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</si>
  <si>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</si>
  <si>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</si>
  <si>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</si>
  <si>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</si>
  <si>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</si>
  <si>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</si>
  <si>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</si>
  <si>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</si>
  <si>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</si>
  <si>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</si>
  <si>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</si>
  <si>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</si>
  <si>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</si>
  <si>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</si>
  <si>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</si>
  <si>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</si>
  <si>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</si>
  <si>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</si>
  <si>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</si>
  <si>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</si>
  <si>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</si>
  <si>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</si>
  <si>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</si>
  <si>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</si>
  <si>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</si>
  <si>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</si>
  <si>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</si>
  <si>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</si>
  <si>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</si>
  <si>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</si>
  <si>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</si>
  <si>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</si>
  <si>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</si>
  <si>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</si>
  <si>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</si>
  <si>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</si>
  <si>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</si>
  <si>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</si>
  <si>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</t>
  </si>
  <si>
    <t>Расходы на создание  модельных сельских библиотек за счет средств федерального бюджета в 2015году</t>
  </si>
  <si>
    <t>0314650</t>
  </si>
  <si>
    <t>0315014</t>
  </si>
  <si>
    <t>0325147</t>
  </si>
  <si>
    <t>Представительские и иные прочие расходы</t>
  </si>
  <si>
    <t>7002101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</si>
  <si>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</si>
  <si>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</si>
  <si>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</si>
  <si>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</si>
  <si>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</si>
  <si>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</si>
  <si>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</si>
  <si>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</si>
  <si>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</si>
  <si>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</si>
  <si>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</si>
  <si>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</si>
  <si>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декабрь</t>
  </si>
  <si>
    <t>октябрь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</si>
  <si>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</si>
  <si>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</si>
  <si>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</si>
  <si>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</si>
  <si>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Уплата иных платежей</t>
  </si>
  <si>
    <t>Уплата  иных платежей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</si>
  <si>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</si>
  <si>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</si>
  <si>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</si>
  <si>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</si>
  <si>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</si>
  <si>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</si>
  <si>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</si>
  <si>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</si>
  <si>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</si>
  <si>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</si>
  <si>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</si>
  <si>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</si>
  <si>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</si>
  <si>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Пособия, компенсации, меры социальной поддержки по публичным нормативным обязательствам</t>
  </si>
  <si>
    <t>414</t>
  </si>
  <si>
    <t xml:space="preserve">Бюджетные инвестиции в объекты капитального строительства муниципальной собственности
</t>
  </si>
  <si>
    <t>Бюджетные инвестиции в объекты капитального строительства муниципальной собственности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</si>
  <si>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</si>
  <si>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</si>
  <si>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</si>
  <si>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</si>
  <si>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май</t>
  </si>
  <si>
    <t>0324660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</si>
  <si>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</t>
  </si>
  <si>
    <t>851</t>
  </si>
  <si>
    <t>Уплата налога на имущество организаций и земельного налога</t>
  </si>
  <si>
    <t>Закупка товаров, работ и услуг в целях капитального ремонта муниципального имущества</t>
  </si>
  <si>
    <t>02545Ф0</t>
  </si>
  <si>
    <t>Закупки товаров, работ, услуг в целях капитального ремонта муниципального имущества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</si>
  <si>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</si>
  <si>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0255097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</si>
  <si>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</si>
  <si>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</si>
  <si>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0914220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</si>
  <si>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также объектов, используемых для утилизации, обезвреживания и захоронения бытовых отходов за счет средств областного бюджета</t>
  </si>
  <si>
    <t>Модернизация систем и объектов коммунальной инфраструктуры, наружного освещения населенных пунктов за счет средств обл. бюджета</t>
  </si>
  <si>
    <t>09342Б0</t>
  </si>
  <si>
    <t>831</t>
  </si>
  <si>
    <t>Исполнение судебных актов  по искам к бюджету округа</t>
  </si>
  <si>
    <t>0144250</t>
  </si>
  <si>
    <t>Обеспечение мероприятий по переселению граждан из жилых помещений, призанных непригодными для проживания за счет средств областного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</si>
  <si>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</si>
  <si>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</si>
  <si>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</si>
  <si>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Развитие системы поддержки малого и среднего предпринимательства на территории МО Красноуфимский округ</t>
  </si>
  <si>
    <t>0624330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</si>
  <si>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</si>
  <si>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</si>
  <si>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</si>
  <si>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</si>
  <si>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</si>
  <si>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</si>
  <si>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</si>
  <si>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</si>
  <si>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7004070</t>
  </si>
  <si>
    <t>Свод расходов бюджета МО Красноуфимский округ по разделам, подразделам, целевым статьям и видам расходов</t>
  </si>
  <si>
    <t>Сумма средств, предусмотренная в бюджете на 2015 год, в рублях</t>
  </si>
  <si>
    <t>Расходы бюджета, осуществленные в 2015 году</t>
  </si>
  <si>
    <t>в рублях</t>
  </si>
  <si>
    <t>в %</t>
  </si>
  <si>
    <t xml:space="preserve">к решению Думы МО Красноуфимский округ                                                                  от   .05.2015 г. №  </t>
  </si>
  <si>
    <t>02610П1</t>
  </si>
  <si>
    <t>Организация деятельности органа местного самоуправления в сфере образования ( прочий персонал)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</si>
  <si>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</si>
  <si>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</si>
  <si>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</si>
  <si>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</si>
  <si>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</si>
  <si>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</si>
  <si>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</si>
  <si>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</si>
  <si>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</si>
  <si>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</si>
  <si>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</si>
  <si>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</si>
  <si>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</si>
  <si>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Субсидииавтономным учреждениям на иные цели</t>
  </si>
  <si>
    <t>Субсидии автномным учреждениям на иные цели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</si>
  <si>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за счет средств областного бюджета</t>
  </si>
  <si>
    <t>0124390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</si>
  <si>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</si>
  <si>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</si>
  <si>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</si>
  <si>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</si>
  <si>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2015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</si>
  <si>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2015 год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</si>
  <si>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</si>
  <si>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</si>
  <si>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</si>
  <si>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</si>
  <si>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</si>
  <si>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</si>
  <si>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</si>
  <si>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</si>
  <si>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</si>
  <si>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</si>
  <si>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</si>
  <si>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</si>
  <si>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</si>
  <si>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</si>
  <si>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</si>
  <si>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</si>
  <si>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</si>
  <si>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</si>
  <si>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</si>
  <si>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</si>
  <si>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</si>
  <si>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</si>
  <si>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</si>
  <si>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</si>
  <si>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</si>
  <si>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</si>
  <si>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</si>
  <si>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</si>
  <si>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</si>
  <si>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</si>
  <si>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</si>
  <si>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</si>
  <si>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</si>
  <si>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</si>
  <si>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</si>
  <si>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</si>
  <si>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</si>
  <si>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</si>
  <si>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</si>
  <si>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</si>
  <si>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</si>
  <si>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</si>
  <si>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</si>
  <si>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</si>
  <si>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</si>
  <si>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</si>
  <si>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</si>
  <si>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</si>
  <si>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</si>
  <si>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</si>
  <si>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</si>
  <si>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</si>
  <si>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</si>
  <si>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</si>
  <si>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</si>
  <si>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</si>
  <si>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</si>
  <si>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</si>
  <si>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</si>
  <si>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</si>
  <si>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</si>
  <si>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</si>
  <si>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 xml:space="preserve">Прочая закупка товаров, работ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</si>
  <si>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</si>
  <si>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</si>
  <si>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</si>
  <si>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</si>
  <si>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</si>
  <si>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</si>
  <si>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</si>
  <si>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</si>
  <si>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</si>
  <si>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</si>
  <si>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</si>
  <si>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</si>
  <si>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</si>
  <si>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</si>
  <si>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</si>
  <si>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</si>
  <si>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</si>
  <si>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</si>
  <si>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</si>
  <si>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</si>
  <si>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</si>
  <si>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</si>
  <si>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</si>
  <si>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</si>
  <si>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</si>
  <si>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</si>
  <si>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</si>
  <si>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</si>
  <si>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</si>
  <si>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</si>
  <si>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</si>
  <si>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</si>
  <si>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</si>
  <si>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</si>
  <si>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</si>
  <si>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</si>
  <si>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</si>
  <si>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</si>
  <si>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</si>
  <si>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</si>
  <si>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</si>
  <si>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</si>
  <si>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</si>
  <si>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</si>
  <si>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</si>
  <si>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</si>
  <si>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</si>
  <si>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</si>
  <si>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</si>
  <si>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</si>
  <si>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</si>
  <si>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</si>
  <si>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</si>
  <si>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</si>
  <si>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</si>
  <si>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</si>
  <si>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</si>
  <si>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0602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</si>
  <si>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</si>
  <si>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</si>
  <si>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</si>
  <si>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</si>
  <si>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</si>
  <si>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</si>
  <si>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</si>
  <si>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</si>
  <si>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</si>
  <si>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</si>
  <si>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</si>
  <si>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</si>
  <si>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</si>
  <si>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</si>
  <si>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</si>
  <si>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</si>
  <si>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</si>
  <si>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</si>
  <si>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</si>
  <si>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</si>
  <si>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</si>
  <si>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</si>
  <si>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</si>
  <si>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</si>
  <si>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</si>
  <si>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</si>
  <si>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</si>
  <si>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</si>
  <si>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</si>
  <si>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611</t>
  </si>
  <si>
    <t>121</t>
  </si>
  <si>
    <t>122</t>
  </si>
  <si>
    <t>Уплата прочих налогов, сборов и иных платежей</t>
  </si>
  <si>
    <t>870</t>
  </si>
  <si>
    <t>810</t>
  </si>
  <si>
    <t>730</t>
  </si>
  <si>
    <t>312</t>
  </si>
  <si>
    <t>313</t>
  </si>
  <si>
    <t>322</t>
  </si>
  <si>
    <t>Субсидии гражданам на приобретение жилья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</si>
  <si>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</si>
  <si>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</si>
  <si>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</si>
  <si>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</si>
  <si>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</si>
  <si>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</si>
  <si>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</si>
  <si>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</si>
  <si>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</si>
  <si>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</si>
  <si>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</si>
  <si>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</si>
  <si>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</si>
  <si>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</si>
  <si>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</si>
  <si>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</si>
  <si>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</si>
  <si>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</si>
  <si>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</si>
  <si>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</si>
  <si>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</si>
  <si>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</si>
  <si>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</si>
  <si>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</si>
  <si>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</si>
  <si>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</si>
  <si>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</si>
  <si>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</si>
  <si>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Субсидии бюджетным учреждениям  на иные цели</t>
  </si>
  <si>
    <t>Создание условий для развития и содействие развитию малого и среднего предпринимательства</t>
  </si>
  <si>
    <t>0622302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</si>
  <si>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2015 году</t>
  </si>
  <si>
    <t>0315144</t>
  </si>
  <si>
    <t>август</t>
  </si>
  <si>
    <t>Капитальный ремонт, приведение в соответствие с требованиями пожарной безопасности и санитарного законодательства  зданий и помещений , в которых размещаются муниципальные образовательные олрганизации</t>
  </si>
  <si>
    <t xml:space="preserve">Капитальный ремонт.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</si>
  <si>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</si>
  <si>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</si>
  <si>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</si>
  <si>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</si>
  <si>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</si>
  <si>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</si>
  <si>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</si>
  <si>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</si>
  <si>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</si>
  <si>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</si>
  <si>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</si>
  <si>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</si>
  <si>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</si>
  <si>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</si>
  <si>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</si>
  <si>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</si>
  <si>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</si>
  <si>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Субсидии автономным учрежденениям на финансовое обеспечение муниципального задания на оказание муниципальных услуг (выполнение работ)</t>
  </si>
  <si>
    <t>Бюджетные инвестиции на приобретение объектов недвижимого имущества в муниципальную собственность</t>
  </si>
  <si>
    <t>Закупка  товаров, работ, услуг в целях капитального ремонта муниципального имущества</t>
  </si>
  <si>
    <t>Закупка   товаров, работ, услуг в целях капитального ремонта муниципального имущества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</si>
  <si>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</si>
  <si>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0212509</t>
  </si>
  <si>
    <t>0554930</t>
  </si>
  <si>
    <t>0555020</t>
  </si>
  <si>
    <t xml:space="preserve">Предоставление субсидий молодым семьям на приобретение (строительство) жилья за счет средств областного бюджета </t>
  </si>
  <si>
    <t xml:space="preserve">Предоставление субсидий молодым семьям на приобретение (строительство) жилья за счет средств федерального бюджета </t>
  </si>
  <si>
    <t>055020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</si>
  <si>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</si>
  <si>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</si>
  <si>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</si>
  <si>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</si>
  <si>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</si>
  <si>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</si>
  <si>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</si>
  <si>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</si>
  <si>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</si>
  <si>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</si>
  <si>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</si>
  <si>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</si>
  <si>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</si>
  <si>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</si>
  <si>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0252506</t>
  </si>
  <si>
    <t>0252507</t>
  </si>
  <si>
    <t>0252508</t>
  </si>
  <si>
    <t xml:space="preserve">Уплата прочих налогов, сборов </t>
  </si>
  <si>
    <t>Создание условий в образовательных организациях для организации медицинского обслуживания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</si>
  <si>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</si>
  <si>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</si>
  <si>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</si>
  <si>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Организация питания обучающихся 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</si>
  <si>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</si>
  <si>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</si>
  <si>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Подпрограмма "Развитие ситемы дошкольного образования в МО Красноуфимский округ до 2020 года"</t>
  </si>
  <si>
    <t>02500000</t>
  </si>
  <si>
    <t>Подпрограмма "Укрепление и развитие материально-технической базы образовательных организаций в МО Красноуимский округ до 2020 года"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</si>
  <si>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</si>
  <si>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</si>
  <si>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</si>
  <si>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Обеспечение  мероприятий по вакцинопрофилактике детей школьного возраста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</si>
  <si>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</si>
  <si>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</si>
  <si>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</si>
  <si>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</si>
  <si>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</si>
  <si>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</si>
  <si>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</si>
  <si>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</si>
  <si>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</si>
  <si>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</si>
  <si>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</si>
  <si>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</si>
  <si>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</si>
  <si>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</si>
  <si>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</si>
  <si>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</si>
  <si>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</si>
  <si>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</si>
  <si>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</si>
  <si>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</si>
  <si>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</si>
  <si>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</si>
  <si>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</si>
  <si>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</si>
  <si>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</si>
  <si>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</si>
  <si>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</si>
  <si>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</si>
  <si>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</si>
  <si>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</si>
  <si>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</si>
  <si>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</si>
  <si>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</si>
  <si>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</si>
  <si>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</si>
  <si>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</si>
  <si>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</si>
  <si>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</si>
  <si>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</si>
  <si>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</si>
  <si>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</si>
  <si>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</si>
  <si>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</si>
  <si>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</si>
  <si>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</si>
  <si>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</si>
  <si>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</si>
  <si>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</si>
  <si>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</si>
  <si>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</si>
  <si>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</si>
  <si>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</si>
  <si>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</si>
  <si>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</si>
  <si>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</si>
  <si>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</si>
  <si>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</si>
  <si>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</si>
  <si>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</si>
  <si>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</si>
  <si>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</si>
  <si>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</si>
  <si>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</si>
  <si>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</si>
  <si>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Иные выплаты персоналу казенных учреждений, за исключением фонда оплаты труда</t>
  </si>
  <si>
    <t>Иные  выплаты персоналу казенных учреждений, за исключением фонда оплаты труда</t>
  </si>
  <si>
    <t>февраль</t>
  </si>
  <si>
    <t>Строительство и реконструкция зданий дошкольных образовательных оргнизаций</t>
  </si>
  <si>
    <t>02145Б0</t>
  </si>
  <si>
    <t>Субсидии на осуществление  капитальных вложений в объекты капитального строительства муниципальной собственности  бюджетным учреждениям</t>
  </si>
  <si>
    <t>0224550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</si>
  <si>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</si>
  <si>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субсидии автономным учреждениям на иные цели</t>
  </si>
  <si>
    <t>465</t>
  </si>
  <si>
    <t>Мероприятия по строительству плоскостных спортивных сооружений</t>
  </si>
  <si>
    <t>Субсидии на осуществление  капитальных вложений в объекты капитального  строительства муниципальной собственности автономным учреждениям</t>
  </si>
  <si>
    <t>0254570</t>
  </si>
  <si>
    <t>0254590</t>
  </si>
  <si>
    <t>Приобретение и  (или) замена, оснащение аппаратурой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</si>
  <si>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Капитальный ремонт, приведение в соответствие стребованиями пожарной безопасности и санитарного законодательства зданий и помещений, в которых размещаются  муниципальные образовательные организации</t>
  </si>
  <si>
    <t>0254810</t>
  </si>
  <si>
    <t>Строительство и реконструкция объектов муниципальной собственнотсти физической культуры и массового спорта</t>
  </si>
  <si>
    <t>Субсидии на осуществление  капитальных вложений в объекты капитального строительства муниципальной собственности  автономным  учреждениям</t>
  </si>
  <si>
    <t>0254580</t>
  </si>
  <si>
    <t>Капитальный ремонт, приведение в соответствие стребованиями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</si>
  <si>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Строительство и реконструкция  зданий дошкольных образовательных организаций</t>
  </si>
  <si>
    <t>Обеспечение  бесплатного проезда детей-сирот и детей, оставшихсябез попечения родителей, обучающихся в муниципальных образовательных организациях</t>
  </si>
  <si>
    <t>Субсидии на осуществление капитальных вложений в объекты капитального строительства муниципальной собственности автономным учреждениям</t>
  </si>
  <si>
    <t>март</t>
  </si>
  <si>
    <t>Уплата прочих налогов, сборов</t>
  </si>
  <si>
    <t>853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</si>
  <si>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образовательныеучреждения</t>
  </si>
  <si>
    <t>Прочая закупка  товаров, работ и услуг для муниципальных нужд</t>
  </si>
  <si>
    <t>Строительство и реконструкция объектов муниципальной собственности физической культуры и массового спорта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</si>
  <si>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</si>
  <si>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0912302</t>
  </si>
  <si>
    <t>Разработка проектной документации на объекты строительства и реконструкции коммунальной инфраструктуры</t>
  </si>
  <si>
    <t>Модернизация объектов коммунального хозяйства</t>
  </si>
  <si>
    <t>0912303</t>
  </si>
  <si>
    <t>0912305</t>
  </si>
  <si>
    <t>0942304</t>
  </si>
  <si>
    <t>0942307</t>
  </si>
  <si>
    <t>Бюджетные инвестиции в объекты благоустройства</t>
  </si>
  <si>
    <t>Пособия и компенсации гражданам и иные социальные выплаты, кроме публичных нормативных обязательств</t>
  </si>
  <si>
    <t>321</t>
  </si>
  <si>
    <t>Содержание отдела субсидий</t>
  </si>
  <si>
    <t>0984910</t>
  </si>
  <si>
    <t>Модернизация  объектов коммунального хозяйства</t>
  </si>
  <si>
    <t>Строительство объектов благоустройства</t>
  </si>
  <si>
    <t>Пособия и компенсации гражданам и иные социальные выплаты,кроме  публичных нормативных обязательств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</si>
  <si>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</si>
  <si>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</si>
  <si>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</si>
  <si>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</si>
  <si>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</si>
  <si>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</si>
  <si>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</si>
  <si>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</si>
  <si>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</si>
  <si>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</si>
  <si>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</si>
  <si>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</si>
  <si>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</si>
  <si>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</si>
  <si>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</si>
  <si>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</si>
  <si>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</si>
  <si>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</si>
  <si>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</si>
  <si>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</si>
  <si>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</si>
  <si>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</si>
  <si>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 муниципального задания на оказание  муниципальных услуг (выполнение работ)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</si>
  <si>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</si>
  <si>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</si>
  <si>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</si>
  <si>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</si>
  <si>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</si>
  <si>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</si>
  <si>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</si>
  <si>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</si>
  <si>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</si>
  <si>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</si>
  <si>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</si>
  <si>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</si>
  <si>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02145Э0</t>
  </si>
  <si>
    <t>Содержание и оснащение оборудованием вводимых в 2015 году дополнительных мест в муниципальных системах дошкольного образования</t>
  </si>
  <si>
    <t>Подпрограмма" Развитие культуры и искусства в МО Красноуфимский округ до 2020 года"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</si>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</sst>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29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24" borderId="10" xfId="57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9" fontId="2" fillId="24" borderId="10" xfId="56" applyNumberFormat="1" applyFont="1" applyFill="1" applyBorder="1" applyAlignment="1">
      <alignment horizontal="left" vertical="top" wrapText="1"/>
      <protection/>
    </xf>
    <xf numFmtId="49" fontId="4" fillId="2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24" borderId="10" xfId="56" applyFont="1" applyFill="1" applyBorder="1" applyAlignment="1">
      <alignment horizontal="left" vertical="top" wrapText="1"/>
      <protection/>
    </xf>
    <xf numFmtId="0" fontId="0" fillId="24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25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2" fillId="24" borderId="10" xfId="0" applyNumberFormat="1" applyFont="1" applyFill="1" applyBorder="1" applyAlignment="1">
      <alignment horizontal="right" vertical="top"/>
    </xf>
    <xf numFmtId="49" fontId="2" fillId="24" borderId="14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4" fillId="24" borderId="12" xfId="0" applyNumberFormat="1" applyFont="1" applyFill="1" applyBorder="1" applyAlignment="1">
      <alignment horizontal="right" vertical="top" wrapText="1"/>
    </xf>
    <xf numFmtId="49" fontId="2" fillId="24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24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0" applyNumberFormat="1" applyFont="1" applyFill="1" applyBorder="1" applyAlignment="1">
      <alignment horizontal="right" vertical="top"/>
    </xf>
    <xf numFmtId="4" fontId="2" fillId="24" borderId="10" xfId="0" applyNumberFormat="1" applyFont="1" applyFill="1" applyBorder="1" applyAlignment="1">
      <alignment horizontal="right" vertical="top"/>
    </xf>
    <xf numFmtId="4" fontId="4" fillId="24" borderId="10" xfId="56" applyNumberFormat="1" applyFont="1" applyFill="1" applyBorder="1" applyAlignment="1">
      <alignment horizontal="right" vertical="top"/>
      <protection/>
    </xf>
    <xf numFmtId="4" fontId="2" fillId="24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24" borderId="10" xfId="0" applyNumberFormat="1" applyFont="1" applyFill="1" applyBorder="1" applyAlignment="1">
      <alignment horizontal="right" vertical="top"/>
    </xf>
    <xf numFmtId="0" fontId="2" fillId="24" borderId="10" xfId="0" applyFont="1" applyFill="1" applyBorder="1" applyAlignment="1">
      <alignment vertical="top" wrapText="1"/>
    </xf>
    <xf numFmtId="0" fontId="2" fillId="24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wrapText="1"/>
    </xf>
    <xf numFmtId="0" fontId="2" fillId="0" borderId="10" xfId="56" applyBorder="1">
      <alignment/>
      <protection/>
    </xf>
    <xf numFmtId="4" fontId="2" fillId="0" borderId="10" xfId="56" applyNumberFormat="1" applyBorder="1">
      <alignment/>
      <protection/>
    </xf>
    <xf numFmtId="0" fontId="2" fillId="0" borderId="10" xfId="56" applyFill="1" applyBorder="1">
      <alignment/>
      <protection/>
    </xf>
    <xf numFmtId="0" fontId="2" fillId="0" borderId="10" xfId="56" applyFont="1" applyBorder="1">
      <alignment/>
      <protection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172" fontId="2" fillId="24" borderId="10" xfId="0" applyNumberFormat="1" applyFont="1" applyFill="1" applyBorder="1" applyAlignment="1">
      <alignment vertical="top" wrapText="1"/>
    </xf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/>
    </xf>
    <xf numFmtId="0" fontId="2" fillId="24" borderId="10" xfId="0" applyFont="1" applyFill="1" applyBorder="1" applyAlignment="1">
      <alignment wrapText="1"/>
    </xf>
    <xf numFmtId="4" fontId="2" fillId="0" borderId="10" xfId="56" applyNumberFormat="1" applyFill="1" applyBorder="1">
      <alignment/>
      <protection/>
    </xf>
    <xf numFmtId="4" fontId="2" fillId="0" borderId="0" xfId="56" applyNumberFormat="1">
      <alignment/>
      <protection/>
    </xf>
    <xf numFmtId="4" fontId="2" fillId="0" borderId="0" xfId="56" applyNumberFormat="1" applyFill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0" fontId="2" fillId="0" borderId="10" xfId="0" applyFont="1" applyBorder="1" applyAlignment="1">
      <alignment/>
    </xf>
    <xf numFmtId="49" fontId="2" fillId="24" borderId="18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4" fontId="2" fillId="0" borderId="18" xfId="0" applyNumberFormat="1" applyFont="1" applyFill="1" applyBorder="1" applyAlignment="1">
      <alignment horizontal="right" vertical="top"/>
    </xf>
    <xf numFmtId="4" fontId="4" fillId="24" borderId="18" xfId="56" applyNumberFormat="1" applyFont="1" applyFill="1" applyBorder="1" applyAlignment="1">
      <alignment horizontal="right" vertical="top"/>
      <protection/>
    </xf>
    <xf numFmtId="4" fontId="2" fillId="24" borderId="18" xfId="56" applyNumberFormat="1" applyFont="1" applyFill="1" applyBorder="1" applyAlignment="1">
      <alignment horizontal="right" vertical="top"/>
      <protection/>
    </xf>
    <xf numFmtId="4" fontId="2" fillId="24" borderId="18" xfId="56" applyNumberFormat="1" applyFill="1" applyBorder="1" applyAlignment="1">
      <alignment horizontal="right" vertical="top"/>
      <protection/>
    </xf>
    <xf numFmtId="0" fontId="2" fillId="0" borderId="18" xfId="56" applyBorder="1">
      <alignment/>
      <protection/>
    </xf>
    <xf numFmtId="4" fontId="2" fillId="24" borderId="18" xfId="0" applyNumberFormat="1" applyFont="1" applyFill="1" applyBorder="1" applyAlignment="1">
      <alignment horizontal="right" vertical="top"/>
    </xf>
    <xf numFmtId="4" fontId="2" fillId="24" borderId="18" xfId="56" applyNumberFormat="1" applyFont="1" applyFill="1" applyBorder="1" applyAlignment="1">
      <alignment horizontal="right" vertical="top"/>
      <protection/>
    </xf>
    <xf numFmtId="4" fontId="2" fillId="24" borderId="18" xfId="0" applyNumberFormat="1" applyFont="1" applyFill="1" applyBorder="1" applyAlignment="1">
      <alignment horizontal="right" vertical="top"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4" fillId="24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9" fontId="4" fillId="0" borderId="12" xfId="0" applyNumberFormat="1" applyFont="1" applyFill="1" applyBorder="1" applyAlignment="1">
      <alignment horizontal="right" vertical="top" wrapText="1"/>
    </xf>
    <xf numFmtId="0" fontId="8" fillId="0" borderId="10" xfId="56" applyFont="1" applyFill="1" applyBorder="1">
      <alignment/>
      <protection/>
    </xf>
    <xf numFmtId="49" fontId="2" fillId="0" borderId="12" xfId="0" applyNumberFormat="1" applyFont="1" applyFill="1" applyBorder="1" applyAlignment="1">
      <alignment horizontal="right" vertical="top" wrapText="1"/>
    </xf>
    <xf numFmtId="0" fontId="8" fillId="0" borderId="10" xfId="56" applyFont="1" applyFill="1" applyBorder="1">
      <alignment/>
      <protection/>
    </xf>
    <xf numFmtId="0" fontId="2" fillId="0" borderId="10" xfId="0" applyFont="1" applyBorder="1" applyAlignment="1">
      <alignment horizontal="right" vertical="top"/>
    </xf>
    <xf numFmtId="4" fontId="8" fillId="0" borderId="10" xfId="56" applyNumberFormat="1" applyFont="1" applyFill="1" applyBorder="1">
      <alignment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top" wrapText="1"/>
    </xf>
    <xf numFmtId="49" fontId="7" fillId="0" borderId="10" xfId="53" applyNumberFormat="1" applyFont="1" applyFill="1" applyBorder="1" applyAlignment="1">
      <alignment vertical="top" wrapText="1"/>
      <protection/>
    </xf>
    <xf numFmtId="4" fontId="0" fillId="0" borderId="18" xfId="0" applyNumberForma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0" xfId="53" applyNumberFormat="1" applyFont="1" applyFill="1" applyBorder="1" applyAlignment="1">
      <alignment vertical="top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56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57" applyNumberFormat="1" applyFont="1" applyFill="1" applyBorder="1" applyAlignment="1">
      <alignment horizontal="left" vertical="top" wrapText="1"/>
      <protection/>
    </xf>
    <xf numFmtId="49" fontId="2" fillId="0" borderId="18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4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2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2" fillId="0" borderId="11" xfId="56" applyFont="1" applyFill="1" applyBorder="1">
      <alignment/>
      <protection/>
    </xf>
    <xf numFmtId="0" fontId="2" fillId="0" borderId="11" xfId="0" applyFont="1" applyFill="1" applyBorder="1" applyAlignment="1">
      <alignment horizontal="center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Fill="1" applyBorder="1" applyAlignment="1">
      <alignment horizontal="right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0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2" fillId="0" borderId="18" xfId="56" applyFill="1" applyBorder="1">
      <alignment/>
      <protection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0" fontId="4" fillId="0" borderId="10" xfId="56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9" fontId="8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56" applyNumberFormat="1" applyFont="1" applyFill="1" applyBorder="1" applyAlignment="1">
      <alignment horizontal="left" vertical="top"/>
      <protection/>
    </xf>
    <xf numFmtId="49" fontId="4" fillId="0" borderId="10" xfId="56" applyNumberFormat="1" applyFont="1" applyFill="1" applyBorder="1" applyAlignment="1">
      <alignment horizontal="right" vertical="top"/>
      <protection/>
    </xf>
    <xf numFmtId="2" fontId="10" fillId="24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>
      <alignment/>
      <protection/>
    </xf>
    <xf numFmtId="0" fontId="11" fillId="0" borderId="10" xfId="56" applyFont="1" applyBorder="1" applyAlignment="1">
      <alignment horizontal="center"/>
      <protection/>
    </xf>
    <xf numFmtId="4" fontId="11" fillId="0" borderId="10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/>
      <protection/>
    </xf>
    <xf numFmtId="2" fontId="10" fillId="24" borderId="18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Border="1">
      <alignment/>
      <protection/>
    </xf>
    <xf numFmtId="171" fontId="2" fillId="0" borderId="10" xfId="0" applyNumberFormat="1" applyFont="1" applyFill="1" applyBorder="1" applyAlignment="1">
      <alignment horizontal="right" vertical="top"/>
    </xf>
    <xf numFmtId="49" fontId="4" fillId="0" borderId="19" xfId="56" applyNumberFormat="1" applyFont="1" applyFill="1" applyBorder="1" applyAlignment="1">
      <alignment horizontal="center" vertical="top" wrapText="1"/>
      <protection/>
    </xf>
    <xf numFmtId="49" fontId="4" fillId="0" borderId="20" xfId="56" applyNumberFormat="1" applyFont="1" applyFill="1" applyBorder="1" applyAlignment="1">
      <alignment horizontal="center" vertical="top" wrapText="1"/>
      <protection/>
    </xf>
    <xf numFmtId="0" fontId="0" fillId="0" borderId="20" xfId="0" applyFill="1" applyBorder="1" applyAlignment="1">
      <alignment wrapText="1"/>
    </xf>
    <xf numFmtId="49" fontId="4" fillId="0" borderId="15" xfId="56" applyNumberFormat="1" applyFont="1" applyFill="1" applyBorder="1" applyAlignment="1">
      <alignment horizontal="center" vertical="top" wrapText="1"/>
      <protection/>
    </xf>
    <xf numFmtId="49" fontId="4" fillId="0" borderId="21" xfId="56" applyNumberFormat="1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10" fillId="24" borderId="11" xfId="56" applyNumberFormat="1" applyFont="1" applyFill="1" applyBorder="1" applyAlignment="1">
      <alignment horizontal="center" vertical="top" wrapText="1"/>
      <protection/>
    </xf>
    <xf numFmtId="49" fontId="10" fillId="24" borderId="14" xfId="56" applyNumberFormat="1" applyFont="1" applyFill="1" applyBorder="1" applyAlignment="1">
      <alignment horizontal="center" vertical="top" wrapText="1"/>
      <protection/>
    </xf>
    <xf numFmtId="2" fontId="10" fillId="24" borderId="11" xfId="56" applyNumberFormat="1" applyFont="1" applyFill="1" applyBorder="1" applyAlignment="1">
      <alignment horizontal="center" vertical="top" wrapText="1"/>
      <protection/>
    </xf>
    <xf numFmtId="2" fontId="10" fillId="24" borderId="14" xfId="56" applyNumberFormat="1" applyFont="1" applyFill="1" applyBorder="1" applyAlignment="1">
      <alignment horizontal="center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8" xfId="56" applyFont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right" vertical="center" wrapText="1"/>
      <protection/>
    </xf>
    <xf numFmtId="2" fontId="2" fillId="0" borderId="0" xfId="56" applyNumberFormat="1" applyFont="1" applyFill="1" applyBorder="1" applyAlignment="1">
      <alignment horizontal="right" vertical="top" wrapText="1"/>
      <protection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029"/>
  <sheetViews>
    <sheetView tabSelected="1" zoomScaleSheetLayoutView="100" zoomScalePageLayoutView="0" workbookViewId="0" topLeftCell="A1269">
      <selection activeCell="V1278" sqref="V1278"/>
    </sheetView>
  </sheetViews>
  <sheetFormatPr defaultColWidth="10.25390625" defaultRowHeight="12.75"/>
  <cols>
    <col min="1" max="1" width="44.375" style="21" customWidth="1"/>
    <col min="2" max="2" width="7.375" style="8" customWidth="1"/>
    <col min="3" max="3" width="9.75390625" style="2" customWidth="1"/>
    <col min="4" max="4" width="6.75390625" style="2" customWidth="1"/>
    <col min="5" max="5" width="15.625" style="1" hidden="1" customWidth="1"/>
    <col min="6" max="6" width="10.00390625" style="1" hidden="1" customWidth="1"/>
    <col min="7" max="7" width="20.875" style="1" hidden="1" customWidth="1"/>
    <col min="8" max="8" width="0.12890625" style="30" hidden="1" customWidth="1"/>
    <col min="9" max="9" width="0.12890625" style="1" hidden="1" customWidth="1"/>
    <col min="10" max="10" width="6.625" style="30" hidden="1" customWidth="1"/>
    <col min="11" max="11" width="19.25390625" style="1" hidden="1" customWidth="1"/>
    <col min="12" max="12" width="19.25390625" style="30" hidden="1" customWidth="1"/>
    <col min="13" max="13" width="17.75390625" style="1" hidden="1" customWidth="1"/>
    <col min="14" max="14" width="0.12890625" style="114" hidden="1" customWidth="1"/>
    <col min="15" max="15" width="18.125" style="1" hidden="1" customWidth="1"/>
    <col min="16" max="16" width="12.75390625" style="1" hidden="1" customWidth="1"/>
    <col min="17" max="17" width="13.625" style="1" hidden="1" customWidth="1"/>
    <col min="18" max="18" width="10.75390625" style="1" hidden="1" customWidth="1"/>
    <col min="19" max="19" width="17.75390625" style="1" customWidth="1"/>
    <col min="20" max="20" width="16.125" style="1" hidden="1" customWidth="1"/>
    <col min="21" max="21" width="17.75390625" style="1" customWidth="1"/>
    <col min="22" max="16384" width="10.25390625" style="1" customWidth="1"/>
  </cols>
  <sheetData>
    <row r="1" spans="1:22" ht="22.5" customHeight="1">
      <c r="A1" s="15"/>
      <c r="B1" s="242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33" customHeight="1">
      <c r="A2" s="15" t="s">
        <v>279</v>
      </c>
      <c r="B2" s="243" t="s">
        <v>214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19" ht="36" customHeight="1">
      <c r="A3" s="234" t="s">
        <v>209</v>
      </c>
      <c r="B3" s="234"/>
      <c r="C3" s="234"/>
      <c r="D3" s="234"/>
      <c r="E3" s="234"/>
      <c r="F3" s="234"/>
      <c r="G3" s="234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4" ht="9" customHeight="1" hidden="1">
      <c r="A4" s="31"/>
      <c r="B4" s="33"/>
      <c r="C4" s="32"/>
      <c r="D4" s="32"/>
    </row>
    <row r="5" spans="1:4" ht="18" customHeight="1" hidden="1">
      <c r="A5" s="31"/>
      <c r="B5" s="33"/>
      <c r="C5" s="32"/>
      <c r="D5" s="32"/>
    </row>
    <row r="6" spans="1:4" ht="15.75" hidden="1">
      <c r="A6" s="15"/>
      <c r="B6" s="6"/>
      <c r="C6" s="3"/>
      <c r="D6" s="3"/>
    </row>
    <row r="7" spans="1:22" ht="39.75" customHeight="1">
      <c r="A7" s="236" t="s">
        <v>86</v>
      </c>
      <c r="B7" s="236" t="s">
        <v>356</v>
      </c>
      <c r="C7" s="236" t="s">
        <v>351</v>
      </c>
      <c r="D7" s="236" t="s">
        <v>352</v>
      </c>
      <c r="E7" s="220" t="s">
        <v>353</v>
      </c>
      <c r="F7" s="221" t="s">
        <v>146</v>
      </c>
      <c r="G7" s="220" t="s">
        <v>353</v>
      </c>
      <c r="H7" s="221" t="s">
        <v>563</v>
      </c>
      <c r="I7" s="220" t="s">
        <v>353</v>
      </c>
      <c r="J7" s="222" t="s">
        <v>585</v>
      </c>
      <c r="K7" s="220" t="s">
        <v>353</v>
      </c>
      <c r="L7" s="222" t="s">
        <v>175</v>
      </c>
      <c r="M7" s="220" t="s">
        <v>353</v>
      </c>
      <c r="N7" s="223" t="s">
        <v>434</v>
      </c>
      <c r="O7" s="220" t="s">
        <v>353</v>
      </c>
      <c r="P7" s="224" t="s">
        <v>147</v>
      </c>
      <c r="Q7" s="225" t="s">
        <v>353</v>
      </c>
      <c r="R7" s="224" t="s">
        <v>146</v>
      </c>
      <c r="S7" s="238" t="s">
        <v>210</v>
      </c>
      <c r="U7" s="240" t="s">
        <v>211</v>
      </c>
      <c r="V7" s="241"/>
    </row>
    <row r="8" spans="1:22" ht="17.25" customHeight="1">
      <c r="A8" s="237"/>
      <c r="B8" s="237"/>
      <c r="C8" s="237"/>
      <c r="D8" s="237"/>
      <c r="E8" s="220"/>
      <c r="F8" s="221"/>
      <c r="G8" s="220"/>
      <c r="H8" s="221"/>
      <c r="I8" s="220"/>
      <c r="J8" s="222"/>
      <c r="K8" s="220"/>
      <c r="L8" s="222"/>
      <c r="M8" s="220"/>
      <c r="N8" s="223"/>
      <c r="O8" s="220"/>
      <c r="P8" s="224"/>
      <c r="Q8" s="225"/>
      <c r="R8" s="224"/>
      <c r="S8" s="239"/>
      <c r="U8" s="226" t="s">
        <v>212</v>
      </c>
      <c r="V8" s="226" t="s">
        <v>213</v>
      </c>
    </row>
    <row r="9" spans="1:22" ht="18" customHeight="1">
      <c r="A9" s="20" t="s">
        <v>281</v>
      </c>
      <c r="B9" s="43" t="s">
        <v>282</v>
      </c>
      <c r="C9" s="44"/>
      <c r="D9" s="44"/>
      <c r="E9" s="84">
        <f>SUM(E10+E15+E51+E79+E26+E76)</f>
        <v>71417600</v>
      </c>
      <c r="F9" s="96"/>
      <c r="G9" s="84">
        <f>SUM(G10+G15+G51+G79+G26+G76)</f>
        <v>71416220</v>
      </c>
      <c r="H9" s="99"/>
      <c r="I9" s="84">
        <f>SUM(I10+I15+I51+I79+I26+I76)</f>
        <v>70973582.52</v>
      </c>
      <c r="J9" s="99"/>
      <c r="K9" s="84">
        <f>SUM(K10+K15+K51+K79+K26+K76)</f>
        <v>70974252.52</v>
      </c>
      <c r="L9" s="99"/>
      <c r="M9" s="84">
        <f>SUM(M10+M15+M51+M79+M26+M76)</f>
        <v>71004628.24</v>
      </c>
      <c r="N9" s="97"/>
      <c r="O9" s="84">
        <f>SUM(O10+O15+O51+O79+O26+O76+O71)</f>
        <v>73567266.48</v>
      </c>
      <c r="P9" s="97"/>
      <c r="Q9" s="131">
        <f>SUM(Q10+Q15+Q51+Q79+Q26+Q76+Q71)</f>
        <v>72856151.48</v>
      </c>
      <c r="R9" s="97"/>
      <c r="S9" s="131">
        <f>SUM(S10+S15+S51+S79+S26+S76+S71)</f>
        <v>72126115.88</v>
      </c>
      <c r="T9" s="114">
        <f>S9-Q9</f>
        <v>-730035.6000000089</v>
      </c>
      <c r="U9" s="131">
        <f>SUM(U10+U15+U51+U79+U26+U76+U71)</f>
        <v>68154747.63</v>
      </c>
      <c r="V9" s="227">
        <f>IF(S9=0,"-",IF(U9/S9*100&gt;110,"свыше 100",ROUND((U9/S9*100),1)))</f>
        <v>94.5</v>
      </c>
    </row>
    <row r="10" spans="1:22" ht="21.75" customHeight="1">
      <c r="A10" s="16" t="s">
        <v>97</v>
      </c>
      <c r="B10" s="44" t="s">
        <v>283</v>
      </c>
      <c r="C10" s="45" t="s">
        <v>414</v>
      </c>
      <c r="D10" s="43"/>
      <c r="E10" s="81">
        <f>E11</f>
        <v>1289800</v>
      </c>
      <c r="F10" s="96"/>
      <c r="G10" s="81">
        <f>G11</f>
        <v>1289800</v>
      </c>
      <c r="H10" s="99"/>
      <c r="I10" s="81">
        <f>I11</f>
        <v>1289800</v>
      </c>
      <c r="J10" s="99"/>
      <c r="K10" s="81">
        <f>K11</f>
        <v>1289800</v>
      </c>
      <c r="L10" s="99"/>
      <c r="M10" s="81">
        <f>M11</f>
        <v>1289800</v>
      </c>
      <c r="N10" s="97"/>
      <c r="O10" s="81">
        <f>O11</f>
        <v>1289800</v>
      </c>
      <c r="P10" s="96"/>
      <c r="Q10" s="132">
        <f>Q11</f>
        <v>1348800</v>
      </c>
      <c r="R10" s="96"/>
      <c r="S10" s="132">
        <f>S11</f>
        <v>1373800</v>
      </c>
      <c r="U10" s="132">
        <f>U11</f>
        <v>1275500.41</v>
      </c>
      <c r="V10" s="227">
        <f aca="true" t="shared" si="0" ref="V10:V73">IF(S10=0,"-",IF(U10/S10*100&gt;110,"свыше 100",ROUND((U10/S10*100),1)))</f>
        <v>92.8</v>
      </c>
    </row>
    <row r="11" spans="1:22" ht="47.25" customHeight="1">
      <c r="A11" s="16" t="s">
        <v>337</v>
      </c>
      <c r="B11" s="44" t="s">
        <v>283</v>
      </c>
      <c r="C11" s="45" t="s">
        <v>421</v>
      </c>
      <c r="D11" s="44"/>
      <c r="E11" s="81">
        <f>E12</f>
        <v>1289800</v>
      </c>
      <c r="F11" s="96"/>
      <c r="G11" s="81">
        <f>G12</f>
        <v>1289800</v>
      </c>
      <c r="H11" s="99"/>
      <c r="I11" s="81">
        <f>I12</f>
        <v>1289800</v>
      </c>
      <c r="J11" s="99"/>
      <c r="K11" s="81">
        <f>K12</f>
        <v>1289800</v>
      </c>
      <c r="L11" s="99"/>
      <c r="M11" s="81">
        <f>M12</f>
        <v>1289800</v>
      </c>
      <c r="N11" s="97"/>
      <c r="O11" s="81">
        <f>O12</f>
        <v>1289800</v>
      </c>
      <c r="P11" s="96"/>
      <c r="Q11" s="132">
        <f>Q12</f>
        <v>1348800</v>
      </c>
      <c r="R11" s="96"/>
      <c r="S11" s="132">
        <f>S12</f>
        <v>1373800</v>
      </c>
      <c r="U11" s="132">
        <f>U12</f>
        <v>1275500.41</v>
      </c>
      <c r="V11" s="227">
        <f t="shared" si="0"/>
        <v>92.8</v>
      </c>
    </row>
    <row r="12" spans="1:22" ht="20.25" customHeight="1">
      <c r="A12" s="16" t="s">
        <v>339</v>
      </c>
      <c r="B12" s="44" t="s">
        <v>283</v>
      </c>
      <c r="C12" s="45" t="s">
        <v>421</v>
      </c>
      <c r="D12" s="44"/>
      <c r="E12" s="81">
        <f>E13+E14</f>
        <v>1289800</v>
      </c>
      <c r="F12" s="96"/>
      <c r="G12" s="81">
        <f>G13+G14</f>
        <v>1289800</v>
      </c>
      <c r="H12" s="99"/>
      <c r="I12" s="81">
        <f>I13+I14</f>
        <v>1289800</v>
      </c>
      <c r="J12" s="99"/>
      <c r="K12" s="81">
        <f>K13+K14</f>
        <v>1289800</v>
      </c>
      <c r="L12" s="99"/>
      <c r="M12" s="81">
        <f>M13+M14</f>
        <v>1289800</v>
      </c>
      <c r="N12" s="97"/>
      <c r="O12" s="81">
        <f>O13+O14</f>
        <v>1289800</v>
      </c>
      <c r="P12" s="96"/>
      <c r="Q12" s="132">
        <f>Q13+Q14</f>
        <v>1348800</v>
      </c>
      <c r="R12" s="96"/>
      <c r="S12" s="132">
        <f>S13+S14</f>
        <v>1373800</v>
      </c>
      <c r="U12" s="132">
        <f>U13+U14</f>
        <v>1275500.41</v>
      </c>
      <c r="V12" s="227">
        <f t="shared" si="0"/>
        <v>92.8</v>
      </c>
    </row>
    <row r="13" spans="1:22" ht="16.5" customHeight="1">
      <c r="A13" s="12" t="s">
        <v>378</v>
      </c>
      <c r="B13" s="44" t="s">
        <v>283</v>
      </c>
      <c r="C13" s="45" t="s">
        <v>421</v>
      </c>
      <c r="D13" s="44" t="s">
        <v>391</v>
      </c>
      <c r="E13" s="85">
        <v>1231092</v>
      </c>
      <c r="F13" s="96"/>
      <c r="G13" s="85">
        <f>E13+F13</f>
        <v>1231092</v>
      </c>
      <c r="H13" s="99"/>
      <c r="I13" s="85">
        <f>G13+H13</f>
        <v>1231092</v>
      </c>
      <c r="J13" s="99"/>
      <c r="K13" s="85">
        <f>I13+J13</f>
        <v>1231092</v>
      </c>
      <c r="L13" s="99"/>
      <c r="M13" s="85">
        <f>K13+L13</f>
        <v>1231092</v>
      </c>
      <c r="N13" s="97"/>
      <c r="O13" s="85">
        <f>M13+N13</f>
        <v>1231092</v>
      </c>
      <c r="P13" s="96">
        <f>48000+11000</f>
        <v>59000</v>
      </c>
      <c r="Q13" s="133">
        <f>O13+P13</f>
        <v>1290092</v>
      </c>
      <c r="R13" s="96">
        <v>25000</v>
      </c>
      <c r="S13" s="133">
        <f>Q13+R13</f>
        <v>1315092</v>
      </c>
      <c r="U13" s="133">
        <v>1275500.41</v>
      </c>
      <c r="V13" s="227">
        <f t="shared" si="0"/>
        <v>97</v>
      </c>
    </row>
    <row r="14" spans="1:22" ht="32.25" customHeight="1">
      <c r="A14" s="12" t="s">
        <v>379</v>
      </c>
      <c r="B14" s="44" t="s">
        <v>283</v>
      </c>
      <c r="C14" s="45" t="s">
        <v>421</v>
      </c>
      <c r="D14" s="44" t="s">
        <v>392</v>
      </c>
      <c r="E14" s="85">
        <v>58708</v>
      </c>
      <c r="F14" s="96"/>
      <c r="G14" s="85">
        <f>E14+F14</f>
        <v>58708</v>
      </c>
      <c r="H14" s="99"/>
      <c r="I14" s="85">
        <f>G14+H14</f>
        <v>58708</v>
      </c>
      <c r="J14" s="99"/>
      <c r="K14" s="85">
        <f>I14+J14</f>
        <v>58708</v>
      </c>
      <c r="L14" s="99"/>
      <c r="M14" s="85">
        <f>K14+L14</f>
        <v>58708</v>
      </c>
      <c r="N14" s="97"/>
      <c r="O14" s="85">
        <f>M14+N14</f>
        <v>58708</v>
      </c>
      <c r="P14" s="96"/>
      <c r="Q14" s="133">
        <f>O14+P14</f>
        <v>58708</v>
      </c>
      <c r="R14" s="96"/>
      <c r="S14" s="133">
        <f>Q14+R14</f>
        <v>58708</v>
      </c>
      <c r="U14" s="133">
        <v>0</v>
      </c>
      <c r="V14" s="227">
        <f t="shared" si="0"/>
        <v>0</v>
      </c>
    </row>
    <row r="15" spans="1:22" ht="81" customHeight="1">
      <c r="A15" s="16" t="s">
        <v>340</v>
      </c>
      <c r="B15" s="44" t="s">
        <v>284</v>
      </c>
      <c r="C15" s="45" t="s">
        <v>414</v>
      </c>
      <c r="D15" s="43"/>
      <c r="E15" s="81">
        <f>E16+E24</f>
        <v>1799800</v>
      </c>
      <c r="F15" s="96"/>
      <c r="G15" s="81">
        <f>G16+G24</f>
        <v>1799800</v>
      </c>
      <c r="H15" s="99"/>
      <c r="I15" s="81">
        <f>I16+I24</f>
        <v>1799800</v>
      </c>
      <c r="J15" s="99"/>
      <c r="K15" s="81">
        <f>K16+K24</f>
        <v>1799800</v>
      </c>
      <c r="L15" s="99"/>
      <c r="M15" s="81">
        <f>M16+M24</f>
        <v>1799800</v>
      </c>
      <c r="N15" s="97"/>
      <c r="O15" s="81">
        <f>O16+O24</f>
        <v>1799800</v>
      </c>
      <c r="P15" s="96"/>
      <c r="Q15" s="132">
        <f>Q16+Q24</f>
        <v>1471300.19</v>
      </c>
      <c r="R15" s="96"/>
      <c r="S15" s="132">
        <f>S16+S24</f>
        <v>1446300.19</v>
      </c>
      <c r="U15" s="132">
        <f>U16+U24</f>
        <v>1269723.48</v>
      </c>
      <c r="V15" s="227">
        <f t="shared" si="0"/>
        <v>87.8</v>
      </c>
    </row>
    <row r="16" spans="1:22" ht="64.5" customHeight="1">
      <c r="A16" s="16" t="s">
        <v>338</v>
      </c>
      <c r="B16" s="44" t="s">
        <v>284</v>
      </c>
      <c r="C16" s="45" t="s">
        <v>411</v>
      </c>
      <c r="D16" s="44"/>
      <c r="E16" s="81">
        <f>E17</f>
        <v>1650513</v>
      </c>
      <c r="F16" s="96"/>
      <c r="G16" s="81">
        <f>G17</f>
        <v>1650513</v>
      </c>
      <c r="H16" s="99"/>
      <c r="I16" s="81">
        <f>I17</f>
        <v>1650513</v>
      </c>
      <c r="J16" s="99"/>
      <c r="K16" s="81">
        <f>K17</f>
        <v>1650513</v>
      </c>
      <c r="L16" s="99"/>
      <c r="M16" s="81">
        <f>M17</f>
        <v>1650513</v>
      </c>
      <c r="N16" s="97"/>
      <c r="O16" s="81">
        <f>O17</f>
        <v>1650513</v>
      </c>
      <c r="P16" s="96"/>
      <c r="Q16" s="132">
        <f>Q17</f>
        <v>1436513.19</v>
      </c>
      <c r="R16" s="96"/>
      <c r="S16" s="132">
        <f>S17</f>
        <v>1437173.19</v>
      </c>
      <c r="U16" s="132">
        <f>U17</f>
        <v>1261240.53</v>
      </c>
      <c r="V16" s="227">
        <f t="shared" si="0"/>
        <v>87.8</v>
      </c>
    </row>
    <row r="17" spans="1:22" ht="18.75" customHeight="1">
      <c r="A17" s="16" t="s">
        <v>285</v>
      </c>
      <c r="B17" s="44" t="s">
        <v>284</v>
      </c>
      <c r="C17" s="45" t="s">
        <v>411</v>
      </c>
      <c r="D17" s="44"/>
      <c r="E17" s="81">
        <f>E20+E21+E22+E23</f>
        <v>1650513</v>
      </c>
      <c r="F17" s="96"/>
      <c r="G17" s="81">
        <f>G20+G21+G22+G23</f>
        <v>1650513</v>
      </c>
      <c r="H17" s="99"/>
      <c r="I17" s="81">
        <f>I20+I21+I22+I23</f>
        <v>1650513</v>
      </c>
      <c r="J17" s="99"/>
      <c r="K17" s="81">
        <f>K20+K21+K22+K23</f>
        <v>1650513</v>
      </c>
      <c r="L17" s="99"/>
      <c r="M17" s="81">
        <f>M20+M21+M22+M23</f>
        <v>1650513</v>
      </c>
      <c r="N17" s="97"/>
      <c r="O17" s="81">
        <f>O20+O21+O22+O23</f>
        <v>1650513</v>
      </c>
      <c r="P17" s="96"/>
      <c r="Q17" s="132">
        <f>Q20+Q21+Q22+Q23</f>
        <v>1436513.19</v>
      </c>
      <c r="R17" s="96"/>
      <c r="S17" s="132">
        <f>S20+S21+S22+S23</f>
        <v>1437173.19</v>
      </c>
      <c r="U17" s="132">
        <f>U20+U21+U22+U23</f>
        <v>1261240.53</v>
      </c>
      <c r="V17" s="227">
        <f t="shared" si="0"/>
        <v>87.8</v>
      </c>
    </row>
    <row r="18" spans="1:22" ht="18.75" customHeight="1" hidden="1">
      <c r="A18" s="12" t="s">
        <v>378</v>
      </c>
      <c r="B18" s="44" t="s">
        <v>284</v>
      </c>
      <c r="C18" s="45" t="s">
        <v>411</v>
      </c>
      <c r="D18" s="44" t="s">
        <v>382</v>
      </c>
      <c r="E18" s="85" t="e">
        <f>#REF!+#REF!</f>
        <v>#REF!</v>
      </c>
      <c r="F18" s="96"/>
      <c r="G18" s="85" t="e">
        <f>#REF!+#REF!</f>
        <v>#REF!</v>
      </c>
      <c r="H18" s="99"/>
      <c r="I18" s="85" t="e">
        <f>#REF!+#REF!</f>
        <v>#REF!</v>
      </c>
      <c r="J18" s="99"/>
      <c r="K18" s="85" t="e">
        <f>#REF!+#REF!</f>
        <v>#REF!</v>
      </c>
      <c r="L18" s="99"/>
      <c r="M18" s="85" t="e">
        <f>#REF!+#REF!</f>
        <v>#REF!</v>
      </c>
      <c r="N18" s="97"/>
      <c r="O18" s="96"/>
      <c r="P18" s="96"/>
      <c r="Q18" s="134"/>
      <c r="R18" s="96"/>
      <c r="S18" s="134"/>
      <c r="U18" s="134"/>
      <c r="V18" s="227" t="str">
        <f t="shared" si="0"/>
        <v>-</v>
      </c>
    </row>
    <row r="19" spans="1:22" ht="18.75" customHeight="1" hidden="1">
      <c r="A19" s="12" t="s">
        <v>379</v>
      </c>
      <c r="B19" s="44" t="s">
        <v>284</v>
      </c>
      <c r="C19" s="45" t="s">
        <v>411</v>
      </c>
      <c r="D19" s="44" t="s">
        <v>383</v>
      </c>
      <c r="E19" s="85" t="e">
        <f>#REF!+#REF!</f>
        <v>#REF!</v>
      </c>
      <c r="F19" s="96"/>
      <c r="G19" s="85" t="e">
        <f>#REF!+#REF!</f>
        <v>#REF!</v>
      </c>
      <c r="H19" s="99"/>
      <c r="I19" s="85" t="e">
        <f>#REF!+#REF!</f>
        <v>#REF!</v>
      </c>
      <c r="J19" s="99"/>
      <c r="K19" s="85" t="e">
        <f>#REF!+#REF!</f>
        <v>#REF!</v>
      </c>
      <c r="L19" s="99"/>
      <c r="M19" s="85" t="e">
        <f>#REF!+#REF!</f>
        <v>#REF!</v>
      </c>
      <c r="N19" s="97"/>
      <c r="O19" s="96"/>
      <c r="P19" s="96"/>
      <c r="Q19" s="134"/>
      <c r="R19" s="96"/>
      <c r="S19" s="134"/>
      <c r="U19" s="134"/>
      <c r="V19" s="227" t="str">
        <f t="shared" si="0"/>
        <v>-</v>
      </c>
    </row>
    <row r="20" spans="1:22" ht="21" customHeight="1">
      <c r="A20" s="12" t="s">
        <v>378</v>
      </c>
      <c r="B20" s="44" t="s">
        <v>284</v>
      </c>
      <c r="C20" s="45" t="s">
        <v>411</v>
      </c>
      <c r="D20" s="44" t="s">
        <v>391</v>
      </c>
      <c r="E20" s="85">
        <v>1446021</v>
      </c>
      <c r="F20" s="96"/>
      <c r="G20" s="85">
        <f>E20+F20</f>
        <v>1446021</v>
      </c>
      <c r="H20" s="99"/>
      <c r="I20" s="85">
        <f>G20+H20</f>
        <v>1446021</v>
      </c>
      <c r="J20" s="99"/>
      <c r="K20" s="85">
        <f>I20+J20</f>
        <v>1446021</v>
      </c>
      <c r="L20" s="99"/>
      <c r="M20" s="85">
        <f>K20+L20</f>
        <v>1446021</v>
      </c>
      <c r="N20" s="97">
        <v>-78261</v>
      </c>
      <c r="O20" s="85">
        <f>M20+N20</f>
        <v>1367760</v>
      </c>
      <c r="P20" s="96">
        <f>-58700-69000-86300+0.19</f>
        <v>-213999.81</v>
      </c>
      <c r="Q20" s="133">
        <f>O20+P20</f>
        <v>1153760.19</v>
      </c>
      <c r="R20" s="96"/>
      <c r="S20" s="133">
        <f>Q20+R20</f>
        <v>1153760.19</v>
      </c>
      <c r="U20" s="133">
        <v>1107290.03</v>
      </c>
      <c r="V20" s="227">
        <f t="shared" si="0"/>
        <v>96</v>
      </c>
    </row>
    <row r="21" spans="1:22" ht="33" customHeight="1">
      <c r="A21" s="12" t="s">
        <v>379</v>
      </c>
      <c r="B21" s="44" t="s">
        <v>284</v>
      </c>
      <c r="C21" s="45" t="s">
        <v>411</v>
      </c>
      <c r="D21" s="44" t="s">
        <v>392</v>
      </c>
      <c r="E21" s="85">
        <v>16000</v>
      </c>
      <c r="F21" s="96"/>
      <c r="G21" s="85">
        <f>E21+F21</f>
        <v>16000</v>
      </c>
      <c r="H21" s="99"/>
      <c r="I21" s="85">
        <f>G21+H21</f>
        <v>16000</v>
      </c>
      <c r="J21" s="99"/>
      <c r="K21" s="85">
        <f>I21+J21</f>
        <v>16000</v>
      </c>
      <c r="L21" s="99"/>
      <c r="M21" s="85">
        <f>K21+L21</f>
        <v>16000</v>
      </c>
      <c r="N21" s="97"/>
      <c r="O21" s="85">
        <f>M21+N21</f>
        <v>16000</v>
      </c>
      <c r="P21" s="96"/>
      <c r="Q21" s="133">
        <f>O21+P21</f>
        <v>16000</v>
      </c>
      <c r="R21" s="96"/>
      <c r="S21" s="133">
        <f>Q21+R21</f>
        <v>16000</v>
      </c>
      <c r="U21" s="133">
        <v>15400</v>
      </c>
      <c r="V21" s="227">
        <f t="shared" si="0"/>
        <v>96.3</v>
      </c>
    </row>
    <row r="22" spans="1:22" ht="33" customHeight="1">
      <c r="A22" s="12" t="s">
        <v>380</v>
      </c>
      <c r="B22" s="44" t="s">
        <v>284</v>
      </c>
      <c r="C22" s="45" t="s">
        <v>411</v>
      </c>
      <c r="D22" s="44" t="s">
        <v>384</v>
      </c>
      <c r="E22" s="85">
        <v>82492</v>
      </c>
      <c r="F22" s="96"/>
      <c r="G22" s="85">
        <f>E22+F22</f>
        <v>82492</v>
      </c>
      <c r="H22" s="99"/>
      <c r="I22" s="85">
        <f>G22+H22</f>
        <v>82492</v>
      </c>
      <c r="J22" s="99"/>
      <c r="K22" s="85">
        <f>I22+J22</f>
        <v>82492</v>
      </c>
      <c r="L22" s="99"/>
      <c r="M22" s="85">
        <f>K22+L22</f>
        <v>82492</v>
      </c>
      <c r="N22" s="97"/>
      <c r="O22" s="85">
        <f>M22+N22</f>
        <v>82492</v>
      </c>
      <c r="P22" s="96"/>
      <c r="Q22" s="133">
        <f>O22+P22</f>
        <v>82492</v>
      </c>
      <c r="R22" s="96">
        <v>-34340</v>
      </c>
      <c r="S22" s="133">
        <f>Q22+R22</f>
        <v>48152</v>
      </c>
      <c r="U22" s="133">
        <v>9860</v>
      </c>
      <c r="V22" s="227">
        <f t="shared" si="0"/>
        <v>20.5</v>
      </c>
    </row>
    <row r="23" spans="1:22" ht="33.75" customHeight="1">
      <c r="A23" s="12" t="s">
        <v>402</v>
      </c>
      <c r="B23" s="44" t="s">
        <v>284</v>
      </c>
      <c r="C23" s="45" t="s">
        <v>411</v>
      </c>
      <c r="D23" s="44" t="s">
        <v>385</v>
      </c>
      <c r="E23" s="85">
        <v>106000</v>
      </c>
      <c r="F23" s="96"/>
      <c r="G23" s="85">
        <f>E23+F23</f>
        <v>106000</v>
      </c>
      <c r="H23" s="99"/>
      <c r="I23" s="85">
        <f>G23+H23</f>
        <v>106000</v>
      </c>
      <c r="J23" s="99"/>
      <c r="K23" s="85">
        <f>I23+J23</f>
        <v>106000</v>
      </c>
      <c r="L23" s="99"/>
      <c r="M23" s="85">
        <f>K23+L23</f>
        <v>106000</v>
      </c>
      <c r="N23" s="97">
        <v>78261</v>
      </c>
      <c r="O23" s="85">
        <f>M23+N23</f>
        <v>184261</v>
      </c>
      <c r="P23" s="96"/>
      <c r="Q23" s="133">
        <f>O23+P23</f>
        <v>184261</v>
      </c>
      <c r="R23" s="96">
        <v>35000</v>
      </c>
      <c r="S23" s="133">
        <f>Q23+R23</f>
        <v>219261</v>
      </c>
      <c r="U23" s="133">
        <v>128690.5</v>
      </c>
      <c r="V23" s="227">
        <f t="shared" si="0"/>
        <v>58.7</v>
      </c>
    </row>
    <row r="24" spans="1:22" ht="82.5" customHeight="1">
      <c r="A24" s="69" t="s">
        <v>224</v>
      </c>
      <c r="B24" s="44" t="s">
        <v>284</v>
      </c>
      <c r="C24" s="45" t="s">
        <v>202</v>
      </c>
      <c r="D24" s="44"/>
      <c r="E24" s="85">
        <f>E25</f>
        <v>149287</v>
      </c>
      <c r="F24" s="96"/>
      <c r="G24" s="85">
        <f>G25</f>
        <v>149287</v>
      </c>
      <c r="H24" s="99"/>
      <c r="I24" s="85">
        <f>I25</f>
        <v>149287</v>
      </c>
      <c r="J24" s="99"/>
      <c r="K24" s="85">
        <f>K25</f>
        <v>149287</v>
      </c>
      <c r="L24" s="99"/>
      <c r="M24" s="85">
        <f>M25</f>
        <v>149287</v>
      </c>
      <c r="N24" s="97"/>
      <c r="O24" s="85">
        <f>O25</f>
        <v>149287</v>
      </c>
      <c r="P24" s="96"/>
      <c r="Q24" s="133">
        <f>Q25</f>
        <v>34787</v>
      </c>
      <c r="R24" s="96"/>
      <c r="S24" s="133">
        <f>S25</f>
        <v>9127</v>
      </c>
      <c r="U24" s="133">
        <f>U25</f>
        <v>8482.95</v>
      </c>
      <c r="V24" s="227">
        <f t="shared" si="0"/>
        <v>92.9</v>
      </c>
    </row>
    <row r="25" spans="1:22" ht="21.75" customHeight="1">
      <c r="A25" s="12" t="s">
        <v>378</v>
      </c>
      <c r="B25" s="44" t="s">
        <v>284</v>
      </c>
      <c r="C25" s="45" t="s">
        <v>202</v>
      </c>
      <c r="D25" s="44" t="s">
        <v>391</v>
      </c>
      <c r="E25" s="85">
        <v>149287</v>
      </c>
      <c r="F25" s="96"/>
      <c r="G25" s="85">
        <f>E25+F25</f>
        <v>149287</v>
      </c>
      <c r="H25" s="99"/>
      <c r="I25" s="85">
        <f>G25+H25</f>
        <v>149287</v>
      </c>
      <c r="J25" s="99"/>
      <c r="K25" s="85">
        <f>I25+J25</f>
        <v>149287</v>
      </c>
      <c r="L25" s="99"/>
      <c r="M25" s="85">
        <f>K25+L25</f>
        <v>149287</v>
      </c>
      <c r="N25" s="97"/>
      <c r="O25" s="85">
        <f>M25+N25</f>
        <v>149287</v>
      </c>
      <c r="P25" s="96">
        <f>-87500-27000</f>
        <v>-114500</v>
      </c>
      <c r="Q25" s="133">
        <f>O25+P25</f>
        <v>34787</v>
      </c>
      <c r="R25" s="96">
        <v>-25660</v>
      </c>
      <c r="S25" s="133">
        <f>Q25+R25</f>
        <v>9127</v>
      </c>
      <c r="U25" s="133">
        <v>8482.95</v>
      </c>
      <c r="V25" s="227">
        <f t="shared" si="0"/>
        <v>92.9</v>
      </c>
    </row>
    <row r="26" spans="1:22" ht="66" customHeight="1">
      <c r="A26" s="10" t="s">
        <v>143</v>
      </c>
      <c r="B26" s="45" t="s">
        <v>286</v>
      </c>
      <c r="C26" s="44"/>
      <c r="D26" s="44"/>
      <c r="E26" s="81">
        <f>E27</f>
        <v>27994800</v>
      </c>
      <c r="F26" s="97"/>
      <c r="G26" s="81">
        <f>G27</f>
        <v>27994800</v>
      </c>
      <c r="H26" s="99"/>
      <c r="I26" s="81">
        <f>I27</f>
        <v>28059200</v>
      </c>
      <c r="J26" s="99"/>
      <c r="K26" s="81">
        <f>K27</f>
        <v>28059200</v>
      </c>
      <c r="L26" s="99"/>
      <c r="M26" s="81">
        <f>M27</f>
        <v>28059200</v>
      </c>
      <c r="N26" s="97"/>
      <c r="O26" s="81">
        <f>O27</f>
        <v>28048828</v>
      </c>
      <c r="P26" s="96"/>
      <c r="Q26" s="132">
        <f>Q27</f>
        <v>26625815.810000002</v>
      </c>
      <c r="R26" s="96"/>
      <c r="S26" s="132">
        <f>S27</f>
        <v>26476752.61</v>
      </c>
      <c r="T26" s="114">
        <f>S26-Q26</f>
        <v>-149063.20000000298</v>
      </c>
      <c r="U26" s="132">
        <f>U27</f>
        <v>25155285.5</v>
      </c>
      <c r="V26" s="227">
        <f t="shared" si="0"/>
        <v>95</v>
      </c>
    </row>
    <row r="27" spans="1:22" ht="65.25" customHeight="1">
      <c r="A27" s="10" t="s">
        <v>39</v>
      </c>
      <c r="B27" s="44" t="s">
        <v>286</v>
      </c>
      <c r="C27" s="45" t="s">
        <v>41</v>
      </c>
      <c r="D27" s="44"/>
      <c r="E27" s="81">
        <f>E28+E47</f>
        <v>27994800</v>
      </c>
      <c r="F27" s="96"/>
      <c r="G27" s="81">
        <f>G28+G47</f>
        <v>27994800</v>
      </c>
      <c r="H27" s="99"/>
      <c r="I27" s="81">
        <f>I28+I47</f>
        <v>28059200</v>
      </c>
      <c r="J27" s="99"/>
      <c r="K27" s="81">
        <f>K28+K47</f>
        <v>28059200</v>
      </c>
      <c r="L27" s="99"/>
      <c r="M27" s="81">
        <f>M28+M47</f>
        <v>28059200</v>
      </c>
      <c r="N27" s="97"/>
      <c r="O27" s="81">
        <f>O28+O47</f>
        <v>28048828</v>
      </c>
      <c r="P27" s="96"/>
      <c r="Q27" s="132">
        <f>Q28+Q47</f>
        <v>26625815.810000002</v>
      </c>
      <c r="R27" s="96"/>
      <c r="S27" s="132">
        <f>S28+S47</f>
        <v>26476752.61</v>
      </c>
      <c r="U27" s="132">
        <f>U28+U47</f>
        <v>25155285.5</v>
      </c>
      <c r="V27" s="227">
        <f t="shared" si="0"/>
        <v>95</v>
      </c>
    </row>
    <row r="28" spans="1:22" ht="64.5" customHeight="1">
      <c r="A28" s="12" t="s">
        <v>40</v>
      </c>
      <c r="B28" s="44" t="s">
        <v>286</v>
      </c>
      <c r="C28" s="45" t="s">
        <v>42</v>
      </c>
      <c r="D28" s="44"/>
      <c r="E28" s="81">
        <f>E29+E39+E42+E36</f>
        <v>27982300</v>
      </c>
      <c r="F28" s="96"/>
      <c r="G28" s="81">
        <f>G29+G39+G42+G36</f>
        <v>27982300</v>
      </c>
      <c r="H28" s="99"/>
      <c r="I28" s="81">
        <f>I29+I39+I42+I36</f>
        <v>28046700</v>
      </c>
      <c r="J28" s="99"/>
      <c r="K28" s="81">
        <f>K29+K39+K42+K36</f>
        <v>28046700</v>
      </c>
      <c r="L28" s="99"/>
      <c r="M28" s="81">
        <f>M29+M39+M42+M36</f>
        <v>28046700</v>
      </c>
      <c r="N28" s="97"/>
      <c r="O28" s="81">
        <f>O29+O39+O42+O36</f>
        <v>28036328</v>
      </c>
      <c r="P28" s="97"/>
      <c r="Q28" s="132">
        <f>Q29+Q39+Q42+Q36</f>
        <v>26613315.810000002</v>
      </c>
      <c r="R28" s="97"/>
      <c r="S28" s="132">
        <f>S29+S39+S42+S36</f>
        <v>26464252.61</v>
      </c>
      <c r="U28" s="132">
        <f>U29+U39+U42+U36</f>
        <v>25142785.5</v>
      </c>
      <c r="V28" s="227">
        <f t="shared" si="0"/>
        <v>95</v>
      </c>
    </row>
    <row r="29" spans="1:22" ht="34.5" customHeight="1">
      <c r="A29" s="24" t="s">
        <v>468</v>
      </c>
      <c r="B29" s="45" t="s">
        <v>286</v>
      </c>
      <c r="C29" s="45" t="s">
        <v>44</v>
      </c>
      <c r="D29" s="44"/>
      <c r="E29" s="81">
        <f>E30+E31+E32+E33+E35+E34</f>
        <v>10410220</v>
      </c>
      <c r="F29" s="96"/>
      <c r="G29" s="81">
        <f>G30+G31+G32+G33+G35+G34</f>
        <v>10410220</v>
      </c>
      <c r="H29" s="99"/>
      <c r="I29" s="81">
        <f>I30+I31+I32+I33+I35+I34</f>
        <v>10410220</v>
      </c>
      <c r="J29" s="99"/>
      <c r="K29" s="81">
        <f>K30+K31+K32+K33+K35+K34</f>
        <v>10410220</v>
      </c>
      <c r="L29" s="99"/>
      <c r="M29" s="81">
        <f>M30+M31+M32+M33+M35+M34</f>
        <v>10410220</v>
      </c>
      <c r="N29" s="97"/>
      <c r="O29" s="81">
        <f>O30+O31+O32+O33+O35+O34</f>
        <v>10415220</v>
      </c>
      <c r="P29" s="96"/>
      <c r="Q29" s="132">
        <f>Q30+Q31+Q32+Q33+Q35+Q34</f>
        <v>10272987</v>
      </c>
      <c r="R29" s="96"/>
      <c r="S29" s="132">
        <f>S30+S31+S32+S33+S35+S34</f>
        <v>10092603.2</v>
      </c>
      <c r="U29" s="132">
        <f>U30+U31+U32+U33+U35+U34</f>
        <v>9293081.07</v>
      </c>
      <c r="V29" s="227">
        <f t="shared" si="0"/>
        <v>92.1</v>
      </c>
    </row>
    <row r="30" spans="1:22" ht="15.75">
      <c r="A30" s="12" t="s">
        <v>378</v>
      </c>
      <c r="B30" s="44" t="s">
        <v>286</v>
      </c>
      <c r="C30" s="45" t="s">
        <v>44</v>
      </c>
      <c r="D30" s="44" t="s">
        <v>391</v>
      </c>
      <c r="E30" s="85">
        <v>9750147</v>
      </c>
      <c r="F30" s="96"/>
      <c r="G30" s="85">
        <f aca="true" t="shared" si="1" ref="G30:I35">E30+F30</f>
        <v>9750147</v>
      </c>
      <c r="H30" s="99"/>
      <c r="I30" s="85">
        <f t="shared" si="1"/>
        <v>9750147</v>
      </c>
      <c r="J30" s="99"/>
      <c r="K30" s="85">
        <f aca="true" t="shared" si="2" ref="K30:K35">I30+J30</f>
        <v>9750147</v>
      </c>
      <c r="L30" s="99"/>
      <c r="M30" s="85">
        <f aca="true" t="shared" si="3" ref="M30:Q35">K30+L30</f>
        <v>9750147</v>
      </c>
      <c r="N30" s="97"/>
      <c r="O30" s="85">
        <f t="shared" si="3"/>
        <v>9750147</v>
      </c>
      <c r="P30" s="96">
        <v>-164233</v>
      </c>
      <c r="Q30" s="133">
        <f t="shared" si="3"/>
        <v>9585914</v>
      </c>
      <c r="R30" s="96">
        <f>-166850-2730</f>
        <v>-169580</v>
      </c>
      <c r="S30" s="133">
        <f aca="true" t="shared" si="4" ref="S30:S35">Q30+R30</f>
        <v>9416334</v>
      </c>
      <c r="U30" s="133">
        <v>8741193.5</v>
      </c>
      <c r="V30" s="227">
        <f t="shared" si="0"/>
        <v>92.8</v>
      </c>
    </row>
    <row r="31" spans="1:22" ht="31.5">
      <c r="A31" s="12" t="s">
        <v>379</v>
      </c>
      <c r="B31" s="44" t="s">
        <v>286</v>
      </c>
      <c r="C31" s="45" t="s">
        <v>44</v>
      </c>
      <c r="D31" s="44" t="s">
        <v>392</v>
      </c>
      <c r="E31" s="85">
        <v>40000</v>
      </c>
      <c r="F31" s="96"/>
      <c r="G31" s="85">
        <f t="shared" si="1"/>
        <v>40000</v>
      </c>
      <c r="H31" s="99"/>
      <c r="I31" s="85">
        <f t="shared" si="1"/>
        <v>40000</v>
      </c>
      <c r="J31" s="99"/>
      <c r="K31" s="85">
        <f t="shared" si="2"/>
        <v>40000</v>
      </c>
      <c r="L31" s="99"/>
      <c r="M31" s="85">
        <f t="shared" si="3"/>
        <v>40000</v>
      </c>
      <c r="N31" s="97"/>
      <c r="O31" s="85">
        <f t="shared" si="3"/>
        <v>40000</v>
      </c>
      <c r="P31" s="96"/>
      <c r="Q31" s="133">
        <f t="shared" si="3"/>
        <v>40000</v>
      </c>
      <c r="R31" s="96"/>
      <c r="S31" s="133">
        <f t="shared" si="4"/>
        <v>40000</v>
      </c>
      <c r="U31" s="133">
        <v>19900</v>
      </c>
      <c r="V31" s="227">
        <f t="shared" si="0"/>
        <v>49.8</v>
      </c>
    </row>
    <row r="32" spans="1:22" ht="47.25">
      <c r="A32" s="12" t="s">
        <v>380</v>
      </c>
      <c r="B32" s="44" t="s">
        <v>286</v>
      </c>
      <c r="C32" s="45" t="s">
        <v>44</v>
      </c>
      <c r="D32" s="44" t="s">
        <v>384</v>
      </c>
      <c r="E32" s="85">
        <v>304611</v>
      </c>
      <c r="F32" s="96"/>
      <c r="G32" s="85">
        <f t="shared" si="1"/>
        <v>304611</v>
      </c>
      <c r="H32" s="99"/>
      <c r="I32" s="85">
        <f t="shared" si="1"/>
        <v>304611</v>
      </c>
      <c r="J32" s="99"/>
      <c r="K32" s="85">
        <f t="shared" si="2"/>
        <v>304611</v>
      </c>
      <c r="L32" s="99"/>
      <c r="M32" s="85">
        <f t="shared" si="3"/>
        <v>304611</v>
      </c>
      <c r="N32" s="97"/>
      <c r="O32" s="85">
        <f t="shared" si="3"/>
        <v>304611</v>
      </c>
      <c r="P32" s="96">
        <v>22000</v>
      </c>
      <c r="Q32" s="133">
        <f t="shared" si="3"/>
        <v>326611</v>
      </c>
      <c r="R32" s="96">
        <v>2850</v>
      </c>
      <c r="S32" s="133">
        <f t="shared" si="4"/>
        <v>329461</v>
      </c>
      <c r="U32" s="133">
        <v>311315.96</v>
      </c>
      <c r="V32" s="227">
        <f t="shared" si="0"/>
        <v>94.5</v>
      </c>
    </row>
    <row r="33" spans="1:22" ht="30.75" customHeight="1">
      <c r="A33" s="12" t="s">
        <v>402</v>
      </c>
      <c r="B33" s="44" t="s">
        <v>286</v>
      </c>
      <c r="C33" s="45" t="s">
        <v>44</v>
      </c>
      <c r="D33" s="44" t="s">
        <v>385</v>
      </c>
      <c r="E33" s="85">
        <v>306012</v>
      </c>
      <c r="F33" s="96"/>
      <c r="G33" s="85">
        <f t="shared" si="1"/>
        <v>306012</v>
      </c>
      <c r="H33" s="99"/>
      <c r="I33" s="85">
        <f t="shared" si="1"/>
        <v>306012</v>
      </c>
      <c r="J33" s="99"/>
      <c r="K33" s="85">
        <f t="shared" si="2"/>
        <v>306012</v>
      </c>
      <c r="L33" s="99"/>
      <c r="M33" s="85">
        <f t="shared" si="3"/>
        <v>306012</v>
      </c>
      <c r="N33" s="97">
        <v>5000</v>
      </c>
      <c r="O33" s="85">
        <f t="shared" si="3"/>
        <v>311012</v>
      </c>
      <c r="P33" s="96"/>
      <c r="Q33" s="133">
        <f t="shared" si="3"/>
        <v>311012</v>
      </c>
      <c r="R33" s="96">
        <v>-13653.8</v>
      </c>
      <c r="S33" s="133">
        <f t="shared" si="4"/>
        <v>297358.2</v>
      </c>
      <c r="U33" s="133">
        <v>216891.61</v>
      </c>
      <c r="V33" s="227">
        <f t="shared" si="0"/>
        <v>72.9</v>
      </c>
    </row>
    <row r="34" spans="1:22" ht="21" customHeight="1">
      <c r="A34" s="12" t="s">
        <v>482</v>
      </c>
      <c r="B34" s="44" t="s">
        <v>286</v>
      </c>
      <c r="C34" s="45" t="s">
        <v>44</v>
      </c>
      <c r="D34" s="45" t="s">
        <v>386</v>
      </c>
      <c r="E34" s="85">
        <v>2000</v>
      </c>
      <c r="F34" s="96"/>
      <c r="G34" s="85">
        <f t="shared" si="1"/>
        <v>2000</v>
      </c>
      <c r="H34" s="99"/>
      <c r="I34" s="85">
        <f t="shared" si="1"/>
        <v>2000</v>
      </c>
      <c r="J34" s="99"/>
      <c r="K34" s="85">
        <f t="shared" si="2"/>
        <v>2000</v>
      </c>
      <c r="L34" s="99"/>
      <c r="M34" s="85">
        <f t="shared" si="3"/>
        <v>2000</v>
      </c>
      <c r="N34" s="97"/>
      <c r="O34" s="85">
        <f t="shared" si="3"/>
        <v>2000</v>
      </c>
      <c r="P34" s="96"/>
      <c r="Q34" s="133">
        <f t="shared" si="3"/>
        <v>2000</v>
      </c>
      <c r="R34" s="96"/>
      <c r="S34" s="133">
        <f t="shared" si="4"/>
        <v>2000</v>
      </c>
      <c r="U34" s="133">
        <v>0</v>
      </c>
      <c r="V34" s="227">
        <f t="shared" si="0"/>
        <v>0</v>
      </c>
    </row>
    <row r="35" spans="1:22" ht="15.75">
      <c r="A35" s="12" t="s">
        <v>388</v>
      </c>
      <c r="B35" s="44" t="s">
        <v>286</v>
      </c>
      <c r="C35" s="45" t="s">
        <v>44</v>
      </c>
      <c r="D35" s="44" t="s">
        <v>389</v>
      </c>
      <c r="E35" s="85">
        <v>7450</v>
      </c>
      <c r="F35" s="96"/>
      <c r="G35" s="85">
        <f t="shared" si="1"/>
        <v>7450</v>
      </c>
      <c r="H35" s="99"/>
      <c r="I35" s="85">
        <f t="shared" si="1"/>
        <v>7450</v>
      </c>
      <c r="J35" s="99"/>
      <c r="K35" s="85">
        <f t="shared" si="2"/>
        <v>7450</v>
      </c>
      <c r="L35" s="99"/>
      <c r="M35" s="85">
        <f t="shared" si="3"/>
        <v>7450</v>
      </c>
      <c r="N35" s="97"/>
      <c r="O35" s="85">
        <f t="shared" si="3"/>
        <v>7450</v>
      </c>
      <c r="P35" s="96"/>
      <c r="Q35" s="133">
        <f t="shared" si="3"/>
        <v>7450</v>
      </c>
      <c r="R35" s="96"/>
      <c r="S35" s="133">
        <f t="shared" si="4"/>
        <v>7450</v>
      </c>
      <c r="U35" s="133">
        <v>3780</v>
      </c>
      <c r="V35" s="227">
        <f t="shared" si="0"/>
        <v>50.7</v>
      </c>
    </row>
    <row r="36" spans="1:22" ht="33" customHeight="1">
      <c r="A36" s="24" t="s">
        <v>204</v>
      </c>
      <c r="B36" s="45" t="s">
        <v>286</v>
      </c>
      <c r="C36" s="45" t="s">
        <v>203</v>
      </c>
      <c r="D36" s="44"/>
      <c r="E36" s="85">
        <f>E37+E38</f>
        <v>776785</v>
      </c>
      <c r="F36" s="96"/>
      <c r="G36" s="85">
        <f>G37+G38</f>
        <v>776785</v>
      </c>
      <c r="H36" s="99"/>
      <c r="I36" s="85">
        <f>I37+I38</f>
        <v>776785</v>
      </c>
      <c r="J36" s="99"/>
      <c r="K36" s="85">
        <f>K37+K38</f>
        <v>776785</v>
      </c>
      <c r="L36" s="99"/>
      <c r="M36" s="85">
        <f>M37+M38</f>
        <v>776785</v>
      </c>
      <c r="N36" s="97"/>
      <c r="O36" s="85">
        <f>O37+O38</f>
        <v>776785</v>
      </c>
      <c r="P36" s="96"/>
      <c r="Q36" s="133">
        <f>Q37+Q38</f>
        <v>776785</v>
      </c>
      <c r="R36" s="96"/>
      <c r="S36" s="133">
        <f>S37+S38</f>
        <v>831785</v>
      </c>
      <c r="U36" s="133">
        <f>U37+U38</f>
        <v>821210.44</v>
      </c>
      <c r="V36" s="227">
        <f t="shared" si="0"/>
        <v>98.7</v>
      </c>
    </row>
    <row r="37" spans="1:22" ht="15.75">
      <c r="A37" s="12" t="s">
        <v>378</v>
      </c>
      <c r="B37" s="44" t="s">
        <v>286</v>
      </c>
      <c r="C37" s="45" t="s">
        <v>203</v>
      </c>
      <c r="D37" s="45" t="s">
        <v>391</v>
      </c>
      <c r="E37" s="85">
        <v>771785</v>
      </c>
      <c r="F37" s="96"/>
      <c r="G37" s="85">
        <f>E37+F37</f>
        <v>771785</v>
      </c>
      <c r="H37" s="99"/>
      <c r="I37" s="85">
        <f>G37+H37</f>
        <v>771785</v>
      </c>
      <c r="J37" s="99"/>
      <c r="K37" s="85">
        <f>I37+J37</f>
        <v>771785</v>
      </c>
      <c r="L37" s="99"/>
      <c r="M37" s="85">
        <f>K37+L37</f>
        <v>771785</v>
      </c>
      <c r="N37" s="97"/>
      <c r="O37" s="85">
        <f>M37+N37</f>
        <v>771785</v>
      </c>
      <c r="P37" s="96"/>
      <c r="Q37" s="133">
        <f>O37+P37</f>
        <v>771785</v>
      </c>
      <c r="R37" s="96">
        <v>55000</v>
      </c>
      <c r="S37" s="133">
        <f>Q37+R37</f>
        <v>826785</v>
      </c>
      <c r="U37" s="133">
        <v>820144.44</v>
      </c>
      <c r="V37" s="227">
        <f t="shared" si="0"/>
        <v>99.2</v>
      </c>
    </row>
    <row r="38" spans="1:22" ht="31.5">
      <c r="A38" s="12" t="s">
        <v>379</v>
      </c>
      <c r="B38" s="44" t="s">
        <v>286</v>
      </c>
      <c r="C38" s="45" t="s">
        <v>203</v>
      </c>
      <c r="D38" s="45" t="s">
        <v>392</v>
      </c>
      <c r="E38" s="85">
        <v>5000</v>
      </c>
      <c r="F38" s="96"/>
      <c r="G38" s="85">
        <f>E38+F38</f>
        <v>5000</v>
      </c>
      <c r="H38" s="99"/>
      <c r="I38" s="85">
        <f>G38+H38</f>
        <v>5000</v>
      </c>
      <c r="J38" s="99"/>
      <c r="K38" s="85">
        <f>I38+J38</f>
        <v>5000</v>
      </c>
      <c r="L38" s="99"/>
      <c r="M38" s="85">
        <f>K38+L38</f>
        <v>5000</v>
      </c>
      <c r="N38" s="97"/>
      <c r="O38" s="85">
        <f>M38+N38</f>
        <v>5000</v>
      </c>
      <c r="P38" s="96"/>
      <c r="Q38" s="133">
        <f>O38+P38</f>
        <v>5000</v>
      </c>
      <c r="R38" s="96"/>
      <c r="S38" s="133">
        <f>Q38+R38</f>
        <v>5000</v>
      </c>
      <c r="U38" s="133">
        <v>1066</v>
      </c>
      <c r="V38" s="227">
        <f t="shared" si="0"/>
        <v>21.3</v>
      </c>
    </row>
    <row r="39" spans="1:22" ht="33.75" customHeight="1">
      <c r="A39" s="10" t="s">
        <v>47</v>
      </c>
      <c r="B39" s="44" t="s">
        <v>286</v>
      </c>
      <c r="C39" s="45" t="s">
        <v>43</v>
      </c>
      <c r="D39" s="44"/>
      <c r="E39" s="81">
        <f>E40+E41</f>
        <v>956495</v>
      </c>
      <c r="F39" s="96"/>
      <c r="G39" s="81">
        <f>G40+G41</f>
        <v>956495</v>
      </c>
      <c r="H39" s="99"/>
      <c r="I39" s="81">
        <f>I40+I41</f>
        <v>956495</v>
      </c>
      <c r="J39" s="99"/>
      <c r="K39" s="81">
        <f>K40+K41</f>
        <v>956495</v>
      </c>
      <c r="L39" s="99"/>
      <c r="M39" s="81">
        <f>M40+M41</f>
        <v>956495</v>
      </c>
      <c r="N39" s="97"/>
      <c r="O39" s="81">
        <f>O40+O41</f>
        <v>956495</v>
      </c>
      <c r="P39" s="96"/>
      <c r="Q39" s="132">
        <f>Q40+Q41</f>
        <v>1098728</v>
      </c>
      <c r="R39" s="96"/>
      <c r="S39" s="132">
        <f>S40+S41</f>
        <v>1098728</v>
      </c>
      <c r="U39" s="132">
        <f>U40+U41</f>
        <v>1072261.2</v>
      </c>
      <c r="V39" s="227">
        <f t="shared" si="0"/>
        <v>97.6</v>
      </c>
    </row>
    <row r="40" spans="1:22" ht="19.5" customHeight="1">
      <c r="A40" s="12" t="s">
        <v>378</v>
      </c>
      <c r="B40" s="44" t="s">
        <v>286</v>
      </c>
      <c r="C40" s="45" t="s">
        <v>43</v>
      </c>
      <c r="D40" s="44" t="s">
        <v>391</v>
      </c>
      <c r="E40" s="85">
        <v>946495</v>
      </c>
      <c r="F40" s="96"/>
      <c r="G40" s="85">
        <f>E40+F40</f>
        <v>946495</v>
      </c>
      <c r="H40" s="99"/>
      <c r="I40" s="85">
        <f>G40+H40</f>
        <v>946495</v>
      </c>
      <c r="J40" s="99"/>
      <c r="K40" s="85">
        <f>I40+J40</f>
        <v>946495</v>
      </c>
      <c r="L40" s="99"/>
      <c r="M40" s="85">
        <f>K40+L40</f>
        <v>946495</v>
      </c>
      <c r="N40" s="97"/>
      <c r="O40" s="85">
        <f>M40+N40</f>
        <v>946495</v>
      </c>
      <c r="P40" s="96">
        <v>142233</v>
      </c>
      <c r="Q40" s="133">
        <f>O40+P40</f>
        <v>1088728</v>
      </c>
      <c r="R40" s="96"/>
      <c r="S40" s="133">
        <f>Q40+R40</f>
        <v>1088728</v>
      </c>
      <c r="U40" s="133">
        <v>1068061.2</v>
      </c>
      <c r="V40" s="227">
        <f t="shared" si="0"/>
        <v>98.1</v>
      </c>
    </row>
    <row r="41" spans="1:22" ht="34.5" customHeight="1">
      <c r="A41" s="12" t="s">
        <v>379</v>
      </c>
      <c r="B41" s="44" t="s">
        <v>286</v>
      </c>
      <c r="C41" s="45" t="s">
        <v>43</v>
      </c>
      <c r="D41" s="44" t="s">
        <v>392</v>
      </c>
      <c r="E41" s="85">
        <v>10000</v>
      </c>
      <c r="F41" s="96"/>
      <c r="G41" s="85">
        <f>E41+F41</f>
        <v>10000</v>
      </c>
      <c r="H41" s="99"/>
      <c r="I41" s="85">
        <f>G41+H41</f>
        <v>10000</v>
      </c>
      <c r="J41" s="99"/>
      <c r="K41" s="85">
        <f>I41+J41</f>
        <v>10000</v>
      </c>
      <c r="L41" s="99"/>
      <c r="M41" s="85">
        <f>K41+L41</f>
        <v>10000</v>
      </c>
      <c r="N41" s="97"/>
      <c r="O41" s="85">
        <f>M41+N41</f>
        <v>10000</v>
      </c>
      <c r="P41" s="96"/>
      <c r="Q41" s="133">
        <f>O41+P41</f>
        <v>10000</v>
      </c>
      <c r="R41" s="96"/>
      <c r="S41" s="133">
        <f>Q41+R41</f>
        <v>10000</v>
      </c>
      <c r="U41" s="133">
        <v>4200</v>
      </c>
      <c r="V41" s="227">
        <f t="shared" si="0"/>
        <v>42</v>
      </c>
    </row>
    <row r="42" spans="1:22" ht="47.25">
      <c r="A42" s="10" t="s">
        <v>46</v>
      </c>
      <c r="B42" s="44" t="s">
        <v>286</v>
      </c>
      <c r="C42" s="45" t="s">
        <v>45</v>
      </c>
      <c r="D42" s="44"/>
      <c r="E42" s="81">
        <f>E43+E44+E45+E46</f>
        <v>15838800</v>
      </c>
      <c r="F42" s="96"/>
      <c r="G42" s="81">
        <f>G43+G44+G45+G46</f>
        <v>15838800</v>
      </c>
      <c r="H42" s="99"/>
      <c r="I42" s="81">
        <f>I43+I44+I45+I46</f>
        <v>15903200</v>
      </c>
      <c r="J42" s="99"/>
      <c r="K42" s="81">
        <f>K43+K44+K45+K46</f>
        <v>15903200</v>
      </c>
      <c r="L42" s="99"/>
      <c r="M42" s="81">
        <f>M43+M44+M45+M46</f>
        <v>15903200</v>
      </c>
      <c r="N42" s="97"/>
      <c r="O42" s="81">
        <f>O43+O44+O45+O46</f>
        <v>15887828</v>
      </c>
      <c r="P42" s="96"/>
      <c r="Q42" s="132">
        <f>Q43+Q44+Q45+Q46</f>
        <v>14464815.81</v>
      </c>
      <c r="R42" s="96"/>
      <c r="S42" s="132">
        <f>S43+S44+S45+S46</f>
        <v>14441136.41</v>
      </c>
      <c r="U42" s="132">
        <f>U43+U44+U45+U46</f>
        <v>13956232.79</v>
      </c>
      <c r="V42" s="227">
        <f t="shared" si="0"/>
        <v>96.6</v>
      </c>
    </row>
    <row r="43" spans="1:22" ht="18" customHeight="1">
      <c r="A43" s="12" t="s">
        <v>378</v>
      </c>
      <c r="B43" s="44" t="s">
        <v>286</v>
      </c>
      <c r="C43" s="45" t="s">
        <v>45</v>
      </c>
      <c r="D43" s="44" t="s">
        <v>391</v>
      </c>
      <c r="E43" s="85">
        <v>15271468</v>
      </c>
      <c r="F43" s="96"/>
      <c r="G43" s="85">
        <f>E43+F43</f>
        <v>15271468</v>
      </c>
      <c r="H43" s="99"/>
      <c r="I43" s="85">
        <f>G43+H43</f>
        <v>15271468</v>
      </c>
      <c r="J43" s="99">
        <v>-19239.41</v>
      </c>
      <c r="K43" s="85">
        <f>I43+J43</f>
        <v>15252228.59</v>
      </c>
      <c r="L43" s="99">
        <v>-23626</v>
      </c>
      <c r="M43" s="85">
        <f>K43+L43</f>
        <v>15228602.59</v>
      </c>
      <c r="N43" s="97"/>
      <c r="O43" s="85">
        <f>M43+N43</f>
        <v>15228602.59</v>
      </c>
      <c r="P43" s="96">
        <v>-1417390.19</v>
      </c>
      <c r="Q43" s="133">
        <f>O43+P43</f>
        <v>13811212.4</v>
      </c>
      <c r="R43" s="96"/>
      <c r="S43" s="133">
        <f>Q43+R43</f>
        <v>13811212.4</v>
      </c>
      <c r="U43" s="133">
        <v>13459711.69</v>
      </c>
      <c r="V43" s="227">
        <f t="shared" si="0"/>
        <v>97.5</v>
      </c>
    </row>
    <row r="44" spans="1:22" ht="19.5" customHeight="1">
      <c r="A44" s="12" t="s">
        <v>379</v>
      </c>
      <c r="B44" s="44" t="s">
        <v>286</v>
      </c>
      <c r="C44" s="45" t="s">
        <v>45</v>
      </c>
      <c r="D44" s="44" t="s">
        <v>392</v>
      </c>
      <c r="E44" s="85">
        <v>1110</v>
      </c>
      <c r="F44" s="96"/>
      <c r="G44" s="85">
        <f>E44+F44</f>
        <v>1110</v>
      </c>
      <c r="H44" s="99"/>
      <c r="I44" s="85">
        <f>G44+H44</f>
        <v>1110</v>
      </c>
      <c r="J44" s="99">
        <v>780</v>
      </c>
      <c r="K44" s="85">
        <f>I44+J44</f>
        <v>1890</v>
      </c>
      <c r="L44" s="99">
        <v>1190</v>
      </c>
      <c r="M44" s="85">
        <f>K44+L44</f>
        <v>3080</v>
      </c>
      <c r="N44" s="97"/>
      <c r="O44" s="85">
        <f>M44+N44</f>
        <v>3080</v>
      </c>
      <c r="P44" s="96"/>
      <c r="Q44" s="133">
        <f>O44+P44</f>
        <v>3080</v>
      </c>
      <c r="R44" s="96">
        <v>2250</v>
      </c>
      <c r="S44" s="133">
        <f>Q44+R44</f>
        <v>5330</v>
      </c>
      <c r="U44" s="133">
        <v>4528.9</v>
      </c>
      <c r="V44" s="227">
        <f t="shared" si="0"/>
        <v>85</v>
      </c>
    </row>
    <row r="45" spans="1:22" ht="19.5" customHeight="1">
      <c r="A45" s="12" t="s">
        <v>380</v>
      </c>
      <c r="B45" s="44" t="s">
        <v>286</v>
      </c>
      <c r="C45" s="45" t="s">
        <v>45</v>
      </c>
      <c r="D45" s="44" t="s">
        <v>384</v>
      </c>
      <c r="E45" s="85">
        <v>276813</v>
      </c>
      <c r="F45" s="96"/>
      <c r="G45" s="85">
        <f>E45+F45</f>
        <v>276813</v>
      </c>
      <c r="H45" s="99"/>
      <c r="I45" s="85">
        <f>G45+H45</f>
        <v>276813</v>
      </c>
      <c r="J45" s="99"/>
      <c r="K45" s="85">
        <f>I45+J45</f>
        <v>276813</v>
      </c>
      <c r="L45" s="99">
        <v>-4959</v>
      </c>
      <c r="M45" s="85">
        <f>K45+L45</f>
        <v>271854</v>
      </c>
      <c r="N45" s="97">
        <v>-2884</v>
      </c>
      <c r="O45" s="85">
        <f>M45+N45</f>
        <v>268970</v>
      </c>
      <c r="P45" s="96">
        <v>-5622</v>
      </c>
      <c r="Q45" s="133">
        <f>O45+P45</f>
        <v>263348</v>
      </c>
      <c r="R45" s="96">
        <v>-19116</v>
      </c>
      <c r="S45" s="133">
        <f>Q45+R45</f>
        <v>244232</v>
      </c>
      <c r="U45" s="133">
        <v>168476</v>
      </c>
      <c r="V45" s="227">
        <f t="shared" si="0"/>
        <v>69</v>
      </c>
    </row>
    <row r="46" spans="1:22" ht="33" customHeight="1">
      <c r="A46" s="12" t="s">
        <v>402</v>
      </c>
      <c r="B46" s="44" t="s">
        <v>286</v>
      </c>
      <c r="C46" s="45" t="s">
        <v>45</v>
      </c>
      <c r="D46" s="44" t="s">
        <v>385</v>
      </c>
      <c r="E46" s="85">
        <v>289409</v>
      </c>
      <c r="F46" s="96"/>
      <c r="G46" s="85">
        <f>E46+F46</f>
        <v>289409</v>
      </c>
      <c r="H46" s="99">
        <v>64400</v>
      </c>
      <c r="I46" s="85">
        <f>G46+H46</f>
        <v>353809</v>
      </c>
      <c r="J46" s="99">
        <f>-780+19239.41</f>
        <v>18459.41</v>
      </c>
      <c r="K46" s="85">
        <f>I46+J46</f>
        <v>372268.41</v>
      </c>
      <c r="L46" s="99">
        <v>27395</v>
      </c>
      <c r="M46" s="85">
        <f>K46+L46</f>
        <v>399663.41</v>
      </c>
      <c r="N46" s="97">
        <v>-12488</v>
      </c>
      <c r="O46" s="85">
        <f>M46+N46</f>
        <v>387175.41</v>
      </c>
      <c r="P46" s="96"/>
      <c r="Q46" s="133">
        <f>O46+P46</f>
        <v>387175.41</v>
      </c>
      <c r="R46" s="96">
        <v>-6813.4</v>
      </c>
      <c r="S46" s="133">
        <f>Q46+R46</f>
        <v>380362.00999999995</v>
      </c>
      <c r="U46" s="133">
        <v>323516.2</v>
      </c>
      <c r="V46" s="227">
        <f t="shared" si="0"/>
        <v>85.1</v>
      </c>
    </row>
    <row r="47" spans="1:22" ht="51.75" customHeight="1">
      <c r="A47" s="10" t="s">
        <v>78</v>
      </c>
      <c r="B47" s="45" t="s">
        <v>286</v>
      </c>
      <c r="C47" s="45" t="s">
        <v>79</v>
      </c>
      <c r="D47" s="44"/>
      <c r="E47" s="81">
        <f>E48</f>
        <v>12500</v>
      </c>
      <c r="F47" s="96"/>
      <c r="G47" s="81">
        <f>G48</f>
        <v>12500</v>
      </c>
      <c r="H47" s="99"/>
      <c r="I47" s="81">
        <f>I48</f>
        <v>12500</v>
      </c>
      <c r="J47" s="99"/>
      <c r="K47" s="81">
        <f>K48</f>
        <v>12500</v>
      </c>
      <c r="L47" s="99"/>
      <c r="M47" s="81">
        <f>M48</f>
        <v>12500</v>
      </c>
      <c r="N47" s="97"/>
      <c r="O47" s="81">
        <f>O48</f>
        <v>12500</v>
      </c>
      <c r="P47" s="96"/>
      <c r="Q47" s="132">
        <f>Q48</f>
        <v>12500</v>
      </c>
      <c r="R47" s="96"/>
      <c r="S47" s="132">
        <f>S48</f>
        <v>12500</v>
      </c>
      <c r="U47" s="132">
        <f>U48</f>
        <v>12500</v>
      </c>
      <c r="V47" s="227">
        <f t="shared" si="0"/>
        <v>100</v>
      </c>
    </row>
    <row r="48" spans="1:22" ht="36.75" customHeight="1">
      <c r="A48" s="70" t="s">
        <v>80</v>
      </c>
      <c r="B48" s="45" t="s">
        <v>286</v>
      </c>
      <c r="C48" s="45" t="s">
        <v>158</v>
      </c>
      <c r="D48" s="44"/>
      <c r="E48" s="81">
        <f>E50</f>
        <v>12500</v>
      </c>
      <c r="F48" s="96"/>
      <c r="G48" s="81">
        <f>G50</f>
        <v>12500</v>
      </c>
      <c r="H48" s="99"/>
      <c r="I48" s="81">
        <f>I50</f>
        <v>12500</v>
      </c>
      <c r="J48" s="99"/>
      <c r="K48" s="81">
        <f>K50</f>
        <v>12500</v>
      </c>
      <c r="L48" s="99"/>
      <c r="M48" s="81">
        <f>M50</f>
        <v>12500</v>
      </c>
      <c r="N48" s="97"/>
      <c r="O48" s="81">
        <f>O50</f>
        <v>12500</v>
      </c>
      <c r="P48" s="96"/>
      <c r="Q48" s="132">
        <f>Q50</f>
        <v>12500</v>
      </c>
      <c r="R48" s="96"/>
      <c r="S48" s="132">
        <f>S50</f>
        <v>12500</v>
      </c>
      <c r="U48" s="132">
        <f>U50</f>
        <v>12500</v>
      </c>
      <c r="V48" s="227">
        <f t="shared" si="0"/>
        <v>100</v>
      </c>
    </row>
    <row r="49" spans="1:22" ht="31.5" hidden="1">
      <c r="A49" s="12" t="s">
        <v>379</v>
      </c>
      <c r="B49" s="45" t="s">
        <v>286</v>
      </c>
      <c r="C49" s="45" t="s">
        <v>158</v>
      </c>
      <c r="D49" s="45" t="s">
        <v>392</v>
      </c>
      <c r="E49" s="85" t="e">
        <f>#REF!+#REF!</f>
        <v>#REF!</v>
      </c>
      <c r="F49" s="96"/>
      <c r="G49" s="85" t="e">
        <f>#REF!+#REF!</f>
        <v>#REF!</v>
      </c>
      <c r="H49" s="99"/>
      <c r="I49" s="85" t="e">
        <f>#REF!+#REF!</f>
        <v>#REF!</v>
      </c>
      <c r="J49" s="99"/>
      <c r="K49" s="85" t="e">
        <f>#REF!+#REF!</f>
        <v>#REF!</v>
      </c>
      <c r="L49" s="99"/>
      <c r="M49" s="85" t="e">
        <f>#REF!+#REF!</f>
        <v>#REF!</v>
      </c>
      <c r="N49" s="97"/>
      <c r="O49" s="85" t="e">
        <f>#REF!+#REF!</f>
        <v>#REF!</v>
      </c>
      <c r="P49" s="96"/>
      <c r="Q49" s="133" t="e">
        <f>#REF!+#REF!</f>
        <v>#REF!</v>
      </c>
      <c r="R49" s="96"/>
      <c r="S49" s="133" t="e">
        <f>#REF!+#REF!</f>
        <v>#REF!</v>
      </c>
      <c r="U49" s="133" t="e">
        <f>#REF!+#REF!</f>
        <v>#REF!</v>
      </c>
      <c r="V49" s="227" t="e">
        <f t="shared" si="0"/>
        <v>#REF!</v>
      </c>
    </row>
    <row r="50" spans="1:22" ht="31.5">
      <c r="A50" s="16" t="s">
        <v>402</v>
      </c>
      <c r="B50" s="45" t="s">
        <v>286</v>
      </c>
      <c r="C50" s="45" t="s">
        <v>158</v>
      </c>
      <c r="D50" s="45" t="s">
        <v>385</v>
      </c>
      <c r="E50" s="85">
        <v>12500</v>
      </c>
      <c r="F50" s="96"/>
      <c r="G50" s="85">
        <f>E50+F50</f>
        <v>12500</v>
      </c>
      <c r="H50" s="99"/>
      <c r="I50" s="85">
        <f>G50+H50</f>
        <v>12500</v>
      </c>
      <c r="J50" s="99"/>
      <c r="K50" s="85">
        <f>I50+J50</f>
        <v>12500</v>
      </c>
      <c r="L50" s="99"/>
      <c r="M50" s="85">
        <f>K50+L50</f>
        <v>12500</v>
      </c>
      <c r="N50" s="97"/>
      <c r="O50" s="85">
        <f>M50+N50</f>
        <v>12500</v>
      </c>
      <c r="P50" s="96"/>
      <c r="Q50" s="133">
        <f>O50+P50</f>
        <v>12500</v>
      </c>
      <c r="R50" s="96"/>
      <c r="S50" s="133">
        <f>Q50+R50</f>
        <v>12500</v>
      </c>
      <c r="U50" s="133">
        <f>S50+T50</f>
        <v>12500</v>
      </c>
      <c r="V50" s="227">
        <f t="shared" si="0"/>
        <v>100</v>
      </c>
    </row>
    <row r="51" spans="1:22" ht="65.25" customHeight="1">
      <c r="A51" s="16" t="s">
        <v>341</v>
      </c>
      <c r="B51" s="44" t="s">
        <v>287</v>
      </c>
      <c r="C51" s="44"/>
      <c r="D51" s="44"/>
      <c r="E51" s="81">
        <f>E52+E62</f>
        <v>8546200</v>
      </c>
      <c r="F51" s="97"/>
      <c r="G51" s="81">
        <f>G52+G62</f>
        <v>8546200</v>
      </c>
      <c r="H51" s="99"/>
      <c r="I51" s="81">
        <f>I52+I62</f>
        <v>8546200</v>
      </c>
      <c r="J51" s="99"/>
      <c r="K51" s="81">
        <f>K52+K62</f>
        <v>8546200</v>
      </c>
      <c r="L51" s="99"/>
      <c r="M51" s="81">
        <f>M52+M62</f>
        <v>8546200</v>
      </c>
      <c r="N51" s="97"/>
      <c r="O51" s="81">
        <f>O52+O62</f>
        <v>8546200</v>
      </c>
      <c r="P51" s="96"/>
      <c r="Q51" s="132">
        <f>Q52+Q62</f>
        <v>8546200</v>
      </c>
      <c r="R51" s="96"/>
      <c r="S51" s="132">
        <f>S52+S62</f>
        <v>8015300</v>
      </c>
      <c r="U51" s="132">
        <f>U52+U62</f>
        <v>7802967.17</v>
      </c>
      <c r="V51" s="227">
        <f t="shared" si="0"/>
        <v>97.4</v>
      </c>
    </row>
    <row r="52" spans="1:22" ht="66" customHeight="1">
      <c r="A52" s="70" t="s">
        <v>417</v>
      </c>
      <c r="B52" s="44" t="s">
        <v>287</v>
      </c>
      <c r="C52" s="45" t="s">
        <v>416</v>
      </c>
      <c r="D52" s="44"/>
      <c r="E52" s="81">
        <f>E53</f>
        <v>6900400</v>
      </c>
      <c r="F52" s="96"/>
      <c r="G52" s="81">
        <f>G53</f>
        <v>6900400</v>
      </c>
      <c r="H52" s="99"/>
      <c r="I52" s="81">
        <f>I53</f>
        <v>6900400</v>
      </c>
      <c r="J52" s="99"/>
      <c r="K52" s="81">
        <f>K53</f>
        <v>6900400</v>
      </c>
      <c r="L52" s="99"/>
      <c r="M52" s="81">
        <f>M53</f>
        <v>6900400</v>
      </c>
      <c r="N52" s="97"/>
      <c r="O52" s="81">
        <f>O53</f>
        <v>6900400</v>
      </c>
      <c r="P52" s="96"/>
      <c r="Q52" s="132">
        <f>Q53</f>
        <v>6900400</v>
      </c>
      <c r="R52" s="96"/>
      <c r="S52" s="132">
        <f>S53</f>
        <v>6369500</v>
      </c>
      <c r="U52" s="132">
        <f>U53</f>
        <v>6253561.9</v>
      </c>
      <c r="V52" s="227">
        <f t="shared" si="0"/>
        <v>98.2</v>
      </c>
    </row>
    <row r="53" spans="1:22" ht="63">
      <c r="A53" s="12" t="s">
        <v>419</v>
      </c>
      <c r="B53" s="45" t="s">
        <v>287</v>
      </c>
      <c r="C53" s="45" t="s">
        <v>159</v>
      </c>
      <c r="D53" s="45"/>
      <c r="E53" s="81">
        <f>E54+E60</f>
        <v>6900400</v>
      </c>
      <c r="F53" s="96"/>
      <c r="G53" s="81">
        <f>G54+G60</f>
        <v>6900400</v>
      </c>
      <c r="H53" s="99"/>
      <c r="I53" s="81">
        <f>I54+I60</f>
        <v>6900400</v>
      </c>
      <c r="J53" s="99"/>
      <c r="K53" s="81">
        <f>K54+K60</f>
        <v>6900400</v>
      </c>
      <c r="L53" s="99"/>
      <c r="M53" s="81">
        <f>M54+M60</f>
        <v>6900400</v>
      </c>
      <c r="N53" s="97"/>
      <c r="O53" s="81">
        <f>O54+O60</f>
        <v>6900400</v>
      </c>
      <c r="P53" s="96"/>
      <c r="Q53" s="132">
        <f>Q54+Q60</f>
        <v>6900400</v>
      </c>
      <c r="R53" s="96"/>
      <c r="S53" s="132">
        <f>S54+S60</f>
        <v>6369500</v>
      </c>
      <c r="U53" s="132">
        <f>U54+U60</f>
        <v>6253561.9</v>
      </c>
      <c r="V53" s="227">
        <f t="shared" si="0"/>
        <v>98.2</v>
      </c>
    </row>
    <row r="54" spans="1:22" ht="33.75" customHeight="1">
      <c r="A54" s="12" t="s">
        <v>207</v>
      </c>
      <c r="B54" s="44" t="s">
        <v>287</v>
      </c>
      <c r="C54" s="45" t="s">
        <v>420</v>
      </c>
      <c r="D54" s="45"/>
      <c r="E54" s="81">
        <f>E55+E56+E57+E58+E59</f>
        <v>6759600</v>
      </c>
      <c r="F54" s="96"/>
      <c r="G54" s="81">
        <f>G55+G56+G57+G58+G59</f>
        <v>6759600</v>
      </c>
      <c r="H54" s="99"/>
      <c r="I54" s="81">
        <f>I55+I56+I57+I58+I59</f>
        <v>6759600</v>
      </c>
      <c r="J54" s="99"/>
      <c r="K54" s="81">
        <f>K55+K56+K57+K58+K59</f>
        <v>6759600</v>
      </c>
      <c r="L54" s="99"/>
      <c r="M54" s="81">
        <f>M55+M56+M57+M58+M59</f>
        <v>6759600</v>
      </c>
      <c r="N54" s="97"/>
      <c r="O54" s="81">
        <f>O55+O56+O57+O58+O59</f>
        <v>6759600</v>
      </c>
      <c r="P54" s="96"/>
      <c r="Q54" s="132">
        <f>Q55+Q56+Q57+Q58+Q59</f>
        <v>6900400</v>
      </c>
      <c r="R54" s="96"/>
      <c r="S54" s="132">
        <f>S55+S56+S57+S58+S59</f>
        <v>6369500</v>
      </c>
      <c r="U54" s="132">
        <f>U55+U56+U57+U58+U59</f>
        <v>6253561.9</v>
      </c>
      <c r="V54" s="227">
        <f t="shared" si="0"/>
        <v>98.2</v>
      </c>
    </row>
    <row r="55" spans="1:22" ht="15.75">
      <c r="A55" s="12" t="s">
        <v>378</v>
      </c>
      <c r="B55" s="44" t="s">
        <v>287</v>
      </c>
      <c r="C55" s="45" t="s">
        <v>420</v>
      </c>
      <c r="D55" s="44" t="s">
        <v>391</v>
      </c>
      <c r="E55" s="85">
        <v>5393100</v>
      </c>
      <c r="F55" s="96"/>
      <c r="G55" s="85">
        <f>E55+F55</f>
        <v>5393100</v>
      </c>
      <c r="H55" s="99"/>
      <c r="I55" s="85">
        <f>G55+H55</f>
        <v>5393100</v>
      </c>
      <c r="J55" s="99"/>
      <c r="K55" s="85">
        <f>I55+J55</f>
        <v>5393100</v>
      </c>
      <c r="L55" s="99"/>
      <c r="M55" s="85">
        <f>K55+L55</f>
        <v>5393100</v>
      </c>
      <c r="N55" s="97"/>
      <c r="O55" s="85">
        <f>M55+N55</f>
        <v>5393100</v>
      </c>
      <c r="P55" s="96">
        <f>108100+32700</f>
        <v>140800</v>
      </c>
      <c r="Q55" s="133">
        <f>O55+P55</f>
        <v>5533900</v>
      </c>
      <c r="R55" s="96">
        <v>20000</v>
      </c>
      <c r="S55" s="133">
        <f>Q55+R55</f>
        <v>5553900</v>
      </c>
      <c r="U55" s="133">
        <v>5494142.24</v>
      </c>
      <c r="V55" s="227">
        <f t="shared" si="0"/>
        <v>98.9</v>
      </c>
    </row>
    <row r="56" spans="1:22" ht="31.5">
      <c r="A56" s="12" t="s">
        <v>379</v>
      </c>
      <c r="B56" s="44" t="s">
        <v>287</v>
      </c>
      <c r="C56" s="45" t="s">
        <v>420</v>
      </c>
      <c r="D56" s="44" t="s">
        <v>392</v>
      </c>
      <c r="E56" s="85">
        <v>6800</v>
      </c>
      <c r="F56" s="96"/>
      <c r="G56" s="85">
        <f>E56+F56</f>
        <v>6800</v>
      </c>
      <c r="H56" s="99"/>
      <c r="I56" s="85">
        <f>G56+H56</f>
        <v>6800</v>
      </c>
      <c r="J56" s="99"/>
      <c r="K56" s="85">
        <f>I56+J56</f>
        <v>6800</v>
      </c>
      <c r="L56" s="99"/>
      <c r="M56" s="85">
        <f>K56+L56</f>
        <v>6800</v>
      </c>
      <c r="N56" s="97"/>
      <c r="O56" s="85">
        <f>M56+N56</f>
        <v>6800</v>
      </c>
      <c r="P56" s="96"/>
      <c r="Q56" s="133">
        <f>O56+P56</f>
        <v>6800</v>
      </c>
      <c r="R56" s="96">
        <v>-2000</v>
      </c>
      <c r="S56" s="133">
        <f>Q56+R56</f>
        <v>4800</v>
      </c>
      <c r="U56" s="133">
        <v>4400</v>
      </c>
      <c r="V56" s="227">
        <f t="shared" si="0"/>
        <v>91.7</v>
      </c>
    </row>
    <row r="57" spans="1:22" ht="47.25">
      <c r="A57" s="12" t="s">
        <v>380</v>
      </c>
      <c r="B57" s="44" t="s">
        <v>287</v>
      </c>
      <c r="C57" s="45" t="s">
        <v>420</v>
      </c>
      <c r="D57" s="44" t="s">
        <v>384</v>
      </c>
      <c r="E57" s="85">
        <v>1297100</v>
      </c>
      <c r="F57" s="96"/>
      <c r="G57" s="85">
        <f>E57+F57</f>
        <v>1297100</v>
      </c>
      <c r="H57" s="99"/>
      <c r="I57" s="85">
        <f>G57+H57</f>
        <v>1297100</v>
      </c>
      <c r="J57" s="99"/>
      <c r="K57" s="85">
        <f>I57+J57</f>
        <v>1297100</v>
      </c>
      <c r="L57" s="99"/>
      <c r="M57" s="85">
        <f>K57+L57</f>
        <v>1297100</v>
      </c>
      <c r="N57" s="97"/>
      <c r="O57" s="85">
        <f>M57+N57</f>
        <v>1297100</v>
      </c>
      <c r="P57" s="96"/>
      <c r="Q57" s="133">
        <f>O57+P57</f>
        <v>1297100</v>
      </c>
      <c r="R57" s="96">
        <v>-534300</v>
      </c>
      <c r="S57" s="133">
        <f>Q57+R57</f>
        <v>762800</v>
      </c>
      <c r="U57" s="133">
        <v>711868.37</v>
      </c>
      <c r="V57" s="227">
        <f t="shared" si="0"/>
        <v>93.3</v>
      </c>
    </row>
    <row r="58" spans="1:22" ht="35.25" customHeight="1">
      <c r="A58" s="16" t="s">
        <v>402</v>
      </c>
      <c r="B58" s="44" t="s">
        <v>287</v>
      </c>
      <c r="C58" s="45" t="s">
        <v>420</v>
      </c>
      <c r="D58" s="44" t="s">
        <v>385</v>
      </c>
      <c r="E58" s="85">
        <v>62000</v>
      </c>
      <c r="F58" s="96"/>
      <c r="G58" s="85">
        <f>E58+F58</f>
        <v>62000</v>
      </c>
      <c r="H58" s="99"/>
      <c r="I58" s="85">
        <f>G58+H58</f>
        <v>62000</v>
      </c>
      <c r="J58" s="99"/>
      <c r="K58" s="85">
        <f>I58+J58</f>
        <v>62000</v>
      </c>
      <c r="L58" s="99"/>
      <c r="M58" s="85">
        <f>K58+L58</f>
        <v>62000</v>
      </c>
      <c r="N58" s="97"/>
      <c r="O58" s="85">
        <f>M58+N58</f>
        <v>62000</v>
      </c>
      <c r="P58" s="96"/>
      <c r="Q58" s="133">
        <f>O58+P58</f>
        <v>62000</v>
      </c>
      <c r="R58" s="96">
        <v>-14000</v>
      </c>
      <c r="S58" s="133">
        <f>Q58+R58</f>
        <v>48000</v>
      </c>
      <c r="U58" s="133">
        <v>43151.29</v>
      </c>
      <c r="V58" s="227">
        <f t="shared" si="0"/>
        <v>89.9</v>
      </c>
    </row>
    <row r="59" spans="1:22" ht="21" customHeight="1" hidden="1">
      <c r="A59" s="12" t="s">
        <v>482</v>
      </c>
      <c r="B59" s="44" t="s">
        <v>287</v>
      </c>
      <c r="C59" s="45" t="s">
        <v>420</v>
      </c>
      <c r="D59" s="44" t="s">
        <v>386</v>
      </c>
      <c r="E59" s="85">
        <v>600</v>
      </c>
      <c r="F59" s="96"/>
      <c r="G59" s="85">
        <f>E59+F59</f>
        <v>600</v>
      </c>
      <c r="H59" s="99"/>
      <c r="I59" s="85">
        <f>G59+H59</f>
        <v>600</v>
      </c>
      <c r="J59" s="99"/>
      <c r="K59" s="85">
        <f>I59+J59</f>
        <v>600</v>
      </c>
      <c r="L59" s="99"/>
      <c r="M59" s="85">
        <f>K59+L59</f>
        <v>600</v>
      </c>
      <c r="N59" s="97"/>
      <c r="O59" s="85">
        <f>M59+N59</f>
        <v>600</v>
      </c>
      <c r="P59" s="96"/>
      <c r="Q59" s="133">
        <f>O59+P59</f>
        <v>600</v>
      </c>
      <c r="R59" s="96">
        <v>-600</v>
      </c>
      <c r="S59" s="133">
        <f>Q59+R59</f>
        <v>0</v>
      </c>
      <c r="U59" s="133">
        <f>S59+T59</f>
        <v>0</v>
      </c>
      <c r="V59" s="227" t="str">
        <f t="shared" si="0"/>
        <v>-</v>
      </c>
    </row>
    <row r="60" spans="1:22" ht="36" customHeight="1" hidden="1">
      <c r="A60" s="12" t="s">
        <v>206</v>
      </c>
      <c r="B60" s="45" t="s">
        <v>287</v>
      </c>
      <c r="C60" s="45" t="s">
        <v>205</v>
      </c>
      <c r="D60" s="44"/>
      <c r="E60" s="85">
        <f>E61</f>
        <v>140800</v>
      </c>
      <c r="F60" s="96"/>
      <c r="G60" s="85">
        <f>G61</f>
        <v>140800</v>
      </c>
      <c r="H60" s="99"/>
      <c r="I60" s="85">
        <f>I61</f>
        <v>140800</v>
      </c>
      <c r="J60" s="99"/>
      <c r="K60" s="85">
        <f>K61</f>
        <v>140800</v>
      </c>
      <c r="L60" s="99"/>
      <c r="M60" s="85">
        <f>M61</f>
        <v>140800</v>
      </c>
      <c r="N60" s="97"/>
      <c r="O60" s="85">
        <f>O61</f>
        <v>140800</v>
      </c>
      <c r="P60" s="96"/>
      <c r="Q60" s="133">
        <f>Q61</f>
        <v>0</v>
      </c>
      <c r="R60" s="96"/>
      <c r="S60" s="133">
        <f>S61</f>
        <v>0</v>
      </c>
      <c r="U60" s="133">
        <f>U61</f>
        <v>0</v>
      </c>
      <c r="V60" s="227" t="str">
        <f t="shared" si="0"/>
        <v>-</v>
      </c>
    </row>
    <row r="61" spans="1:22" ht="18" customHeight="1" hidden="1">
      <c r="A61" s="12" t="s">
        <v>378</v>
      </c>
      <c r="B61" s="45" t="s">
        <v>287</v>
      </c>
      <c r="C61" s="45" t="s">
        <v>205</v>
      </c>
      <c r="D61" s="45" t="s">
        <v>391</v>
      </c>
      <c r="E61" s="85">
        <v>140800</v>
      </c>
      <c r="F61" s="96"/>
      <c r="G61" s="85">
        <f>E61+F61</f>
        <v>140800</v>
      </c>
      <c r="H61" s="99"/>
      <c r="I61" s="85">
        <f>G61+H61</f>
        <v>140800</v>
      </c>
      <c r="J61" s="99"/>
      <c r="K61" s="85">
        <f>I61+J61</f>
        <v>140800</v>
      </c>
      <c r="L61" s="99"/>
      <c r="M61" s="85">
        <f>K61+L61</f>
        <v>140800</v>
      </c>
      <c r="N61" s="97"/>
      <c r="O61" s="85">
        <f>M61+N61</f>
        <v>140800</v>
      </c>
      <c r="P61" s="96">
        <v>-140800</v>
      </c>
      <c r="Q61" s="133">
        <f>O61+P61</f>
        <v>0</v>
      </c>
      <c r="R61" s="96"/>
      <c r="S61" s="133">
        <f>Q61+R61</f>
        <v>0</v>
      </c>
      <c r="U61" s="133">
        <f>S61+T61</f>
        <v>0</v>
      </c>
      <c r="V61" s="227" t="str">
        <f t="shared" si="0"/>
        <v>-</v>
      </c>
    </row>
    <row r="62" spans="1:22" ht="21" customHeight="1">
      <c r="A62" s="9" t="s">
        <v>413</v>
      </c>
      <c r="B62" s="44" t="s">
        <v>287</v>
      </c>
      <c r="C62" s="45" t="s">
        <v>414</v>
      </c>
      <c r="D62" s="44"/>
      <c r="E62" s="81">
        <f>SUM(E63+E68)</f>
        <v>1645800</v>
      </c>
      <c r="F62" s="96"/>
      <c r="G62" s="81">
        <f>SUM(G63+G68)</f>
        <v>1645800</v>
      </c>
      <c r="H62" s="99"/>
      <c r="I62" s="81">
        <f>SUM(I63+I68)</f>
        <v>1645800</v>
      </c>
      <c r="J62" s="99"/>
      <c r="K62" s="81">
        <f>SUM(K63+K68)</f>
        <v>1645800</v>
      </c>
      <c r="L62" s="99"/>
      <c r="M62" s="81">
        <f>SUM(M63+M68)</f>
        <v>1645800</v>
      </c>
      <c r="N62" s="97"/>
      <c r="O62" s="81">
        <f>SUM(O63+O68)</f>
        <v>1645800</v>
      </c>
      <c r="P62" s="96"/>
      <c r="Q62" s="132">
        <f>SUM(Q63+Q68)</f>
        <v>1645800</v>
      </c>
      <c r="R62" s="96"/>
      <c r="S62" s="132">
        <f>SUM(S63+S68)</f>
        <v>1645800</v>
      </c>
      <c r="U62" s="132">
        <f>SUM(U63+U68)</f>
        <v>1549405.27</v>
      </c>
      <c r="V62" s="227">
        <f t="shared" si="0"/>
        <v>94.1</v>
      </c>
    </row>
    <row r="63" spans="1:22" ht="23.25" customHeight="1">
      <c r="A63" s="16" t="s">
        <v>285</v>
      </c>
      <c r="B63" s="44" t="s">
        <v>287</v>
      </c>
      <c r="C63" s="45" t="s">
        <v>411</v>
      </c>
      <c r="D63" s="44"/>
      <c r="E63" s="81">
        <f>E64+E65+E66+E67</f>
        <v>949987</v>
      </c>
      <c r="F63" s="96"/>
      <c r="G63" s="81">
        <f>G64+G65+G66+G67</f>
        <v>949987</v>
      </c>
      <c r="H63" s="99"/>
      <c r="I63" s="81">
        <f>I64+I65+I66+I67</f>
        <v>949987</v>
      </c>
      <c r="J63" s="99"/>
      <c r="K63" s="81">
        <f>K64+K65+K66+K67</f>
        <v>949987</v>
      </c>
      <c r="L63" s="99"/>
      <c r="M63" s="81">
        <f>M64+M65+M66+M67</f>
        <v>949987</v>
      </c>
      <c r="N63" s="97"/>
      <c r="O63" s="81">
        <f>O64+O65+O66+O67</f>
        <v>949987</v>
      </c>
      <c r="P63" s="96"/>
      <c r="Q63" s="132">
        <f>Q64+Q65+Q66+Q67</f>
        <v>941499</v>
      </c>
      <c r="R63" s="96"/>
      <c r="S63" s="132">
        <f>S64+S65+S66+S67</f>
        <v>941706.42</v>
      </c>
      <c r="U63" s="132">
        <f>U64+U65+U66+U67</f>
        <v>851471.77</v>
      </c>
      <c r="V63" s="227">
        <f t="shared" si="0"/>
        <v>90.4</v>
      </c>
    </row>
    <row r="64" spans="1:22" ht="16.5" customHeight="1">
      <c r="A64" s="12" t="s">
        <v>378</v>
      </c>
      <c r="B64" s="44" t="s">
        <v>287</v>
      </c>
      <c r="C64" s="45" t="s">
        <v>411</v>
      </c>
      <c r="D64" s="44" t="s">
        <v>391</v>
      </c>
      <c r="E64" s="85">
        <v>896361</v>
      </c>
      <c r="F64" s="96"/>
      <c r="G64" s="85">
        <f>E64+F64</f>
        <v>896361</v>
      </c>
      <c r="H64" s="99"/>
      <c r="I64" s="85">
        <f>G64+H64</f>
        <v>896361</v>
      </c>
      <c r="J64" s="99"/>
      <c r="K64" s="85">
        <f>I64+J64</f>
        <v>896361</v>
      </c>
      <c r="L64" s="99"/>
      <c r="M64" s="85">
        <f>K64+L64</f>
        <v>896361</v>
      </c>
      <c r="N64" s="97"/>
      <c r="O64" s="85">
        <f>M64+N64</f>
        <v>896361</v>
      </c>
      <c r="P64" s="96">
        <v>-9488</v>
      </c>
      <c r="Q64" s="133">
        <f>O64+P64</f>
        <v>886873</v>
      </c>
      <c r="R64" s="96"/>
      <c r="S64" s="133">
        <f>Q64+R64</f>
        <v>886873</v>
      </c>
      <c r="U64" s="133">
        <v>804922.46</v>
      </c>
      <c r="V64" s="227">
        <f t="shared" si="0"/>
        <v>90.8</v>
      </c>
    </row>
    <row r="65" spans="1:22" ht="32.25" customHeight="1">
      <c r="A65" s="12" t="s">
        <v>379</v>
      </c>
      <c r="B65" s="44" t="s">
        <v>287</v>
      </c>
      <c r="C65" s="45" t="s">
        <v>411</v>
      </c>
      <c r="D65" s="44" t="s">
        <v>392</v>
      </c>
      <c r="E65" s="85">
        <v>2290</v>
      </c>
      <c r="F65" s="96"/>
      <c r="G65" s="85">
        <f>E65+F65</f>
        <v>2290</v>
      </c>
      <c r="H65" s="99"/>
      <c r="I65" s="85">
        <f>G65+H65</f>
        <v>2290</v>
      </c>
      <c r="J65" s="99"/>
      <c r="K65" s="85">
        <f>I65+J65</f>
        <v>2290</v>
      </c>
      <c r="L65" s="99"/>
      <c r="M65" s="85">
        <f>K65+L65</f>
        <v>2290</v>
      </c>
      <c r="N65" s="97"/>
      <c r="O65" s="85">
        <f>M65+N65</f>
        <v>2290</v>
      </c>
      <c r="P65" s="96">
        <v>-1200</v>
      </c>
      <c r="Q65" s="133">
        <f>O65+P65</f>
        <v>1090</v>
      </c>
      <c r="R65" s="96">
        <v>207.42</v>
      </c>
      <c r="S65" s="133">
        <f>Q65+R65</f>
        <v>1297.42</v>
      </c>
      <c r="U65" s="133">
        <v>1297.42</v>
      </c>
      <c r="V65" s="227">
        <f t="shared" si="0"/>
        <v>100</v>
      </c>
    </row>
    <row r="66" spans="1:22" ht="48.75" customHeight="1">
      <c r="A66" s="12" t="s">
        <v>380</v>
      </c>
      <c r="B66" s="44" t="s">
        <v>287</v>
      </c>
      <c r="C66" s="45" t="s">
        <v>411</v>
      </c>
      <c r="D66" s="44" t="s">
        <v>384</v>
      </c>
      <c r="E66" s="85">
        <v>12100</v>
      </c>
      <c r="F66" s="96"/>
      <c r="G66" s="85">
        <f>E66+F66</f>
        <v>12100</v>
      </c>
      <c r="H66" s="99"/>
      <c r="I66" s="85">
        <f>G66+H66</f>
        <v>12100</v>
      </c>
      <c r="J66" s="99"/>
      <c r="K66" s="85">
        <f>I66+J66</f>
        <v>12100</v>
      </c>
      <c r="L66" s="99"/>
      <c r="M66" s="85">
        <f>K66+L66</f>
        <v>12100</v>
      </c>
      <c r="N66" s="97"/>
      <c r="O66" s="85">
        <f>M66+N66</f>
        <v>12100</v>
      </c>
      <c r="P66" s="96">
        <f>8241-3500</f>
        <v>4741</v>
      </c>
      <c r="Q66" s="133">
        <f>O66+P66</f>
        <v>16841</v>
      </c>
      <c r="R66" s="96"/>
      <c r="S66" s="133">
        <f>Q66+R66</f>
        <v>16841</v>
      </c>
      <c r="U66" s="133">
        <v>14408</v>
      </c>
      <c r="V66" s="227">
        <f t="shared" si="0"/>
        <v>85.6</v>
      </c>
    </row>
    <row r="67" spans="1:22" ht="35.25" customHeight="1">
      <c r="A67" s="12" t="s">
        <v>402</v>
      </c>
      <c r="B67" s="44" t="s">
        <v>287</v>
      </c>
      <c r="C67" s="45" t="s">
        <v>411</v>
      </c>
      <c r="D67" s="44" t="s">
        <v>385</v>
      </c>
      <c r="E67" s="85">
        <v>39236</v>
      </c>
      <c r="F67" s="96"/>
      <c r="G67" s="85">
        <f>E67+F67</f>
        <v>39236</v>
      </c>
      <c r="H67" s="99"/>
      <c r="I67" s="85">
        <f>G67+H67</f>
        <v>39236</v>
      </c>
      <c r="J67" s="99"/>
      <c r="K67" s="85">
        <f>I67+J67</f>
        <v>39236</v>
      </c>
      <c r="L67" s="99"/>
      <c r="M67" s="85">
        <f>K67+L67</f>
        <v>39236</v>
      </c>
      <c r="N67" s="97"/>
      <c r="O67" s="85">
        <f>M67+N67</f>
        <v>39236</v>
      </c>
      <c r="P67" s="96">
        <f>-2600+59</f>
        <v>-2541</v>
      </c>
      <c r="Q67" s="133">
        <f>O67+P67</f>
        <v>36695</v>
      </c>
      <c r="R67" s="96"/>
      <c r="S67" s="133">
        <f>Q67+R67</f>
        <v>36695</v>
      </c>
      <c r="U67" s="133">
        <v>30843.89</v>
      </c>
      <c r="V67" s="227">
        <f t="shared" si="0"/>
        <v>84.1</v>
      </c>
    </row>
    <row r="68" spans="1:22" ht="46.5" customHeight="1">
      <c r="A68" s="16" t="s">
        <v>342</v>
      </c>
      <c r="B68" s="44" t="s">
        <v>287</v>
      </c>
      <c r="C68" s="45" t="s">
        <v>412</v>
      </c>
      <c r="D68" s="44"/>
      <c r="E68" s="81">
        <f>E70+E69</f>
        <v>695813</v>
      </c>
      <c r="F68" s="96"/>
      <c r="G68" s="81">
        <f>G70+G69</f>
        <v>695813</v>
      </c>
      <c r="H68" s="99"/>
      <c r="I68" s="81">
        <f>I70+I69</f>
        <v>695813</v>
      </c>
      <c r="J68" s="99"/>
      <c r="K68" s="81">
        <f>K70+K69</f>
        <v>695813</v>
      </c>
      <c r="L68" s="99"/>
      <c r="M68" s="81">
        <f>M70+M69</f>
        <v>695813</v>
      </c>
      <c r="N68" s="97"/>
      <c r="O68" s="81">
        <f>O70+O69</f>
        <v>695813</v>
      </c>
      <c r="P68" s="96"/>
      <c r="Q68" s="132">
        <f>Q70+Q69</f>
        <v>704301</v>
      </c>
      <c r="R68" s="96"/>
      <c r="S68" s="132">
        <f>S70+S69</f>
        <v>704093.58</v>
      </c>
      <c r="U68" s="132">
        <f>U70+U69</f>
        <v>697933.5</v>
      </c>
      <c r="V68" s="227">
        <f t="shared" si="0"/>
        <v>99.1</v>
      </c>
    </row>
    <row r="69" spans="1:22" ht="20.25" customHeight="1">
      <c r="A69" s="12" t="s">
        <v>378</v>
      </c>
      <c r="B69" s="44" t="s">
        <v>287</v>
      </c>
      <c r="C69" s="45" t="s">
        <v>412</v>
      </c>
      <c r="D69" s="44" t="s">
        <v>391</v>
      </c>
      <c r="E69" s="85">
        <v>693413</v>
      </c>
      <c r="F69" s="96"/>
      <c r="G69" s="85">
        <f>E69+F69</f>
        <v>693413</v>
      </c>
      <c r="H69" s="99"/>
      <c r="I69" s="85">
        <f>G69+H69</f>
        <v>693413</v>
      </c>
      <c r="J69" s="99"/>
      <c r="K69" s="85">
        <f>I69+J69</f>
        <v>693413</v>
      </c>
      <c r="L69" s="99"/>
      <c r="M69" s="85">
        <f>K69+L69</f>
        <v>693413</v>
      </c>
      <c r="N69" s="97"/>
      <c r="O69" s="85">
        <f>M69+N69</f>
        <v>693413</v>
      </c>
      <c r="P69" s="96">
        <v>9488</v>
      </c>
      <c r="Q69" s="133">
        <f>O69+P69</f>
        <v>702901</v>
      </c>
      <c r="R69" s="96"/>
      <c r="S69" s="133">
        <f>Q69+R69</f>
        <v>702901</v>
      </c>
      <c r="U69" s="133">
        <v>696933.5</v>
      </c>
      <c r="V69" s="227">
        <f t="shared" si="0"/>
        <v>99.2</v>
      </c>
    </row>
    <row r="70" spans="1:22" ht="31.5" customHeight="1">
      <c r="A70" s="12" t="s">
        <v>379</v>
      </c>
      <c r="B70" s="44" t="s">
        <v>287</v>
      </c>
      <c r="C70" s="45" t="s">
        <v>412</v>
      </c>
      <c r="D70" s="44" t="s">
        <v>392</v>
      </c>
      <c r="E70" s="85">
        <v>2400</v>
      </c>
      <c r="F70" s="96"/>
      <c r="G70" s="85">
        <f>E70+F70</f>
        <v>2400</v>
      </c>
      <c r="H70" s="99"/>
      <c r="I70" s="85">
        <f>G70+H70</f>
        <v>2400</v>
      </c>
      <c r="J70" s="99"/>
      <c r="K70" s="85">
        <f>I70+J70</f>
        <v>2400</v>
      </c>
      <c r="L70" s="99"/>
      <c r="M70" s="85">
        <f>K70+L70</f>
        <v>2400</v>
      </c>
      <c r="N70" s="97"/>
      <c r="O70" s="85">
        <f>M70+N70</f>
        <v>2400</v>
      </c>
      <c r="P70" s="96">
        <v>-1000</v>
      </c>
      <c r="Q70" s="133">
        <f>O70+P70</f>
        <v>1400</v>
      </c>
      <c r="R70" s="96">
        <v>-207.42</v>
      </c>
      <c r="S70" s="133">
        <f>Q70+R70</f>
        <v>1192.58</v>
      </c>
      <c r="U70" s="133">
        <v>1000</v>
      </c>
      <c r="V70" s="227">
        <f t="shared" si="0"/>
        <v>83.9</v>
      </c>
    </row>
    <row r="71" spans="1:22" ht="31.5" customHeight="1">
      <c r="A71" s="126" t="s">
        <v>68</v>
      </c>
      <c r="B71" s="122" t="s">
        <v>71</v>
      </c>
      <c r="C71" s="124" t="s">
        <v>72</v>
      </c>
      <c r="D71" s="49"/>
      <c r="E71" s="85"/>
      <c r="F71" s="96"/>
      <c r="G71" s="85"/>
      <c r="H71" s="99"/>
      <c r="I71" s="85"/>
      <c r="J71" s="99"/>
      <c r="K71" s="85"/>
      <c r="L71" s="99"/>
      <c r="M71" s="85"/>
      <c r="N71" s="97"/>
      <c r="O71" s="85">
        <f>O72</f>
        <v>654721.45</v>
      </c>
      <c r="P71" s="96"/>
      <c r="Q71" s="133">
        <f>Q72</f>
        <v>654721.45</v>
      </c>
      <c r="R71" s="96"/>
      <c r="S71" s="133">
        <f>S72</f>
        <v>654721.45</v>
      </c>
      <c r="U71" s="133">
        <f>U72</f>
        <v>654721.45</v>
      </c>
      <c r="V71" s="227">
        <f t="shared" si="0"/>
        <v>100</v>
      </c>
    </row>
    <row r="72" spans="1:22" ht="23.25" customHeight="1">
      <c r="A72" s="126" t="s">
        <v>97</v>
      </c>
      <c r="B72" s="122" t="s">
        <v>71</v>
      </c>
      <c r="C72" s="123">
        <v>7000000</v>
      </c>
      <c r="D72" s="49"/>
      <c r="E72" s="85"/>
      <c r="F72" s="96"/>
      <c r="G72" s="85"/>
      <c r="H72" s="99"/>
      <c r="I72" s="85"/>
      <c r="J72" s="99"/>
      <c r="K72" s="85"/>
      <c r="L72" s="99"/>
      <c r="M72" s="85"/>
      <c r="N72" s="97"/>
      <c r="O72" s="85">
        <f>O73</f>
        <v>654721.45</v>
      </c>
      <c r="P72" s="96"/>
      <c r="Q72" s="133">
        <f>Q73</f>
        <v>654721.45</v>
      </c>
      <c r="R72" s="96"/>
      <c r="S72" s="133">
        <f>S73</f>
        <v>654721.45</v>
      </c>
      <c r="U72" s="133">
        <f>U73</f>
        <v>654721.45</v>
      </c>
      <c r="V72" s="227">
        <f t="shared" si="0"/>
        <v>100</v>
      </c>
    </row>
    <row r="73" spans="1:22" ht="31.5" customHeight="1">
      <c r="A73" s="126" t="s">
        <v>69</v>
      </c>
      <c r="B73" s="122" t="s">
        <v>71</v>
      </c>
      <c r="C73" s="123">
        <v>7004070</v>
      </c>
      <c r="D73" s="49"/>
      <c r="E73" s="85"/>
      <c r="F73" s="96"/>
      <c r="G73" s="85"/>
      <c r="H73" s="99"/>
      <c r="I73" s="85"/>
      <c r="J73" s="99"/>
      <c r="K73" s="85"/>
      <c r="L73" s="99"/>
      <c r="M73" s="85"/>
      <c r="N73" s="97"/>
      <c r="O73" s="85">
        <f>O74</f>
        <v>654721.45</v>
      </c>
      <c r="P73" s="96"/>
      <c r="Q73" s="133">
        <f>Q74</f>
        <v>654721.45</v>
      </c>
      <c r="R73" s="96"/>
      <c r="S73" s="133">
        <f>S74</f>
        <v>654721.45</v>
      </c>
      <c r="U73" s="133">
        <f>U74</f>
        <v>654721.45</v>
      </c>
      <c r="V73" s="227">
        <f t="shared" si="0"/>
        <v>100</v>
      </c>
    </row>
    <row r="74" spans="1:22" ht="18" customHeight="1">
      <c r="A74" s="125" t="s">
        <v>388</v>
      </c>
      <c r="B74" s="122" t="s">
        <v>71</v>
      </c>
      <c r="C74" s="123">
        <v>7004070</v>
      </c>
      <c r="D74" s="49"/>
      <c r="E74" s="85"/>
      <c r="F74" s="96"/>
      <c r="G74" s="85"/>
      <c r="H74" s="99"/>
      <c r="I74" s="85"/>
      <c r="J74" s="99"/>
      <c r="K74" s="85"/>
      <c r="L74" s="99"/>
      <c r="M74" s="85"/>
      <c r="N74" s="97"/>
      <c r="O74" s="85">
        <f>O75</f>
        <v>654721.45</v>
      </c>
      <c r="P74" s="96"/>
      <c r="Q74" s="133">
        <f>Q75</f>
        <v>654721.45</v>
      </c>
      <c r="R74" s="96"/>
      <c r="S74" s="133">
        <f>S75</f>
        <v>654721.45</v>
      </c>
      <c r="U74" s="133">
        <f>U75</f>
        <v>654721.45</v>
      </c>
      <c r="V74" s="227">
        <f aca="true" t="shared" si="5" ref="V74:V137">IF(S74=0,"-",IF(U74/S74*100&gt;110,"свыше 100",ROUND((U74/S74*100),1)))</f>
        <v>100</v>
      </c>
    </row>
    <row r="75" spans="1:22" ht="15" customHeight="1">
      <c r="A75" s="121" t="s">
        <v>70</v>
      </c>
      <c r="B75" s="122" t="s">
        <v>71</v>
      </c>
      <c r="C75" s="123">
        <v>7004070</v>
      </c>
      <c r="D75" s="45" t="s">
        <v>389</v>
      </c>
      <c r="E75" s="85"/>
      <c r="F75" s="96"/>
      <c r="G75" s="85"/>
      <c r="H75" s="99"/>
      <c r="I75" s="85"/>
      <c r="J75" s="99"/>
      <c r="K75" s="85"/>
      <c r="L75" s="99"/>
      <c r="M75" s="85"/>
      <c r="N75" s="97">
        <v>654721.45</v>
      </c>
      <c r="O75" s="85">
        <f>M75+N75</f>
        <v>654721.45</v>
      </c>
      <c r="P75" s="96"/>
      <c r="Q75" s="133">
        <f>O75+P75</f>
        <v>654721.45</v>
      </c>
      <c r="R75" s="96"/>
      <c r="S75" s="133">
        <f>Q75+R75</f>
        <v>654721.45</v>
      </c>
      <c r="U75" s="133">
        <f>S75+T75</f>
        <v>654721.45</v>
      </c>
      <c r="V75" s="227">
        <f t="shared" si="5"/>
        <v>100</v>
      </c>
    </row>
    <row r="76" spans="1:22" ht="18.75" customHeight="1">
      <c r="A76" s="19" t="s">
        <v>97</v>
      </c>
      <c r="B76" s="45" t="s">
        <v>343</v>
      </c>
      <c r="C76" s="45" t="s">
        <v>414</v>
      </c>
      <c r="D76" s="47"/>
      <c r="E76" s="85">
        <f>E77</f>
        <v>200000</v>
      </c>
      <c r="F76" s="96"/>
      <c r="G76" s="85">
        <f>G77</f>
        <v>200000</v>
      </c>
      <c r="H76" s="99"/>
      <c r="I76" s="85">
        <f>I77</f>
        <v>100000</v>
      </c>
      <c r="J76" s="99"/>
      <c r="K76" s="85">
        <f>K77</f>
        <v>100000</v>
      </c>
      <c r="L76" s="99"/>
      <c r="M76" s="85">
        <f>M77</f>
        <v>100000</v>
      </c>
      <c r="N76" s="97"/>
      <c r="O76" s="85">
        <f>O77</f>
        <v>100000</v>
      </c>
      <c r="P76" s="96"/>
      <c r="Q76" s="133">
        <f>Q77</f>
        <v>100000</v>
      </c>
      <c r="R76" s="96"/>
      <c r="S76" s="133">
        <f>S77</f>
        <v>100000</v>
      </c>
      <c r="U76" s="133">
        <f>U77</f>
        <v>0</v>
      </c>
      <c r="V76" s="227">
        <f t="shared" si="5"/>
        <v>0</v>
      </c>
    </row>
    <row r="77" spans="1:22" ht="18.75" customHeight="1">
      <c r="A77" s="22" t="s">
        <v>377</v>
      </c>
      <c r="B77" s="46" t="s">
        <v>343</v>
      </c>
      <c r="C77" s="45" t="s">
        <v>89</v>
      </c>
      <c r="D77" s="46"/>
      <c r="E77" s="85">
        <f>E78</f>
        <v>200000</v>
      </c>
      <c r="F77" s="96"/>
      <c r="G77" s="85">
        <f>G78</f>
        <v>200000</v>
      </c>
      <c r="H77" s="99"/>
      <c r="I77" s="85">
        <f>I78</f>
        <v>100000</v>
      </c>
      <c r="J77" s="99"/>
      <c r="K77" s="85">
        <f>K78</f>
        <v>100000</v>
      </c>
      <c r="L77" s="99"/>
      <c r="M77" s="85">
        <f>M78</f>
        <v>100000</v>
      </c>
      <c r="N77" s="97"/>
      <c r="O77" s="85">
        <f>O78</f>
        <v>100000</v>
      </c>
      <c r="P77" s="96"/>
      <c r="Q77" s="133">
        <f>Q78</f>
        <v>100000</v>
      </c>
      <c r="R77" s="96"/>
      <c r="S77" s="133">
        <f>S78</f>
        <v>100000</v>
      </c>
      <c r="U77" s="133">
        <f>U78</f>
        <v>0</v>
      </c>
      <c r="V77" s="227">
        <f t="shared" si="5"/>
        <v>0</v>
      </c>
    </row>
    <row r="78" spans="1:22" ht="18.75" customHeight="1">
      <c r="A78" s="19" t="s">
        <v>35</v>
      </c>
      <c r="B78" s="46" t="s">
        <v>343</v>
      </c>
      <c r="C78" s="45" t="s">
        <v>89</v>
      </c>
      <c r="D78" s="46" t="s">
        <v>394</v>
      </c>
      <c r="E78" s="85">
        <v>200000</v>
      </c>
      <c r="F78" s="96"/>
      <c r="G78" s="85">
        <f>E78+F78</f>
        <v>200000</v>
      </c>
      <c r="H78" s="99">
        <v>-100000</v>
      </c>
      <c r="I78" s="85">
        <f>G78+H78</f>
        <v>100000</v>
      </c>
      <c r="J78" s="99"/>
      <c r="K78" s="85">
        <f>I78+J78</f>
        <v>100000</v>
      </c>
      <c r="L78" s="99"/>
      <c r="M78" s="85">
        <f>K78+L78</f>
        <v>100000</v>
      </c>
      <c r="N78" s="97"/>
      <c r="O78" s="85">
        <f>M78+N78</f>
        <v>100000</v>
      </c>
      <c r="P78" s="96"/>
      <c r="Q78" s="133">
        <f>O78+P78</f>
        <v>100000</v>
      </c>
      <c r="R78" s="96"/>
      <c r="S78" s="133">
        <f>Q78+R78</f>
        <v>100000</v>
      </c>
      <c r="U78" s="133">
        <v>0</v>
      </c>
      <c r="V78" s="227">
        <f t="shared" si="5"/>
        <v>0</v>
      </c>
    </row>
    <row r="79" spans="1:22" ht="18" customHeight="1">
      <c r="A79" s="16" t="s">
        <v>288</v>
      </c>
      <c r="B79" s="45" t="s">
        <v>362</v>
      </c>
      <c r="C79" s="45"/>
      <c r="D79" s="45"/>
      <c r="E79" s="81">
        <f>E80+E101+E104+E130+E138</f>
        <v>31587000</v>
      </c>
      <c r="F79" s="97"/>
      <c r="G79" s="81">
        <f>G80+G101+G104+G130+G138</f>
        <v>31585620</v>
      </c>
      <c r="H79" s="99"/>
      <c r="I79" s="81">
        <f>I80+I101+I104+I130+I138</f>
        <v>31178582.52</v>
      </c>
      <c r="J79" s="99"/>
      <c r="K79" s="81">
        <f>K80+K101+K104+K130+K138</f>
        <v>31179252.52</v>
      </c>
      <c r="L79" s="99"/>
      <c r="M79" s="81">
        <f>M80+M101+M104+M130+M138</f>
        <v>31209628.24</v>
      </c>
      <c r="N79" s="97"/>
      <c r="O79" s="81">
        <f>O80+O101+O104+O130+O138</f>
        <v>33127917.029999997</v>
      </c>
      <c r="P79" s="96"/>
      <c r="Q79" s="132">
        <f>Q80+Q101+Q104+Q130+Q138</f>
        <v>34109314.03</v>
      </c>
      <c r="R79" s="96"/>
      <c r="S79" s="132">
        <f>S80+S101+S104+S130+S138</f>
        <v>34059241.629999995</v>
      </c>
      <c r="U79" s="132">
        <f>U80+U101+U104+U130+U138</f>
        <v>31996549.619999997</v>
      </c>
      <c r="V79" s="227">
        <f t="shared" si="5"/>
        <v>93.9</v>
      </c>
    </row>
    <row r="80" spans="1:22" ht="81" customHeight="1">
      <c r="A80" s="16" t="s">
        <v>87</v>
      </c>
      <c r="B80" s="45" t="s">
        <v>362</v>
      </c>
      <c r="C80" s="45" t="s">
        <v>88</v>
      </c>
      <c r="D80" s="45"/>
      <c r="E80" s="81">
        <f>E81+E86</f>
        <v>2581800</v>
      </c>
      <c r="F80" s="96"/>
      <c r="G80" s="81">
        <f>G81+G86</f>
        <v>2580420</v>
      </c>
      <c r="H80" s="99"/>
      <c r="I80" s="81">
        <f>I81+I86</f>
        <v>2581800</v>
      </c>
      <c r="J80" s="99"/>
      <c r="K80" s="81">
        <f>K81+K86</f>
        <v>2581800</v>
      </c>
      <c r="L80" s="99"/>
      <c r="M80" s="81">
        <f>M81+M86</f>
        <v>2581800</v>
      </c>
      <c r="N80" s="97"/>
      <c r="O80" s="81">
        <f>O81+O86</f>
        <v>3259008.67</v>
      </c>
      <c r="P80" s="97"/>
      <c r="Q80" s="132">
        <f>Q81+Q86</f>
        <v>3459224.67</v>
      </c>
      <c r="R80" s="97"/>
      <c r="S80" s="132">
        <f>S81+S86</f>
        <v>3441649.49</v>
      </c>
      <c r="U80" s="132">
        <f>U81+U86</f>
        <v>3401463.94</v>
      </c>
      <c r="V80" s="227">
        <f t="shared" si="5"/>
        <v>98.8</v>
      </c>
    </row>
    <row r="81" spans="1:22" ht="63.75" customHeight="1">
      <c r="A81" s="10" t="s">
        <v>474</v>
      </c>
      <c r="B81" s="45" t="s">
        <v>362</v>
      </c>
      <c r="C81" s="45" t="s">
        <v>475</v>
      </c>
      <c r="D81" s="45"/>
      <c r="E81" s="81">
        <f>E82</f>
        <v>50000</v>
      </c>
      <c r="F81" s="96"/>
      <c r="G81" s="81">
        <f>G82</f>
        <v>50000</v>
      </c>
      <c r="H81" s="99"/>
      <c r="I81" s="81">
        <f>I82</f>
        <v>50000</v>
      </c>
      <c r="J81" s="99"/>
      <c r="K81" s="81">
        <f>K82</f>
        <v>50000</v>
      </c>
      <c r="L81" s="99"/>
      <c r="M81" s="81">
        <f>M82</f>
        <v>50000</v>
      </c>
      <c r="N81" s="97"/>
      <c r="O81" s="81">
        <f>O82+O84</f>
        <v>669358.67</v>
      </c>
      <c r="P81" s="96"/>
      <c r="Q81" s="132">
        <f>Q82+Q84</f>
        <v>722358.67</v>
      </c>
      <c r="R81" s="96"/>
      <c r="S81" s="132">
        <f>S82+S84</f>
        <v>719338.67</v>
      </c>
      <c r="U81" s="132">
        <f>U82+U84</f>
        <v>719338.67</v>
      </c>
      <c r="V81" s="227">
        <f t="shared" si="5"/>
        <v>100</v>
      </c>
    </row>
    <row r="82" spans="1:22" ht="48" customHeight="1">
      <c r="A82" s="16" t="s">
        <v>141</v>
      </c>
      <c r="B82" s="45" t="s">
        <v>362</v>
      </c>
      <c r="C82" s="45" t="s">
        <v>142</v>
      </c>
      <c r="D82" s="45"/>
      <c r="E82" s="81">
        <f>E83</f>
        <v>50000</v>
      </c>
      <c r="F82" s="96"/>
      <c r="G82" s="81">
        <f>G83</f>
        <v>50000</v>
      </c>
      <c r="H82" s="99"/>
      <c r="I82" s="81">
        <f>I83</f>
        <v>50000</v>
      </c>
      <c r="J82" s="99"/>
      <c r="K82" s="81">
        <f>K83</f>
        <v>50000</v>
      </c>
      <c r="L82" s="99"/>
      <c r="M82" s="81">
        <f>M83</f>
        <v>50000</v>
      </c>
      <c r="N82" s="97"/>
      <c r="O82" s="81">
        <f>O83</f>
        <v>50000</v>
      </c>
      <c r="P82" s="96"/>
      <c r="Q82" s="132">
        <f>Q83</f>
        <v>53000</v>
      </c>
      <c r="R82" s="96"/>
      <c r="S82" s="132">
        <f>S83</f>
        <v>50800</v>
      </c>
      <c r="U82" s="132">
        <f>U83</f>
        <v>50800</v>
      </c>
      <c r="V82" s="227">
        <f t="shared" si="5"/>
        <v>100</v>
      </c>
    </row>
    <row r="83" spans="1:22" ht="39" customHeight="1">
      <c r="A83" s="12" t="s">
        <v>402</v>
      </c>
      <c r="B83" s="45" t="s">
        <v>362</v>
      </c>
      <c r="C83" s="45" t="s">
        <v>142</v>
      </c>
      <c r="D83" s="45" t="s">
        <v>385</v>
      </c>
      <c r="E83" s="81">
        <v>50000</v>
      </c>
      <c r="F83" s="96"/>
      <c r="G83" s="81">
        <f>E83+F83</f>
        <v>50000</v>
      </c>
      <c r="H83" s="99"/>
      <c r="I83" s="81">
        <f>G83+H83</f>
        <v>50000</v>
      </c>
      <c r="J83" s="99"/>
      <c r="K83" s="81">
        <f>I83+J83</f>
        <v>50000</v>
      </c>
      <c r="L83" s="99"/>
      <c r="M83" s="81">
        <f>K83+L83</f>
        <v>50000</v>
      </c>
      <c r="N83" s="97"/>
      <c r="O83" s="81">
        <f>M83+N83</f>
        <v>50000</v>
      </c>
      <c r="P83" s="96">
        <v>3000</v>
      </c>
      <c r="Q83" s="132">
        <f>O83+P83</f>
        <v>53000</v>
      </c>
      <c r="R83" s="96">
        <v>-2200</v>
      </c>
      <c r="S83" s="132">
        <f>Q83+R83</f>
        <v>50800</v>
      </c>
      <c r="U83" s="132">
        <v>50800</v>
      </c>
      <c r="V83" s="227">
        <f t="shared" si="5"/>
        <v>100</v>
      </c>
    </row>
    <row r="84" spans="1:22" ht="39" customHeight="1">
      <c r="A84" s="12" t="s">
        <v>54</v>
      </c>
      <c r="B84" s="45" t="s">
        <v>362</v>
      </c>
      <c r="C84" s="45" t="s">
        <v>53</v>
      </c>
      <c r="D84" s="45"/>
      <c r="E84" s="81"/>
      <c r="F84" s="96"/>
      <c r="G84" s="81"/>
      <c r="H84" s="99"/>
      <c r="I84" s="81"/>
      <c r="J84" s="99"/>
      <c r="K84" s="81"/>
      <c r="L84" s="99"/>
      <c r="M84" s="81"/>
      <c r="N84" s="97"/>
      <c r="O84" s="81">
        <f>O85</f>
        <v>619358.67</v>
      </c>
      <c r="P84" s="96"/>
      <c r="Q84" s="132">
        <f>Q85</f>
        <v>669358.67</v>
      </c>
      <c r="R84" s="96"/>
      <c r="S84" s="132">
        <f>S85</f>
        <v>668538.67</v>
      </c>
      <c r="U84" s="132">
        <f>U85</f>
        <v>668538.67</v>
      </c>
      <c r="V84" s="227">
        <f t="shared" si="5"/>
        <v>100</v>
      </c>
    </row>
    <row r="85" spans="1:22" ht="39" customHeight="1">
      <c r="A85" s="12" t="s">
        <v>402</v>
      </c>
      <c r="B85" s="45" t="s">
        <v>362</v>
      </c>
      <c r="C85" s="45" t="s">
        <v>53</v>
      </c>
      <c r="D85" s="45" t="s">
        <v>385</v>
      </c>
      <c r="E85" s="81"/>
      <c r="F85" s="96"/>
      <c r="G85" s="81"/>
      <c r="H85" s="99"/>
      <c r="I85" s="81"/>
      <c r="J85" s="99"/>
      <c r="K85" s="81"/>
      <c r="L85" s="99"/>
      <c r="M85" s="81"/>
      <c r="N85" s="97">
        <v>619358.67</v>
      </c>
      <c r="O85" s="81">
        <f>M85+N85</f>
        <v>619358.67</v>
      </c>
      <c r="P85" s="96">
        <v>50000</v>
      </c>
      <c r="Q85" s="132">
        <f>O85+P85</f>
        <v>669358.67</v>
      </c>
      <c r="R85" s="96">
        <v>-820</v>
      </c>
      <c r="S85" s="132">
        <f>Q85+R85</f>
        <v>668538.67</v>
      </c>
      <c r="U85" s="132">
        <v>668538.67</v>
      </c>
      <c r="V85" s="227">
        <f t="shared" si="5"/>
        <v>100</v>
      </c>
    </row>
    <row r="86" spans="1:22" ht="82.5" customHeight="1">
      <c r="A86" s="10" t="s">
        <v>471</v>
      </c>
      <c r="B86" s="45" t="s">
        <v>362</v>
      </c>
      <c r="C86" s="45" t="s">
        <v>472</v>
      </c>
      <c r="D86" s="45"/>
      <c r="E86" s="81">
        <f>E87+E94+E99</f>
        <v>2531800</v>
      </c>
      <c r="F86" s="96"/>
      <c r="G86" s="81">
        <f>G87+G94+G99</f>
        <v>2530420</v>
      </c>
      <c r="H86" s="99"/>
      <c r="I86" s="81">
        <f>I87+I94+I99</f>
        <v>2531800</v>
      </c>
      <c r="J86" s="99"/>
      <c r="K86" s="81">
        <f>K87+K94+K99</f>
        <v>2531800</v>
      </c>
      <c r="L86" s="99"/>
      <c r="M86" s="81">
        <f>M87+M94+M99</f>
        <v>2531800</v>
      </c>
      <c r="N86" s="97"/>
      <c r="O86" s="81">
        <f>O87+O94+O99+O93</f>
        <v>2589650</v>
      </c>
      <c r="P86" s="96"/>
      <c r="Q86" s="132">
        <f>Q87+Q94+Q99+Q93</f>
        <v>2736866</v>
      </c>
      <c r="R86" s="96"/>
      <c r="S86" s="132">
        <f>S87+S94+S99+S93</f>
        <v>2722310.8200000003</v>
      </c>
      <c r="U86" s="132">
        <f>U87+U94+U99+U93</f>
        <v>2682125.27</v>
      </c>
      <c r="V86" s="227">
        <f t="shared" si="5"/>
        <v>98.5</v>
      </c>
    </row>
    <row r="87" spans="1:22" ht="47.25">
      <c r="A87" s="16" t="s">
        <v>468</v>
      </c>
      <c r="B87" s="45" t="s">
        <v>362</v>
      </c>
      <c r="C87" s="45" t="s">
        <v>77</v>
      </c>
      <c r="D87" s="45"/>
      <c r="E87" s="81">
        <f>E88+E89+E90+E91</f>
        <v>1523800</v>
      </c>
      <c r="F87" s="96"/>
      <c r="G87" s="81">
        <f>G88+G89+G90+G91</f>
        <v>1523800</v>
      </c>
      <c r="H87" s="99"/>
      <c r="I87" s="81">
        <f>I88+I89+I90+I91</f>
        <v>1523800</v>
      </c>
      <c r="J87" s="99"/>
      <c r="K87" s="81">
        <f>K88+K89+K90+K91</f>
        <v>1523800</v>
      </c>
      <c r="L87" s="99"/>
      <c r="M87" s="81">
        <f>M88+M89+M90+M91</f>
        <v>1523800</v>
      </c>
      <c r="N87" s="97"/>
      <c r="O87" s="81">
        <f>O88+O89+O90+O91</f>
        <v>1524800</v>
      </c>
      <c r="P87" s="96"/>
      <c r="Q87" s="132">
        <f>Q88+Q89+Q90+Q91+Q92</f>
        <v>1735334</v>
      </c>
      <c r="R87" s="96"/>
      <c r="S87" s="132">
        <f>S88+S89+S90+S91+S92</f>
        <v>1740350.36</v>
      </c>
      <c r="U87" s="132">
        <f>U88+U89+U90+U91+U92</f>
        <v>1735239.47</v>
      </c>
      <c r="V87" s="227">
        <f t="shared" si="5"/>
        <v>99.7</v>
      </c>
    </row>
    <row r="88" spans="1:22" ht="20.25" customHeight="1">
      <c r="A88" s="12" t="s">
        <v>378</v>
      </c>
      <c r="B88" s="45" t="s">
        <v>362</v>
      </c>
      <c r="C88" s="45" t="s">
        <v>77</v>
      </c>
      <c r="D88" s="45" t="s">
        <v>391</v>
      </c>
      <c r="E88" s="81">
        <v>1438767</v>
      </c>
      <c r="F88" s="96"/>
      <c r="G88" s="81">
        <f>E88+F88</f>
        <v>1438767</v>
      </c>
      <c r="H88" s="99"/>
      <c r="I88" s="81">
        <f>G88+H88</f>
        <v>1438767</v>
      </c>
      <c r="J88" s="99"/>
      <c r="K88" s="81">
        <f>I88+J88</f>
        <v>1438767</v>
      </c>
      <c r="L88" s="99"/>
      <c r="M88" s="81">
        <f>K88+L88</f>
        <v>1438767</v>
      </c>
      <c r="N88" s="97"/>
      <c r="O88" s="81">
        <f>M88+N88</f>
        <v>1438767</v>
      </c>
      <c r="P88" s="96">
        <f>14593+37148+156293</f>
        <v>208034</v>
      </c>
      <c r="Q88" s="132">
        <f aca="true" t="shared" si="6" ref="Q88:Q93">O88+P88</f>
        <v>1646801</v>
      </c>
      <c r="R88" s="96">
        <v>16000</v>
      </c>
      <c r="S88" s="132">
        <f aca="true" t="shared" si="7" ref="S88:U93">Q88+R88</f>
        <v>1662801</v>
      </c>
      <c r="U88" s="132">
        <v>1659522.96</v>
      </c>
      <c r="V88" s="227">
        <f t="shared" si="5"/>
        <v>99.8</v>
      </c>
    </row>
    <row r="89" spans="1:22" ht="33.75" customHeight="1">
      <c r="A89" s="12" t="s">
        <v>379</v>
      </c>
      <c r="B89" s="45" t="s">
        <v>362</v>
      </c>
      <c r="C89" s="45" t="s">
        <v>77</v>
      </c>
      <c r="D89" s="45" t="s">
        <v>392</v>
      </c>
      <c r="E89" s="81">
        <v>2499</v>
      </c>
      <c r="F89" s="96"/>
      <c r="G89" s="81">
        <f>E89+F89</f>
        <v>2499</v>
      </c>
      <c r="H89" s="99"/>
      <c r="I89" s="81">
        <f>G89+H89</f>
        <v>2499</v>
      </c>
      <c r="J89" s="99"/>
      <c r="K89" s="81">
        <f>I89+J89</f>
        <v>2499</v>
      </c>
      <c r="L89" s="99"/>
      <c r="M89" s="81">
        <f>K89+L89</f>
        <v>2499</v>
      </c>
      <c r="N89" s="97"/>
      <c r="O89" s="81">
        <f>M89+N89</f>
        <v>2499</v>
      </c>
      <c r="P89" s="96">
        <v>2500</v>
      </c>
      <c r="Q89" s="132">
        <f t="shared" si="6"/>
        <v>4999</v>
      </c>
      <c r="R89" s="96">
        <v>18.5</v>
      </c>
      <c r="S89" s="132">
        <f t="shared" si="7"/>
        <v>5017.5</v>
      </c>
      <c r="U89" s="132">
        <f t="shared" si="7"/>
        <v>5017.5</v>
      </c>
      <c r="V89" s="227">
        <f t="shared" si="5"/>
        <v>100</v>
      </c>
    </row>
    <row r="90" spans="1:22" ht="48" customHeight="1">
      <c r="A90" s="12" t="s">
        <v>380</v>
      </c>
      <c r="B90" s="45" t="s">
        <v>362</v>
      </c>
      <c r="C90" s="45" t="s">
        <v>77</v>
      </c>
      <c r="D90" s="45" t="s">
        <v>384</v>
      </c>
      <c r="E90" s="81">
        <v>60961</v>
      </c>
      <c r="F90" s="96"/>
      <c r="G90" s="81">
        <f>E90+F90</f>
        <v>60961</v>
      </c>
      <c r="H90" s="99"/>
      <c r="I90" s="81">
        <f>G90+H90</f>
        <v>60961</v>
      </c>
      <c r="J90" s="99"/>
      <c r="K90" s="81">
        <f>I90+J90</f>
        <v>60961</v>
      </c>
      <c r="L90" s="99"/>
      <c r="M90" s="81">
        <f>K90+L90</f>
        <v>60961</v>
      </c>
      <c r="N90" s="97"/>
      <c r="O90" s="81">
        <f>M90+N90</f>
        <v>60961</v>
      </c>
      <c r="P90" s="96">
        <v>-1200</v>
      </c>
      <c r="Q90" s="132">
        <f t="shared" si="6"/>
        <v>59761</v>
      </c>
      <c r="R90" s="96">
        <v>-13033.14</v>
      </c>
      <c r="S90" s="132">
        <f t="shared" si="7"/>
        <v>46727.86</v>
      </c>
      <c r="U90" s="132">
        <v>44927.86</v>
      </c>
      <c r="V90" s="227">
        <f t="shared" si="5"/>
        <v>96.1</v>
      </c>
    </row>
    <row r="91" spans="1:22" ht="33" customHeight="1">
      <c r="A91" s="12" t="s">
        <v>402</v>
      </c>
      <c r="B91" s="45" t="s">
        <v>362</v>
      </c>
      <c r="C91" s="45" t="s">
        <v>77</v>
      </c>
      <c r="D91" s="45" t="s">
        <v>385</v>
      </c>
      <c r="E91" s="81">
        <v>21573</v>
      </c>
      <c r="F91" s="96"/>
      <c r="G91" s="81">
        <f>E91+F91</f>
        <v>21573</v>
      </c>
      <c r="H91" s="99"/>
      <c r="I91" s="81">
        <f>G91+H91</f>
        <v>21573</v>
      </c>
      <c r="J91" s="99"/>
      <c r="K91" s="81">
        <f>I91+J91</f>
        <v>21573</v>
      </c>
      <c r="L91" s="99"/>
      <c r="M91" s="81">
        <f>K91+L91</f>
        <v>21573</v>
      </c>
      <c r="N91" s="97">
        <v>1000</v>
      </c>
      <c r="O91" s="81">
        <f>M91+N91</f>
        <v>22573</v>
      </c>
      <c r="P91" s="96">
        <v>1000</v>
      </c>
      <c r="Q91" s="132">
        <f t="shared" si="6"/>
        <v>23573</v>
      </c>
      <c r="R91" s="96">
        <v>2031</v>
      </c>
      <c r="S91" s="132">
        <f t="shared" si="7"/>
        <v>25604</v>
      </c>
      <c r="U91" s="132">
        <v>25571.15</v>
      </c>
      <c r="V91" s="227">
        <f t="shared" si="5"/>
        <v>99.9</v>
      </c>
    </row>
    <row r="92" spans="1:22" ht="21" customHeight="1">
      <c r="A92" s="12" t="s">
        <v>482</v>
      </c>
      <c r="B92" s="45" t="s">
        <v>362</v>
      </c>
      <c r="C92" s="45" t="s">
        <v>77</v>
      </c>
      <c r="D92" s="45" t="s">
        <v>386</v>
      </c>
      <c r="E92" s="81"/>
      <c r="F92" s="96"/>
      <c r="G92" s="81"/>
      <c r="H92" s="99"/>
      <c r="I92" s="81"/>
      <c r="J92" s="99"/>
      <c r="K92" s="81"/>
      <c r="L92" s="99"/>
      <c r="M92" s="81"/>
      <c r="N92" s="97"/>
      <c r="O92" s="81"/>
      <c r="P92" s="96">
        <v>200</v>
      </c>
      <c r="Q92" s="132">
        <f t="shared" si="6"/>
        <v>200</v>
      </c>
      <c r="R92" s="96"/>
      <c r="S92" s="132">
        <f t="shared" si="7"/>
        <v>200</v>
      </c>
      <c r="U92" s="132">
        <f t="shared" si="7"/>
        <v>200</v>
      </c>
      <c r="V92" s="227">
        <f t="shared" si="5"/>
        <v>100</v>
      </c>
    </row>
    <row r="93" spans="1:22" ht="33" customHeight="1">
      <c r="A93" s="16" t="s">
        <v>152</v>
      </c>
      <c r="B93" s="45" t="s">
        <v>362</v>
      </c>
      <c r="C93" s="45" t="s">
        <v>77</v>
      </c>
      <c r="D93" s="45" t="s">
        <v>587</v>
      </c>
      <c r="E93" s="81"/>
      <c r="F93" s="96"/>
      <c r="G93" s="81"/>
      <c r="H93" s="99"/>
      <c r="I93" s="81"/>
      <c r="J93" s="99"/>
      <c r="K93" s="81"/>
      <c r="L93" s="99"/>
      <c r="M93" s="81"/>
      <c r="N93" s="97">
        <v>20000</v>
      </c>
      <c r="O93" s="81">
        <f>M93+N93</f>
        <v>20000</v>
      </c>
      <c r="P93" s="96"/>
      <c r="Q93" s="132">
        <f t="shared" si="6"/>
        <v>20000</v>
      </c>
      <c r="R93" s="96"/>
      <c r="S93" s="132">
        <f t="shared" si="7"/>
        <v>20000</v>
      </c>
      <c r="U93" s="132">
        <f t="shared" si="7"/>
        <v>20000</v>
      </c>
      <c r="V93" s="227">
        <f t="shared" si="5"/>
        <v>100</v>
      </c>
    </row>
    <row r="94" spans="1:22" ht="34.5" customHeight="1">
      <c r="A94" s="16" t="s">
        <v>358</v>
      </c>
      <c r="B94" s="45" t="s">
        <v>362</v>
      </c>
      <c r="C94" s="45" t="s">
        <v>473</v>
      </c>
      <c r="D94" s="45"/>
      <c r="E94" s="81">
        <f>E95+E97+E98</f>
        <v>908000</v>
      </c>
      <c r="F94" s="96"/>
      <c r="G94" s="81">
        <f>G95+G97+G98</f>
        <v>906620</v>
      </c>
      <c r="H94" s="99"/>
      <c r="I94" s="81">
        <f>I95+I97+I98+I96</f>
        <v>908000</v>
      </c>
      <c r="J94" s="99"/>
      <c r="K94" s="81">
        <f>K95+K97+K98+K96</f>
        <v>908000</v>
      </c>
      <c r="L94" s="99"/>
      <c r="M94" s="81">
        <f>M95+M97+M98+M96</f>
        <v>908000</v>
      </c>
      <c r="N94" s="97"/>
      <c r="O94" s="81">
        <f>O95+O97+O98+O96</f>
        <v>904850</v>
      </c>
      <c r="P94" s="96"/>
      <c r="Q94" s="132">
        <f>Q95+Q97+Q98+Q96</f>
        <v>841532</v>
      </c>
      <c r="R94" s="96"/>
      <c r="S94" s="132">
        <f>S95+S97+S98+S96</f>
        <v>821960.4600000001</v>
      </c>
      <c r="U94" s="132">
        <f>U95+U97+U98+U96</f>
        <v>786885.8</v>
      </c>
      <c r="V94" s="227">
        <f t="shared" si="5"/>
        <v>95.7</v>
      </c>
    </row>
    <row r="95" spans="1:22" ht="29.25" customHeight="1">
      <c r="A95" s="12" t="s">
        <v>378</v>
      </c>
      <c r="B95" s="45" t="s">
        <v>362</v>
      </c>
      <c r="C95" s="45" t="s">
        <v>473</v>
      </c>
      <c r="D95" s="45" t="s">
        <v>382</v>
      </c>
      <c r="E95" s="81">
        <v>744368</v>
      </c>
      <c r="F95" s="96"/>
      <c r="G95" s="81">
        <f>E95+F95</f>
        <v>744368</v>
      </c>
      <c r="H95" s="99"/>
      <c r="I95" s="81">
        <f>G95+H95</f>
        <v>744368</v>
      </c>
      <c r="J95" s="99"/>
      <c r="K95" s="81">
        <f>I95+J95</f>
        <v>744368</v>
      </c>
      <c r="L95" s="99"/>
      <c r="M95" s="81">
        <f>K95+L95</f>
        <v>744368</v>
      </c>
      <c r="N95" s="97">
        <v>-49049.35</v>
      </c>
      <c r="O95" s="81">
        <f>M95+N95</f>
        <v>695318.65</v>
      </c>
      <c r="P95" s="96">
        <f>-14593-37148</f>
        <v>-51741</v>
      </c>
      <c r="Q95" s="132">
        <f>O95+P95</f>
        <v>643577.65</v>
      </c>
      <c r="R95" s="96">
        <v>-5016.36</v>
      </c>
      <c r="S95" s="132">
        <f>Q95+R95</f>
        <v>638561.29</v>
      </c>
      <c r="U95" s="132">
        <v>608771.64</v>
      </c>
      <c r="V95" s="227">
        <f t="shared" si="5"/>
        <v>95.3</v>
      </c>
    </row>
    <row r="96" spans="1:22" ht="36" customHeight="1">
      <c r="A96" s="36" t="s">
        <v>379</v>
      </c>
      <c r="B96" s="45" t="s">
        <v>362</v>
      </c>
      <c r="C96" s="45" t="s">
        <v>473</v>
      </c>
      <c r="D96" s="45" t="s">
        <v>383</v>
      </c>
      <c r="E96" s="81"/>
      <c r="F96" s="96"/>
      <c r="G96" s="81">
        <v>1380</v>
      </c>
      <c r="H96" s="99"/>
      <c r="I96" s="81">
        <f>G96+H96</f>
        <v>1380</v>
      </c>
      <c r="J96" s="99"/>
      <c r="K96" s="81">
        <f>I96+J96</f>
        <v>1380</v>
      </c>
      <c r="L96" s="99"/>
      <c r="M96" s="81">
        <f>K96+L96</f>
        <v>1380</v>
      </c>
      <c r="N96" s="97">
        <v>690</v>
      </c>
      <c r="O96" s="81">
        <f>M96+N96</f>
        <v>2070</v>
      </c>
      <c r="P96" s="96"/>
      <c r="Q96" s="132">
        <f>O96+P96</f>
        <v>2070</v>
      </c>
      <c r="R96" s="96">
        <v>-366.91</v>
      </c>
      <c r="S96" s="132">
        <f>Q96+R96</f>
        <v>1703.09</v>
      </c>
      <c r="U96" s="132">
        <f>S96+T96</f>
        <v>1703.09</v>
      </c>
      <c r="V96" s="227">
        <f t="shared" si="5"/>
        <v>100</v>
      </c>
    </row>
    <row r="97" spans="1:22" ht="48.75" customHeight="1">
      <c r="A97" s="12" t="s">
        <v>380</v>
      </c>
      <c r="B97" s="45" t="s">
        <v>362</v>
      </c>
      <c r="C97" s="45" t="s">
        <v>473</v>
      </c>
      <c r="D97" s="45" t="s">
        <v>384</v>
      </c>
      <c r="E97" s="81">
        <v>64677</v>
      </c>
      <c r="F97" s="96"/>
      <c r="G97" s="81">
        <v>63297</v>
      </c>
      <c r="H97" s="99"/>
      <c r="I97" s="81">
        <f>G97+H97</f>
        <v>63297</v>
      </c>
      <c r="J97" s="99"/>
      <c r="K97" s="81">
        <f>I97+J97</f>
        <v>63297</v>
      </c>
      <c r="L97" s="99"/>
      <c r="M97" s="81">
        <f>K97+L97</f>
        <v>63297</v>
      </c>
      <c r="N97" s="97">
        <v>-3150</v>
      </c>
      <c r="O97" s="81">
        <f>M97+N97</f>
        <v>60147</v>
      </c>
      <c r="P97" s="96">
        <f>-5500-6077</f>
        <v>-11577</v>
      </c>
      <c r="Q97" s="132">
        <f>O97+P97</f>
        <v>48570</v>
      </c>
      <c r="R97" s="96">
        <v>-14498.08</v>
      </c>
      <c r="S97" s="132">
        <f>Q97+R97</f>
        <v>34071.92</v>
      </c>
      <c r="U97" s="132">
        <f>S97+T97</f>
        <v>34071.92</v>
      </c>
      <c r="V97" s="227">
        <f t="shared" si="5"/>
        <v>100</v>
      </c>
    </row>
    <row r="98" spans="1:22" ht="36" customHeight="1">
      <c r="A98" s="12" t="s">
        <v>402</v>
      </c>
      <c r="B98" s="45" t="s">
        <v>362</v>
      </c>
      <c r="C98" s="45" t="s">
        <v>473</v>
      </c>
      <c r="D98" s="48" t="s">
        <v>385</v>
      </c>
      <c r="E98" s="81">
        <v>98955</v>
      </c>
      <c r="F98" s="96"/>
      <c r="G98" s="81">
        <f>E98+F98</f>
        <v>98955</v>
      </c>
      <c r="H98" s="99"/>
      <c r="I98" s="81">
        <f>G98+H98</f>
        <v>98955</v>
      </c>
      <c r="J98" s="99"/>
      <c r="K98" s="81">
        <f>I98+J98</f>
        <v>98955</v>
      </c>
      <c r="L98" s="99"/>
      <c r="M98" s="81">
        <f>K98+L98</f>
        <v>98955</v>
      </c>
      <c r="N98" s="97">
        <v>48359.35</v>
      </c>
      <c r="O98" s="81">
        <f>M98+N98</f>
        <v>147314.35</v>
      </c>
      <c r="P98" s="96"/>
      <c r="Q98" s="132">
        <f>O98+P98</f>
        <v>147314.35</v>
      </c>
      <c r="R98" s="96">
        <v>309.81</v>
      </c>
      <c r="S98" s="132">
        <f>Q98+R98</f>
        <v>147624.16</v>
      </c>
      <c r="U98" s="132">
        <v>142339.15</v>
      </c>
      <c r="V98" s="227">
        <f t="shared" si="5"/>
        <v>96.4</v>
      </c>
    </row>
    <row r="99" spans="1:22" ht="19.5" customHeight="1">
      <c r="A99" s="12" t="s">
        <v>94</v>
      </c>
      <c r="B99" s="45" t="s">
        <v>362</v>
      </c>
      <c r="C99" s="45" t="s">
        <v>140</v>
      </c>
      <c r="D99" s="48"/>
      <c r="E99" s="83">
        <f>E100</f>
        <v>100000</v>
      </c>
      <c r="F99" s="96"/>
      <c r="G99" s="83">
        <f>G100</f>
        <v>100000</v>
      </c>
      <c r="H99" s="99"/>
      <c r="I99" s="83">
        <f>I100</f>
        <v>100000</v>
      </c>
      <c r="J99" s="99"/>
      <c r="K99" s="83">
        <f>K100</f>
        <v>100000</v>
      </c>
      <c r="L99" s="99"/>
      <c r="M99" s="83">
        <f>M100</f>
        <v>100000</v>
      </c>
      <c r="N99" s="97"/>
      <c r="O99" s="83">
        <f>O100</f>
        <v>140000</v>
      </c>
      <c r="P99" s="96"/>
      <c r="Q99" s="135">
        <f>Q100</f>
        <v>140000</v>
      </c>
      <c r="R99" s="96"/>
      <c r="S99" s="135">
        <f>S100</f>
        <v>140000</v>
      </c>
      <c r="U99" s="135">
        <f>U100</f>
        <v>140000</v>
      </c>
      <c r="V99" s="227">
        <f t="shared" si="5"/>
        <v>100</v>
      </c>
    </row>
    <row r="100" spans="1:22" ht="39" customHeight="1">
      <c r="A100" s="12" t="s">
        <v>402</v>
      </c>
      <c r="B100" s="45" t="s">
        <v>362</v>
      </c>
      <c r="C100" s="45" t="s">
        <v>140</v>
      </c>
      <c r="D100" s="48" t="s">
        <v>385</v>
      </c>
      <c r="E100" s="81">
        <v>100000</v>
      </c>
      <c r="F100" s="96"/>
      <c r="G100" s="81">
        <f>E100+F100</f>
        <v>100000</v>
      </c>
      <c r="H100" s="99"/>
      <c r="I100" s="81">
        <f>G100+H100</f>
        <v>100000</v>
      </c>
      <c r="J100" s="99"/>
      <c r="K100" s="81">
        <f>I100+J100</f>
        <v>100000</v>
      </c>
      <c r="L100" s="99"/>
      <c r="M100" s="81">
        <f>K100+L100</f>
        <v>100000</v>
      </c>
      <c r="N100" s="97">
        <v>40000</v>
      </c>
      <c r="O100" s="81">
        <f>M100+N100</f>
        <v>140000</v>
      </c>
      <c r="P100" s="96"/>
      <c r="Q100" s="132">
        <f>O100+P100</f>
        <v>140000</v>
      </c>
      <c r="R100" s="96"/>
      <c r="S100" s="132">
        <f>Q100+R100</f>
        <v>140000</v>
      </c>
      <c r="U100" s="132">
        <f>S100+T100</f>
        <v>140000</v>
      </c>
      <c r="V100" s="227">
        <f t="shared" si="5"/>
        <v>100</v>
      </c>
    </row>
    <row r="101" spans="1:22" ht="134.25" customHeight="1">
      <c r="A101" s="14" t="s">
        <v>19</v>
      </c>
      <c r="B101" s="45" t="s">
        <v>362</v>
      </c>
      <c r="C101" s="45" t="s">
        <v>22</v>
      </c>
      <c r="D101" s="45"/>
      <c r="E101" s="81">
        <f>E102</f>
        <v>50000</v>
      </c>
      <c r="F101" s="96"/>
      <c r="G101" s="81">
        <f>G102</f>
        <v>50000</v>
      </c>
      <c r="H101" s="99"/>
      <c r="I101" s="81">
        <f>I102</f>
        <v>50000</v>
      </c>
      <c r="J101" s="99"/>
      <c r="K101" s="81">
        <f>K102</f>
        <v>50000</v>
      </c>
      <c r="L101" s="99"/>
      <c r="M101" s="81">
        <f>M102</f>
        <v>50000</v>
      </c>
      <c r="N101" s="97"/>
      <c r="O101" s="81">
        <f>O102</f>
        <v>50000</v>
      </c>
      <c r="P101" s="96"/>
      <c r="Q101" s="132">
        <f>Q102</f>
        <v>50000</v>
      </c>
      <c r="R101" s="96"/>
      <c r="S101" s="132">
        <f>S102</f>
        <v>25000</v>
      </c>
      <c r="U101" s="132">
        <f>U102</f>
        <v>20374</v>
      </c>
      <c r="V101" s="227">
        <f t="shared" si="5"/>
        <v>81.5</v>
      </c>
    </row>
    <row r="102" spans="1:22" ht="33.75" customHeight="1">
      <c r="A102" s="10" t="s">
        <v>24</v>
      </c>
      <c r="B102" s="45" t="s">
        <v>362</v>
      </c>
      <c r="C102" s="45" t="s">
        <v>25</v>
      </c>
      <c r="D102" s="45"/>
      <c r="E102" s="81">
        <f>E103</f>
        <v>50000</v>
      </c>
      <c r="F102" s="96"/>
      <c r="G102" s="81">
        <f>G103</f>
        <v>50000</v>
      </c>
      <c r="H102" s="99"/>
      <c r="I102" s="81">
        <f>I103</f>
        <v>50000</v>
      </c>
      <c r="J102" s="99"/>
      <c r="K102" s="81">
        <f>K103</f>
        <v>50000</v>
      </c>
      <c r="L102" s="99"/>
      <c r="M102" s="81">
        <f>M103</f>
        <v>50000</v>
      </c>
      <c r="N102" s="97"/>
      <c r="O102" s="81">
        <f>O103</f>
        <v>50000</v>
      </c>
      <c r="P102" s="96"/>
      <c r="Q102" s="132">
        <f>Q103</f>
        <v>50000</v>
      </c>
      <c r="R102" s="96"/>
      <c r="S102" s="132">
        <f>S103</f>
        <v>25000</v>
      </c>
      <c r="U102" s="132">
        <f>U103</f>
        <v>20374</v>
      </c>
      <c r="V102" s="227">
        <f t="shared" si="5"/>
        <v>81.5</v>
      </c>
    </row>
    <row r="103" spans="1:22" ht="33.75" customHeight="1">
      <c r="A103" s="12" t="s">
        <v>402</v>
      </c>
      <c r="B103" s="45" t="s">
        <v>362</v>
      </c>
      <c r="C103" s="45" t="s">
        <v>26</v>
      </c>
      <c r="D103" s="45" t="s">
        <v>385</v>
      </c>
      <c r="E103" s="81">
        <v>50000</v>
      </c>
      <c r="F103" s="96"/>
      <c r="G103" s="81">
        <f>E103+F103</f>
        <v>50000</v>
      </c>
      <c r="H103" s="99"/>
      <c r="I103" s="81">
        <f>G103+H103</f>
        <v>50000</v>
      </c>
      <c r="J103" s="99"/>
      <c r="K103" s="81">
        <f>I103+J103</f>
        <v>50000</v>
      </c>
      <c r="L103" s="99"/>
      <c r="M103" s="81">
        <f>K103+L103</f>
        <v>50000</v>
      </c>
      <c r="N103" s="97"/>
      <c r="O103" s="81">
        <f>M103+N103</f>
        <v>50000</v>
      </c>
      <c r="P103" s="96"/>
      <c r="Q103" s="132">
        <f>O103+P103</f>
        <v>50000</v>
      </c>
      <c r="R103" s="96">
        <v>-25000</v>
      </c>
      <c r="S103" s="132">
        <f>Q103+R103</f>
        <v>25000</v>
      </c>
      <c r="U103" s="132">
        <v>20374</v>
      </c>
      <c r="V103" s="227">
        <f t="shared" si="5"/>
        <v>81.5</v>
      </c>
    </row>
    <row r="104" spans="1:22" ht="81.75" customHeight="1">
      <c r="A104" s="10" t="s">
        <v>39</v>
      </c>
      <c r="B104" s="45" t="s">
        <v>362</v>
      </c>
      <c r="C104" s="45" t="s">
        <v>41</v>
      </c>
      <c r="D104" s="45"/>
      <c r="E104" s="81">
        <f>E105+E118+E121</f>
        <v>25953000</v>
      </c>
      <c r="F104" s="96"/>
      <c r="G104" s="81">
        <f>G105+G118+G121</f>
        <v>25953000</v>
      </c>
      <c r="H104" s="99"/>
      <c r="I104" s="81">
        <f>I105+I118+I121</f>
        <v>25544582.52</v>
      </c>
      <c r="J104" s="99"/>
      <c r="K104" s="81">
        <f>K105+K118+K121</f>
        <v>25545252.52</v>
      </c>
      <c r="L104" s="99"/>
      <c r="M104" s="81">
        <f>M105+M118+M121</f>
        <v>25510628.24</v>
      </c>
      <c r="N104" s="97"/>
      <c r="O104" s="81">
        <f>O105+O118+O121</f>
        <v>26759476.59</v>
      </c>
      <c r="P104" s="97"/>
      <c r="Q104" s="132">
        <f>Q105+Q118+Q121</f>
        <v>27495489.59</v>
      </c>
      <c r="R104" s="97"/>
      <c r="S104" s="132">
        <f>S105+S118+S121</f>
        <v>27472992.369999994</v>
      </c>
      <c r="U104" s="132">
        <f>U105+U118+U121</f>
        <v>25756116.099999998</v>
      </c>
      <c r="V104" s="227">
        <f t="shared" si="5"/>
        <v>93.8</v>
      </c>
    </row>
    <row r="105" spans="1:22" ht="62.25" customHeight="1">
      <c r="A105" s="10" t="s">
        <v>65</v>
      </c>
      <c r="B105" s="45" t="s">
        <v>362</v>
      </c>
      <c r="C105" s="45" t="s">
        <v>66</v>
      </c>
      <c r="D105" s="45"/>
      <c r="E105" s="83">
        <f>E106+E108+E110+E112+E114</f>
        <v>1273200</v>
      </c>
      <c r="F105" s="96"/>
      <c r="G105" s="83">
        <f>G106+G108+G110+G112+G114</f>
        <v>1273200</v>
      </c>
      <c r="H105" s="99"/>
      <c r="I105" s="83">
        <f>I106+I108+I110+I112+I114</f>
        <v>1273200</v>
      </c>
      <c r="J105" s="99"/>
      <c r="K105" s="83">
        <f>K106+K108+K110+K112+K114</f>
        <v>1273200</v>
      </c>
      <c r="L105" s="99"/>
      <c r="M105" s="83">
        <f>M106+M108+M110+M112+M114</f>
        <v>1273200</v>
      </c>
      <c r="N105" s="97"/>
      <c r="O105" s="83">
        <f>O106+O108+O110+O112+O114</f>
        <v>1453200</v>
      </c>
      <c r="P105" s="96"/>
      <c r="Q105" s="135">
        <f>Q106+Q108+Q110+Q112+Q114</f>
        <v>1494200</v>
      </c>
      <c r="R105" s="96"/>
      <c r="S105" s="135">
        <f>S106+S108+S110+S112+S114</f>
        <v>1511467.4</v>
      </c>
      <c r="U105" s="135">
        <f>U106+U108+U110+U112+U114</f>
        <v>1259227.6400000001</v>
      </c>
      <c r="V105" s="227">
        <f t="shared" si="5"/>
        <v>83.3</v>
      </c>
    </row>
    <row r="106" spans="1:22" ht="50.25" customHeight="1">
      <c r="A106" s="27" t="s">
        <v>408</v>
      </c>
      <c r="B106" s="45" t="s">
        <v>362</v>
      </c>
      <c r="C106" s="45" t="s">
        <v>75</v>
      </c>
      <c r="D106" s="45"/>
      <c r="E106" s="83">
        <f>E107</f>
        <v>181200</v>
      </c>
      <c r="F106" s="96"/>
      <c r="G106" s="83">
        <f>G107</f>
        <v>181200</v>
      </c>
      <c r="H106" s="99"/>
      <c r="I106" s="83">
        <f>I107</f>
        <v>181200</v>
      </c>
      <c r="J106" s="99"/>
      <c r="K106" s="83">
        <f>K107</f>
        <v>181200</v>
      </c>
      <c r="L106" s="99"/>
      <c r="M106" s="83">
        <f>M107</f>
        <v>181200</v>
      </c>
      <c r="N106" s="97"/>
      <c r="O106" s="83">
        <f>O107</f>
        <v>181200</v>
      </c>
      <c r="P106" s="96"/>
      <c r="Q106" s="135">
        <f>Q107</f>
        <v>181200</v>
      </c>
      <c r="R106" s="96"/>
      <c r="S106" s="135">
        <f>S107</f>
        <v>198467.4</v>
      </c>
      <c r="U106" s="135">
        <f>U107</f>
        <v>181238.4</v>
      </c>
      <c r="V106" s="227">
        <f t="shared" si="5"/>
        <v>91.3</v>
      </c>
    </row>
    <row r="107" spans="1:22" ht="39" customHeight="1">
      <c r="A107" s="12" t="s">
        <v>402</v>
      </c>
      <c r="B107" s="45" t="s">
        <v>362</v>
      </c>
      <c r="C107" s="45" t="s">
        <v>75</v>
      </c>
      <c r="D107" s="45" t="s">
        <v>385</v>
      </c>
      <c r="E107" s="81">
        <v>181200</v>
      </c>
      <c r="F107" s="96"/>
      <c r="G107" s="81">
        <f>E107+F107</f>
        <v>181200</v>
      </c>
      <c r="H107" s="99"/>
      <c r="I107" s="81">
        <f>G107+H107</f>
        <v>181200</v>
      </c>
      <c r="J107" s="99"/>
      <c r="K107" s="81">
        <f>I107+J107</f>
        <v>181200</v>
      </c>
      <c r="L107" s="99"/>
      <c r="M107" s="81">
        <f>K107+L107</f>
        <v>181200</v>
      </c>
      <c r="N107" s="97"/>
      <c r="O107" s="81">
        <f>M107+N107</f>
        <v>181200</v>
      </c>
      <c r="P107" s="96"/>
      <c r="Q107" s="132">
        <f>O107+P107</f>
        <v>181200</v>
      </c>
      <c r="R107" s="96">
        <v>17267.4</v>
      </c>
      <c r="S107" s="132">
        <f>Q107+R107</f>
        <v>198467.4</v>
      </c>
      <c r="U107" s="132">
        <v>181238.4</v>
      </c>
      <c r="V107" s="227">
        <f t="shared" si="5"/>
        <v>91.3</v>
      </c>
    </row>
    <row r="108" spans="1:22" ht="20.25" customHeight="1">
      <c r="A108" s="70" t="s">
        <v>74</v>
      </c>
      <c r="B108" s="45" t="s">
        <v>362</v>
      </c>
      <c r="C108" s="45" t="s">
        <v>76</v>
      </c>
      <c r="D108" s="45"/>
      <c r="E108" s="83">
        <f>E109</f>
        <v>60000</v>
      </c>
      <c r="F108" s="96"/>
      <c r="G108" s="83">
        <f>G109</f>
        <v>60000</v>
      </c>
      <c r="H108" s="99"/>
      <c r="I108" s="83">
        <f>I109</f>
        <v>60000</v>
      </c>
      <c r="J108" s="99"/>
      <c r="K108" s="83">
        <f>K109</f>
        <v>60000</v>
      </c>
      <c r="L108" s="99"/>
      <c r="M108" s="83">
        <f>M109</f>
        <v>60000</v>
      </c>
      <c r="N108" s="97"/>
      <c r="O108" s="83">
        <f>O109</f>
        <v>240000</v>
      </c>
      <c r="P108" s="96"/>
      <c r="Q108" s="135">
        <f>Q109</f>
        <v>281000</v>
      </c>
      <c r="R108" s="96"/>
      <c r="S108" s="135">
        <f>S109</f>
        <v>281000</v>
      </c>
      <c r="U108" s="135">
        <f>U109</f>
        <v>281000</v>
      </c>
      <c r="V108" s="227">
        <f t="shared" si="5"/>
        <v>100</v>
      </c>
    </row>
    <row r="109" spans="1:22" ht="34.5" customHeight="1">
      <c r="A109" s="12" t="s">
        <v>393</v>
      </c>
      <c r="B109" s="45" t="s">
        <v>362</v>
      </c>
      <c r="C109" s="45" t="s">
        <v>76</v>
      </c>
      <c r="D109" s="45" t="s">
        <v>386</v>
      </c>
      <c r="E109" s="81">
        <v>60000</v>
      </c>
      <c r="F109" s="96"/>
      <c r="G109" s="81">
        <f>E109+F109</f>
        <v>60000</v>
      </c>
      <c r="H109" s="99"/>
      <c r="I109" s="81">
        <f>G109+H109</f>
        <v>60000</v>
      </c>
      <c r="J109" s="99"/>
      <c r="K109" s="81">
        <f>I109+J109</f>
        <v>60000</v>
      </c>
      <c r="L109" s="99"/>
      <c r="M109" s="81">
        <f>K109+L109</f>
        <v>60000</v>
      </c>
      <c r="N109" s="97">
        <v>180000</v>
      </c>
      <c r="O109" s="81">
        <f>M109+N109</f>
        <v>240000</v>
      </c>
      <c r="P109" s="96">
        <v>41000</v>
      </c>
      <c r="Q109" s="132">
        <f>O109+P109</f>
        <v>281000</v>
      </c>
      <c r="R109" s="96"/>
      <c r="S109" s="132">
        <f>Q109+R109</f>
        <v>281000</v>
      </c>
      <c r="U109" s="132">
        <f>S109+T109</f>
        <v>281000</v>
      </c>
      <c r="V109" s="227">
        <f t="shared" si="5"/>
        <v>100</v>
      </c>
    </row>
    <row r="110" spans="1:22" ht="99" customHeight="1">
      <c r="A110" s="78" t="s">
        <v>73</v>
      </c>
      <c r="B110" s="45" t="s">
        <v>362</v>
      </c>
      <c r="C110" s="45" t="s">
        <v>67</v>
      </c>
      <c r="D110" s="45"/>
      <c r="E110" s="83">
        <f>E111</f>
        <v>940000</v>
      </c>
      <c r="F110" s="96"/>
      <c r="G110" s="83">
        <f>G111</f>
        <v>940000</v>
      </c>
      <c r="H110" s="99"/>
      <c r="I110" s="83">
        <f>I111</f>
        <v>940000</v>
      </c>
      <c r="J110" s="99"/>
      <c r="K110" s="83">
        <f>K111</f>
        <v>940000</v>
      </c>
      <c r="L110" s="99"/>
      <c r="M110" s="83">
        <f>M111</f>
        <v>940000</v>
      </c>
      <c r="N110" s="97"/>
      <c r="O110" s="83">
        <f>O111</f>
        <v>940000</v>
      </c>
      <c r="P110" s="96"/>
      <c r="Q110" s="135">
        <f>Q111</f>
        <v>940000</v>
      </c>
      <c r="R110" s="96"/>
      <c r="S110" s="135">
        <f>S111</f>
        <v>940000</v>
      </c>
      <c r="U110" s="135">
        <f>U111</f>
        <v>704989.24</v>
      </c>
      <c r="V110" s="227">
        <f t="shared" si="5"/>
        <v>75</v>
      </c>
    </row>
    <row r="111" spans="1:22" ht="21" customHeight="1">
      <c r="A111" s="12" t="s">
        <v>302</v>
      </c>
      <c r="B111" s="45" t="s">
        <v>362</v>
      </c>
      <c r="C111" s="45" t="s">
        <v>67</v>
      </c>
      <c r="D111" s="45" t="s">
        <v>385</v>
      </c>
      <c r="E111" s="81">
        <v>940000</v>
      </c>
      <c r="F111" s="96"/>
      <c r="G111" s="81">
        <f>E111+F111</f>
        <v>940000</v>
      </c>
      <c r="H111" s="99"/>
      <c r="I111" s="81">
        <f>G111+H111</f>
        <v>940000</v>
      </c>
      <c r="J111" s="99"/>
      <c r="K111" s="81">
        <f>I111+J111</f>
        <v>940000</v>
      </c>
      <c r="L111" s="99"/>
      <c r="M111" s="81">
        <f>K111+L111</f>
        <v>940000</v>
      </c>
      <c r="N111" s="97"/>
      <c r="O111" s="81">
        <f>M111+N111</f>
        <v>940000</v>
      </c>
      <c r="P111" s="96"/>
      <c r="Q111" s="132">
        <f>O111+P111</f>
        <v>940000</v>
      </c>
      <c r="R111" s="96"/>
      <c r="S111" s="132">
        <f>Q111+R111</f>
        <v>940000</v>
      </c>
      <c r="U111" s="132">
        <v>704989.24</v>
      </c>
      <c r="V111" s="227">
        <f t="shared" si="5"/>
        <v>75</v>
      </c>
    </row>
    <row r="112" spans="1:22" ht="114" customHeight="1">
      <c r="A112" s="12" t="s">
        <v>376</v>
      </c>
      <c r="B112" s="45" t="s">
        <v>362</v>
      </c>
      <c r="C112" s="45" t="s">
        <v>84</v>
      </c>
      <c r="D112" s="45"/>
      <c r="E112" s="81">
        <f>E113</f>
        <v>100</v>
      </c>
      <c r="F112" s="96"/>
      <c r="G112" s="81">
        <f>G113</f>
        <v>100</v>
      </c>
      <c r="H112" s="99"/>
      <c r="I112" s="81">
        <f>I113</f>
        <v>100</v>
      </c>
      <c r="J112" s="99"/>
      <c r="K112" s="81">
        <f>K113</f>
        <v>100</v>
      </c>
      <c r="L112" s="99"/>
      <c r="M112" s="81">
        <f>M113</f>
        <v>100</v>
      </c>
      <c r="N112" s="97"/>
      <c r="O112" s="81">
        <f>O113</f>
        <v>100</v>
      </c>
      <c r="P112" s="96"/>
      <c r="Q112" s="132">
        <f>Q113</f>
        <v>100</v>
      </c>
      <c r="R112" s="96"/>
      <c r="S112" s="132">
        <f>S113</f>
        <v>100</v>
      </c>
      <c r="U112" s="132">
        <f>U113</f>
        <v>100</v>
      </c>
      <c r="V112" s="227">
        <f t="shared" si="5"/>
        <v>100</v>
      </c>
    </row>
    <row r="113" spans="1:22" ht="36" customHeight="1">
      <c r="A113" s="12" t="s">
        <v>402</v>
      </c>
      <c r="B113" s="45" t="s">
        <v>362</v>
      </c>
      <c r="C113" s="45" t="s">
        <v>84</v>
      </c>
      <c r="D113" s="45" t="s">
        <v>385</v>
      </c>
      <c r="E113" s="80">
        <v>100</v>
      </c>
      <c r="F113" s="96"/>
      <c r="G113" s="80">
        <f>E113+F113</f>
        <v>100</v>
      </c>
      <c r="H113" s="99"/>
      <c r="I113" s="80">
        <f>G113+H113</f>
        <v>100</v>
      </c>
      <c r="J113" s="99"/>
      <c r="K113" s="80">
        <f>I113+J113</f>
        <v>100</v>
      </c>
      <c r="L113" s="99"/>
      <c r="M113" s="80">
        <f>K113+L113</f>
        <v>100</v>
      </c>
      <c r="N113" s="97"/>
      <c r="O113" s="80">
        <f>M113+N113</f>
        <v>100</v>
      </c>
      <c r="P113" s="96"/>
      <c r="Q113" s="136">
        <f>O113+P113</f>
        <v>100</v>
      </c>
      <c r="R113" s="96"/>
      <c r="S113" s="132">
        <f>Q113+R113</f>
        <v>100</v>
      </c>
      <c r="U113" s="132">
        <f>S113+T113</f>
        <v>100</v>
      </c>
      <c r="V113" s="227">
        <f t="shared" si="5"/>
        <v>100</v>
      </c>
    </row>
    <row r="114" spans="1:22" ht="51" customHeight="1">
      <c r="A114" s="36" t="s">
        <v>375</v>
      </c>
      <c r="B114" s="49" t="s">
        <v>362</v>
      </c>
      <c r="C114" s="45" t="s">
        <v>250</v>
      </c>
      <c r="D114" s="49"/>
      <c r="E114" s="81">
        <f>E115+E117</f>
        <v>91900</v>
      </c>
      <c r="F114" s="96"/>
      <c r="G114" s="81">
        <f>G115+G117</f>
        <v>91900</v>
      </c>
      <c r="H114" s="99"/>
      <c r="I114" s="81">
        <f>I115+I117+I116</f>
        <v>91900</v>
      </c>
      <c r="J114" s="99"/>
      <c r="K114" s="81">
        <f>K115+K117+K116</f>
        <v>91900</v>
      </c>
      <c r="L114" s="99"/>
      <c r="M114" s="81">
        <f>M115+M117+M116</f>
        <v>91900</v>
      </c>
      <c r="N114" s="97"/>
      <c r="O114" s="81">
        <f>O115+O117+O116</f>
        <v>91900</v>
      </c>
      <c r="P114" s="96"/>
      <c r="Q114" s="132">
        <f>Q115+Q117+Q116</f>
        <v>91900</v>
      </c>
      <c r="R114" s="96"/>
      <c r="S114" s="132">
        <f>S115+S117+S116</f>
        <v>91900</v>
      </c>
      <c r="U114" s="132">
        <f>U115+U117+U116</f>
        <v>91900</v>
      </c>
      <c r="V114" s="227">
        <f t="shared" si="5"/>
        <v>100</v>
      </c>
    </row>
    <row r="115" spans="1:22" ht="18.75" customHeight="1" hidden="1">
      <c r="A115" s="12" t="s">
        <v>378</v>
      </c>
      <c r="B115" s="45" t="s">
        <v>362</v>
      </c>
      <c r="C115" s="45" t="s">
        <v>250</v>
      </c>
      <c r="D115" s="45" t="s">
        <v>382</v>
      </c>
      <c r="E115" s="80">
        <v>85353</v>
      </c>
      <c r="F115" s="96"/>
      <c r="G115" s="80">
        <f>E115+F115</f>
        <v>85353</v>
      </c>
      <c r="H115" s="99">
        <v>-85353</v>
      </c>
      <c r="I115" s="80">
        <f>G115+H115</f>
        <v>0</v>
      </c>
      <c r="J115" s="99"/>
      <c r="K115" s="80">
        <f>I115+J115</f>
        <v>0</v>
      </c>
      <c r="L115" s="99"/>
      <c r="M115" s="80">
        <f>K115+L115</f>
        <v>0</v>
      </c>
      <c r="N115" s="97"/>
      <c r="O115" s="80">
        <f>M115+N115</f>
        <v>0</v>
      </c>
      <c r="P115" s="96"/>
      <c r="Q115" s="136">
        <f>O115+P115</f>
        <v>0</v>
      </c>
      <c r="R115" s="96"/>
      <c r="S115" s="132">
        <f>Q115+R115</f>
        <v>0</v>
      </c>
      <c r="U115" s="132">
        <f>S115+T115</f>
        <v>0</v>
      </c>
      <c r="V115" s="227" t="str">
        <f t="shared" si="5"/>
        <v>-</v>
      </c>
    </row>
    <row r="116" spans="1:22" ht="18.75" customHeight="1">
      <c r="A116" s="12" t="s">
        <v>378</v>
      </c>
      <c r="B116" s="45" t="s">
        <v>362</v>
      </c>
      <c r="C116" s="45" t="s">
        <v>250</v>
      </c>
      <c r="D116" s="45" t="s">
        <v>391</v>
      </c>
      <c r="E116" s="80"/>
      <c r="F116" s="96"/>
      <c r="G116" s="80"/>
      <c r="H116" s="99">
        <v>85353</v>
      </c>
      <c r="I116" s="80">
        <f>G116+H116</f>
        <v>85353</v>
      </c>
      <c r="J116" s="99"/>
      <c r="K116" s="80">
        <f>I116+J116</f>
        <v>85353</v>
      </c>
      <c r="L116" s="99"/>
      <c r="M116" s="80">
        <f>K116+L116</f>
        <v>85353</v>
      </c>
      <c r="N116" s="97"/>
      <c r="O116" s="80">
        <f>M116+N116</f>
        <v>85353</v>
      </c>
      <c r="P116" s="96"/>
      <c r="Q116" s="136">
        <f>O116+P116</f>
        <v>85353</v>
      </c>
      <c r="R116" s="96">
        <v>-1287.1</v>
      </c>
      <c r="S116" s="132">
        <f>Q116+R116</f>
        <v>84065.9</v>
      </c>
      <c r="U116" s="132">
        <f>S116+T116</f>
        <v>84065.9</v>
      </c>
      <c r="V116" s="227">
        <f t="shared" si="5"/>
        <v>100</v>
      </c>
    </row>
    <row r="117" spans="1:22" ht="35.25" customHeight="1">
      <c r="A117" s="36" t="s">
        <v>402</v>
      </c>
      <c r="B117" s="49" t="s">
        <v>362</v>
      </c>
      <c r="C117" s="45" t="s">
        <v>250</v>
      </c>
      <c r="D117" s="49" t="s">
        <v>385</v>
      </c>
      <c r="E117" s="81">
        <v>6547</v>
      </c>
      <c r="F117" s="96"/>
      <c r="G117" s="80">
        <f>E117+F117</f>
        <v>6547</v>
      </c>
      <c r="H117" s="99"/>
      <c r="I117" s="80">
        <f>G117+H117</f>
        <v>6547</v>
      </c>
      <c r="J117" s="99"/>
      <c r="K117" s="80">
        <f>I117+J117</f>
        <v>6547</v>
      </c>
      <c r="L117" s="99"/>
      <c r="M117" s="80">
        <f>K117+L117</f>
        <v>6547</v>
      </c>
      <c r="N117" s="97"/>
      <c r="O117" s="80">
        <f>M117+N117</f>
        <v>6547</v>
      </c>
      <c r="P117" s="96"/>
      <c r="Q117" s="136">
        <f>O117+P117</f>
        <v>6547</v>
      </c>
      <c r="R117" s="96">
        <v>1287.1</v>
      </c>
      <c r="S117" s="132">
        <f>Q117+R117</f>
        <v>7834.1</v>
      </c>
      <c r="U117" s="132">
        <f>S117+T117</f>
        <v>7834.1</v>
      </c>
      <c r="V117" s="227">
        <f t="shared" si="5"/>
        <v>100</v>
      </c>
    </row>
    <row r="118" spans="1:22" ht="97.5" customHeight="1">
      <c r="A118" s="10" t="s">
        <v>81</v>
      </c>
      <c r="B118" s="45" t="s">
        <v>362</v>
      </c>
      <c r="C118" s="45" t="s">
        <v>82</v>
      </c>
      <c r="D118" s="45"/>
      <c r="E118" s="81">
        <f>E119</f>
        <v>219000</v>
      </c>
      <c r="F118" s="96"/>
      <c r="G118" s="81">
        <f>G119</f>
        <v>219000</v>
      </c>
      <c r="H118" s="99"/>
      <c r="I118" s="81">
        <f>I119</f>
        <v>219000</v>
      </c>
      <c r="J118" s="99"/>
      <c r="K118" s="81">
        <f>K119</f>
        <v>219000</v>
      </c>
      <c r="L118" s="99"/>
      <c r="M118" s="81">
        <f>M119</f>
        <v>219000</v>
      </c>
      <c r="N118" s="97"/>
      <c r="O118" s="81">
        <f>O119</f>
        <v>219000</v>
      </c>
      <c r="P118" s="96"/>
      <c r="Q118" s="132">
        <f>Q119</f>
        <v>219000</v>
      </c>
      <c r="R118" s="96"/>
      <c r="S118" s="132">
        <f>S119</f>
        <v>219000</v>
      </c>
      <c r="U118" s="132">
        <f>U119</f>
        <v>219000</v>
      </c>
      <c r="V118" s="227">
        <f t="shared" si="5"/>
        <v>100</v>
      </c>
    </row>
    <row r="119" spans="1:22" ht="101.25" customHeight="1">
      <c r="A119" s="16" t="s">
        <v>357</v>
      </c>
      <c r="B119" s="45" t="s">
        <v>362</v>
      </c>
      <c r="C119" s="45" t="s">
        <v>83</v>
      </c>
      <c r="D119" s="45"/>
      <c r="E119" s="81">
        <f>E120</f>
        <v>219000</v>
      </c>
      <c r="F119" s="96"/>
      <c r="G119" s="81">
        <f>G120</f>
        <v>219000</v>
      </c>
      <c r="H119" s="99"/>
      <c r="I119" s="81">
        <f>I120</f>
        <v>219000</v>
      </c>
      <c r="J119" s="99"/>
      <c r="K119" s="81">
        <f>K120</f>
        <v>219000</v>
      </c>
      <c r="L119" s="99"/>
      <c r="M119" s="81">
        <f>M120</f>
        <v>219000</v>
      </c>
      <c r="N119" s="97"/>
      <c r="O119" s="81">
        <f>O120</f>
        <v>219000</v>
      </c>
      <c r="P119" s="96"/>
      <c r="Q119" s="132">
        <f>Q120</f>
        <v>219000</v>
      </c>
      <c r="R119" s="96"/>
      <c r="S119" s="132">
        <f>S120</f>
        <v>219000</v>
      </c>
      <c r="U119" s="132">
        <f>U120</f>
        <v>219000</v>
      </c>
      <c r="V119" s="227">
        <f t="shared" si="5"/>
        <v>100</v>
      </c>
    </row>
    <row r="120" spans="1:22" ht="36.75" customHeight="1">
      <c r="A120" s="12" t="s">
        <v>402</v>
      </c>
      <c r="B120" s="46" t="s">
        <v>362</v>
      </c>
      <c r="C120" s="46" t="s">
        <v>83</v>
      </c>
      <c r="D120" s="46" t="s">
        <v>385</v>
      </c>
      <c r="E120" s="81">
        <v>219000</v>
      </c>
      <c r="F120" s="96"/>
      <c r="G120" s="81">
        <f>E120+F120</f>
        <v>219000</v>
      </c>
      <c r="H120" s="99"/>
      <c r="I120" s="81">
        <f>G120+H120</f>
        <v>219000</v>
      </c>
      <c r="J120" s="99"/>
      <c r="K120" s="81">
        <f>I120+J120</f>
        <v>219000</v>
      </c>
      <c r="L120" s="99"/>
      <c r="M120" s="81">
        <f>K120+L120</f>
        <v>219000</v>
      </c>
      <c r="N120" s="97"/>
      <c r="O120" s="81">
        <f>M120+N120</f>
        <v>219000</v>
      </c>
      <c r="P120" s="96"/>
      <c r="Q120" s="132">
        <f>O120+P120</f>
        <v>219000</v>
      </c>
      <c r="R120" s="96"/>
      <c r="S120" s="132">
        <f>Q120+R120</f>
        <v>219000</v>
      </c>
      <c r="U120" s="132">
        <f>S120+T120</f>
        <v>219000</v>
      </c>
      <c r="V120" s="227">
        <f t="shared" si="5"/>
        <v>100</v>
      </c>
    </row>
    <row r="121" spans="1:22" ht="83.25" customHeight="1">
      <c r="A121" s="12" t="s">
        <v>48</v>
      </c>
      <c r="B121" s="45" t="s">
        <v>362</v>
      </c>
      <c r="C121" s="45" t="s">
        <v>49</v>
      </c>
      <c r="D121" s="45"/>
      <c r="E121" s="81">
        <f>E122</f>
        <v>24460800</v>
      </c>
      <c r="F121" s="96"/>
      <c r="G121" s="81">
        <f>G122</f>
        <v>24460800</v>
      </c>
      <c r="H121" s="99"/>
      <c r="I121" s="81">
        <f>I122</f>
        <v>24052382.52</v>
      </c>
      <c r="J121" s="99"/>
      <c r="K121" s="81">
        <f>K122</f>
        <v>24053052.52</v>
      </c>
      <c r="L121" s="99"/>
      <c r="M121" s="81">
        <f>M122</f>
        <v>24018428.24</v>
      </c>
      <c r="N121" s="97"/>
      <c r="O121" s="81">
        <f>O122</f>
        <v>25087276.59</v>
      </c>
      <c r="P121" s="96"/>
      <c r="Q121" s="132">
        <f>Q122</f>
        <v>25782289.59</v>
      </c>
      <c r="R121" s="96"/>
      <c r="S121" s="132">
        <f>S122</f>
        <v>25742524.969999995</v>
      </c>
      <c r="U121" s="132">
        <f>U122</f>
        <v>24277888.459999997</v>
      </c>
      <c r="V121" s="227">
        <f t="shared" si="5"/>
        <v>94.3</v>
      </c>
    </row>
    <row r="122" spans="1:22" ht="30.75" customHeight="1">
      <c r="A122" s="12" t="s">
        <v>51</v>
      </c>
      <c r="B122" s="45" t="s">
        <v>362</v>
      </c>
      <c r="C122" s="45" t="s">
        <v>52</v>
      </c>
      <c r="D122" s="45"/>
      <c r="E122" s="81">
        <f>E124+E125+E123+E127</f>
        <v>24460800</v>
      </c>
      <c r="F122" s="96"/>
      <c r="G122" s="81">
        <f>G124+G125+G123+G127+G129</f>
        <v>24460800</v>
      </c>
      <c r="H122" s="99"/>
      <c r="I122" s="81">
        <f>I124+I125+I123+I127+I129</f>
        <v>24052382.52</v>
      </c>
      <c r="J122" s="99"/>
      <c r="K122" s="81">
        <f>K124+K125+K123+K127+K129</f>
        <v>24053052.52</v>
      </c>
      <c r="L122" s="99"/>
      <c r="M122" s="81">
        <f>M124+M125+M123+M127+M129+M128</f>
        <v>24018428.24</v>
      </c>
      <c r="N122" s="97"/>
      <c r="O122" s="81">
        <f>O124+O125+O123+O127+O129+O128+O126</f>
        <v>25087276.59</v>
      </c>
      <c r="P122" s="96"/>
      <c r="Q122" s="132">
        <f>Q124+Q125+Q123+Q127+Q129+Q128+Q126</f>
        <v>25782289.59</v>
      </c>
      <c r="R122" s="96"/>
      <c r="S122" s="132">
        <f>S124+S125+S123+S127+S129+S128+S126</f>
        <v>25742524.969999995</v>
      </c>
      <c r="U122" s="132">
        <f>U124+U125+U123+U127+U129+U128+U126</f>
        <v>24277888.459999997</v>
      </c>
      <c r="V122" s="227">
        <f t="shared" si="5"/>
        <v>94.3</v>
      </c>
    </row>
    <row r="123" spans="1:22" ht="21" customHeight="1">
      <c r="A123" s="12" t="s">
        <v>378</v>
      </c>
      <c r="B123" s="45" t="s">
        <v>362</v>
      </c>
      <c r="C123" s="45" t="s">
        <v>50</v>
      </c>
      <c r="D123" s="45" t="s">
        <v>382</v>
      </c>
      <c r="E123" s="81">
        <v>15612776</v>
      </c>
      <c r="F123" s="96"/>
      <c r="G123" s="81">
        <f>E123+F123</f>
        <v>15612776</v>
      </c>
      <c r="H123" s="99"/>
      <c r="I123" s="81">
        <f>G123+H123</f>
        <v>15612776</v>
      </c>
      <c r="J123" s="99"/>
      <c r="K123" s="81">
        <f>I123+J123</f>
        <v>15612776</v>
      </c>
      <c r="L123" s="99">
        <v>-95342</v>
      </c>
      <c r="M123" s="81">
        <f aca="true" t="shared" si="8" ref="M123:Q129">K123+L123</f>
        <v>15517434</v>
      </c>
      <c r="N123" s="97"/>
      <c r="O123" s="81">
        <f t="shared" si="8"/>
        <v>15517434</v>
      </c>
      <c r="P123" s="96">
        <v>420467</v>
      </c>
      <c r="Q123" s="132">
        <f t="shared" si="8"/>
        <v>15937901</v>
      </c>
      <c r="R123" s="96"/>
      <c r="S123" s="132">
        <f aca="true" t="shared" si="9" ref="S123:S129">Q123+R123</f>
        <v>15937901</v>
      </c>
      <c r="U123" s="132">
        <v>14981698.66</v>
      </c>
      <c r="V123" s="227">
        <f t="shared" si="5"/>
        <v>94</v>
      </c>
    </row>
    <row r="124" spans="1:22" ht="30" customHeight="1">
      <c r="A124" s="12" t="s">
        <v>379</v>
      </c>
      <c r="B124" s="45" t="s">
        <v>362</v>
      </c>
      <c r="C124" s="45" t="s">
        <v>50</v>
      </c>
      <c r="D124" s="45" t="s">
        <v>383</v>
      </c>
      <c r="E124" s="81">
        <v>38760</v>
      </c>
      <c r="F124" s="96"/>
      <c r="G124" s="81">
        <f>E124+F124</f>
        <v>38760</v>
      </c>
      <c r="H124" s="99"/>
      <c r="I124" s="81">
        <f>G124+H124</f>
        <v>38760</v>
      </c>
      <c r="J124" s="99"/>
      <c r="K124" s="81">
        <f>I124+J124</f>
        <v>38760</v>
      </c>
      <c r="L124" s="99"/>
      <c r="M124" s="81">
        <f t="shared" si="8"/>
        <v>38760</v>
      </c>
      <c r="N124" s="97"/>
      <c r="O124" s="81">
        <f t="shared" si="8"/>
        <v>38760</v>
      </c>
      <c r="P124" s="96"/>
      <c r="Q124" s="132">
        <f t="shared" si="8"/>
        <v>38760</v>
      </c>
      <c r="R124" s="96">
        <v>6000</v>
      </c>
      <c r="S124" s="132">
        <f t="shared" si="9"/>
        <v>44760</v>
      </c>
      <c r="U124" s="132">
        <v>43246.67</v>
      </c>
      <c r="V124" s="227">
        <f t="shared" si="5"/>
        <v>96.6</v>
      </c>
    </row>
    <row r="125" spans="1:22" ht="36" customHeight="1">
      <c r="A125" s="12" t="s">
        <v>380</v>
      </c>
      <c r="B125" s="45" t="s">
        <v>362</v>
      </c>
      <c r="C125" s="45" t="s">
        <v>50</v>
      </c>
      <c r="D125" s="45" t="s">
        <v>384</v>
      </c>
      <c r="E125" s="81">
        <v>1046859</v>
      </c>
      <c r="F125" s="96"/>
      <c r="G125" s="81">
        <f>E125+F125</f>
        <v>1046859</v>
      </c>
      <c r="H125" s="99">
        <v>30000</v>
      </c>
      <c r="I125" s="81">
        <f>G125+H125</f>
        <v>1076859</v>
      </c>
      <c r="J125" s="99">
        <v>670</v>
      </c>
      <c r="K125" s="81">
        <f>I125+J125</f>
        <v>1077529</v>
      </c>
      <c r="L125" s="99">
        <v>-933</v>
      </c>
      <c r="M125" s="81">
        <f t="shared" si="8"/>
        <v>1076596</v>
      </c>
      <c r="N125" s="97">
        <v>3822</v>
      </c>
      <c r="O125" s="81">
        <f t="shared" si="8"/>
        <v>1080418</v>
      </c>
      <c r="P125" s="96">
        <v>220590</v>
      </c>
      <c r="Q125" s="132">
        <f t="shared" si="8"/>
        <v>1301008</v>
      </c>
      <c r="R125" s="96"/>
      <c r="S125" s="132">
        <f t="shared" si="9"/>
        <v>1301008</v>
      </c>
      <c r="U125" s="132">
        <v>1213695.32</v>
      </c>
      <c r="V125" s="227">
        <f t="shared" si="5"/>
        <v>93.3</v>
      </c>
    </row>
    <row r="126" spans="1:22" ht="36" customHeight="1">
      <c r="A126" s="91" t="s">
        <v>401</v>
      </c>
      <c r="B126" s="45" t="s">
        <v>362</v>
      </c>
      <c r="C126" s="45" t="s">
        <v>50</v>
      </c>
      <c r="D126" s="45" t="s">
        <v>387</v>
      </c>
      <c r="E126" s="81"/>
      <c r="F126" s="96"/>
      <c r="G126" s="81"/>
      <c r="H126" s="99"/>
      <c r="I126" s="81"/>
      <c r="J126" s="99"/>
      <c r="K126" s="81"/>
      <c r="L126" s="99"/>
      <c r="M126" s="81"/>
      <c r="N126" s="97">
        <v>916437.59</v>
      </c>
      <c r="O126" s="81">
        <f t="shared" si="8"/>
        <v>916437.59</v>
      </c>
      <c r="P126" s="96">
        <v>-590</v>
      </c>
      <c r="Q126" s="132">
        <f t="shared" si="8"/>
        <v>915847.59</v>
      </c>
      <c r="R126" s="96">
        <v>-88597.85</v>
      </c>
      <c r="S126" s="132">
        <f t="shared" si="9"/>
        <v>827249.74</v>
      </c>
      <c r="U126" s="132">
        <f>S126+T126</f>
        <v>827249.74</v>
      </c>
      <c r="V126" s="227">
        <f t="shared" si="5"/>
        <v>100</v>
      </c>
    </row>
    <row r="127" spans="1:22" ht="36" customHeight="1">
      <c r="A127" s="12" t="s">
        <v>402</v>
      </c>
      <c r="B127" s="45" t="s">
        <v>362</v>
      </c>
      <c r="C127" s="45" t="s">
        <v>50</v>
      </c>
      <c r="D127" s="45" t="s">
        <v>385</v>
      </c>
      <c r="E127" s="81">
        <v>7762405</v>
      </c>
      <c r="F127" s="96">
        <v>-34000</v>
      </c>
      <c r="G127" s="81">
        <f>E127+F127</f>
        <v>7728405</v>
      </c>
      <c r="H127" s="99">
        <v>-438417.48</v>
      </c>
      <c r="I127" s="81">
        <f>G127+H127</f>
        <v>7289987.52</v>
      </c>
      <c r="J127" s="99"/>
      <c r="K127" s="81">
        <f>I127+J127</f>
        <v>7289987.52</v>
      </c>
      <c r="L127" s="99">
        <v>-33691.28</v>
      </c>
      <c r="M127" s="81">
        <f t="shared" si="8"/>
        <v>7256296.239999999</v>
      </c>
      <c r="N127" s="97">
        <v>148588.76</v>
      </c>
      <c r="O127" s="81">
        <f t="shared" si="8"/>
        <v>7404884.999999999</v>
      </c>
      <c r="P127" s="96">
        <v>-12700</v>
      </c>
      <c r="Q127" s="132">
        <f t="shared" si="8"/>
        <v>7392184.999999999</v>
      </c>
      <c r="R127" s="96">
        <v>20558.37</v>
      </c>
      <c r="S127" s="132">
        <f t="shared" si="9"/>
        <v>7412743.369999999</v>
      </c>
      <c r="U127" s="132">
        <v>6998344.21</v>
      </c>
      <c r="V127" s="227">
        <f t="shared" si="5"/>
        <v>94.4</v>
      </c>
    </row>
    <row r="128" spans="1:22" ht="36" customHeight="1">
      <c r="A128" s="12" t="s">
        <v>179</v>
      </c>
      <c r="B128" s="45" t="s">
        <v>362</v>
      </c>
      <c r="C128" s="45" t="s">
        <v>50</v>
      </c>
      <c r="D128" s="45" t="s">
        <v>178</v>
      </c>
      <c r="E128" s="81"/>
      <c r="F128" s="96"/>
      <c r="G128" s="81"/>
      <c r="H128" s="99"/>
      <c r="I128" s="81"/>
      <c r="J128" s="99"/>
      <c r="K128" s="81"/>
      <c r="L128" s="99">
        <v>128042</v>
      </c>
      <c r="M128" s="81">
        <f t="shared" si="8"/>
        <v>128042</v>
      </c>
      <c r="N128" s="97"/>
      <c r="O128" s="81">
        <f t="shared" si="8"/>
        <v>128042</v>
      </c>
      <c r="P128" s="96">
        <v>61246</v>
      </c>
      <c r="Q128" s="132">
        <f t="shared" si="8"/>
        <v>189288</v>
      </c>
      <c r="R128" s="96"/>
      <c r="S128" s="132">
        <f t="shared" si="9"/>
        <v>189288</v>
      </c>
      <c r="U128" s="132">
        <v>187079</v>
      </c>
      <c r="V128" s="227">
        <f t="shared" si="5"/>
        <v>98.8</v>
      </c>
    </row>
    <row r="129" spans="1:22" ht="20.25" customHeight="1">
      <c r="A129" s="12" t="s">
        <v>482</v>
      </c>
      <c r="B129" s="45" t="s">
        <v>362</v>
      </c>
      <c r="C129" s="45" t="s">
        <v>50</v>
      </c>
      <c r="D129" s="45" t="s">
        <v>386</v>
      </c>
      <c r="E129" s="81"/>
      <c r="F129" s="96">
        <v>34000</v>
      </c>
      <c r="G129" s="81">
        <f>E129+F129</f>
        <v>34000</v>
      </c>
      <c r="H129" s="99"/>
      <c r="I129" s="81">
        <f>G129+H129</f>
        <v>34000</v>
      </c>
      <c r="J129" s="99"/>
      <c r="K129" s="81">
        <f>I129+J129</f>
        <v>34000</v>
      </c>
      <c r="L129" s="99">
        <v>-32700</v>
      </c>
      <c r="M129" s="81">
        <f t="shared" si="8"/>
        <v>1300</v>
      </c>
      <c r="N129" s="97"/>
      <c r="O129" s="81">
        <f t="shared" si="8"/>
        <v>1300</v>
      </c>
      <c r="P129" s="96">
        <v>6000</v>
      </c>
      <c r="Q129" s="132">
        <f t="shared" si="8"/>
        <v>7300</v>
      </c>
      <c r="R129" s="96">
        <v>22274.86</v>
      </c>
      <c r="S129" s="132">
        <f t="shared" si="9"/>
        <v>29574.86</v>
      </c>
      <c r="U129" s="132">
        <v>26574.86</v>
      </c>
      <c r="V129" s="227">
        <f t="shared" si="5"/>
        <v>89.9</v>
      </c>
    </row>
    <row r="130" spans="1:22" ht="102" customHeight="1">
      <c r="A130" s="71" t="s">
        <v>513</v>
      </c>
      <c r="B130" s="49" t="s">
        <v>362</v>
      </c>
      <c r="C130" s="49" t="s">
        <v>289</v>
      </c>
      <c r="D130" s="49"/>
      <c r="E130" s="82">
        <f>E131</f>
        <v>3002000</v>
      </c>
      <c r="F130" s="96"/>
      <c r="G130" s="82">
        <f>G131</f>
        <v>3002000</v>
      </c>
      <c r="H130" s="99"/>
      <c r="I130" s="82">
        <f>I131</f>
        <v>3002000</v>
      </c>
      <c r="J130" s="99"/>
      <c r="K130" s="82">
        <f>K131</f>
        <v>3002000</v>
      </c>
      <c r="L130" s="99"/>
      <c r="M130" s="82">
        <f>M131</f>
        <v>3067000</v>
      </c>
      <c r="N130" s="97"/>
      <c r="O130" s="82">
        <f>O131</f>
        <v>3059231.77</v>
      </c>
      <c r="P130" s="97"/>
      <c r="Q130" s="137">
        <f>Q131</f>
        <v>3104399.77</v>
      </c>
      <c r="R130" s="97"/>
      <c r="S130" s="135">
        <f>S131</f>
        <v>3104399.77</v>
      </c>
      <c r="U130" s="135">
        <f>U131</f>
        <v>2815415.58</v>
      </c>
      <c r="V130" s="227">
        <f t="shared" si="5"/>
        <v>90.7</v>
      </c>
    </row>
    <row r="131" spans="1:22" ht="113.25" customHeight="1">
      <c r="A131" s="18" t="s">
        <v>359</v>
      </c>
      <c r="B131" s="49" t="s">
        <v>362</v>
      </c>
      <c r="C131" s="49" t="s">
        <v>514</v>
      </c>
      <c r="D131" s="49"/>
      <c r="E131" s="82">
        <f>E132</f>
        <v>3002000</v>
      </c>
      <c r="F131" s="96"/>
      <c r="G131" s="82">
        <f>G132</f>
        <v>3002000</v>
      </c>
      <c r="H131" s="99"/>
      <c r="I131" s="82">
        <f>I132</f>
        <v>3002000</v>
      </c>
      <c r="J131" s="99"/>
      <c r="K131" s="82">
        <f>K132</f>
        <v>3002000</v>
      </c>
      <c r="L131" s="99"/>
      <c r="M131" s="82">
        <f>M132</f>
        <v>3067000</v>
      </c>
      <c r="N131" s="97"/>
      <c r="O131" s="82">
        <f>O132</f>
        <v>3059231.77</v>
      </c>
      <c r="P131" s="96"/>
      <c r="Q131" s="137">
        <f>Q132</f>
        <v>3104399.77</v>
      </c>
      <c r="R131" s="96"/>
      <c r="S131" s="135">
        <f>S132</f>
        <v>3104399.77</v>
      </c>
      <c r="U131" s="135">
        <f>U132</f>
        <v>2815415.58</v>
      </c>
      <c r="V131" s="227">
        <f t="shared" si="5"/>
        <v>90.7</v>
      </c>
    </row>
    <row r="132" spans="1:22" ht="24.75" customHeight="1">
      <c r="A132" s="18" t="s">
        <v>135</v>
      </c>
      <c r="B132" s="49" t="s">
        <v>362</v>
      </c>
      <c r="C132" s="49" t="s">
        <v>136</v>
      </c>
      <c r="D132" s="49"/>
      <c r="E132" s="82">
        <f>E133+E134+E135+E136</f>
        <v>3002000</v>
      </c>
      <c r="F132" s="96"/>
      <c r="G132" s="82">
        <f>G133+G134+G135+G136</f>
        <v>3002000</v>
      </c>
      <c r="H132" s="99"/>
      <c r="I132" s="82">
        <f>I133+I134+I135+I136</f>
        <v>3002000</v>
      </c>
      <c r="J132" s="99"/>
      <c r="K132" s="82">
        <f>K133+K134+K135+K136</f>
        <v>3002000</v>
      </c>
      <c r="L132" s="99"/>
      <c r="M132" s="82">
        <f>M133+M134+M135+M136+M137</f>
        <v>3067000</v>
      </c>
      <c r="N132" s="97"/>
      <c r="O132" s="82">
        <f>O133+O134+O135+O136+O137</f>
        <v>3059231.77</v>
      </c>
      <c r="P132" s="96"/>
      <c r="Q132" s="137">
        <f>Q133+Q134+Q135+Q136+Q137</f>
        <v>3104399.77</v>
      </c>
      <c r="R132" s="96"/>
      <c r="S132" s="135">
        <f>S133+S134+S135+S136+S137</f>
        <v>3104399.77</v>
      </c>
      <c r="U132" s="135">
        <f>U133+U134+U135+U136+U137</f>
        <v>2815415.58</v>
      </c>
      <c r="V132" s="227">
        <f t="shared" si="5"/>
        <v>90.7</v>
      </c>
    </row>
    <row r="133" spans="1:22" ht="21.75" customHeight="1">
      <c r="A133" s="36" t="s">
        <v>378</v>
      </c>
      <c r="B133" s="49" t="s">
        <v>362</v>
      </c>
      <c r="C133" s="49" t="s">
        <v>136</v>
      </c>
      <c r="D133" s="49" t="s">
        <v>382</v>
      </c>
      <c r="E133" s="80">
        <v>2394050</v>
      </c>
      <c r="F133" s="96"/>
      <c r="G133" s="80">
        <f>E133+F133</f>
        <v>2394050</v>
      </c>
      <c r="H133" s="99"/>
      <c r="I133" s="80">
        <f>G133+H133</f>
        <v>2394050</v>
      </c>
      <c r="J133" s="99"/>
      <c r="K133" s="80">
        <f>I133+J133</f>
        <v>2394050</v>
      </c>
      <c r="L133" s="99"/>
      <c r="M133" s="80">
        <f>K133+L133</f>
        <v>2394050</v>
      </c>
      <c r="N133" s="97">
        <v>-1400</v>
      </c>
      <c r="O133" s="80">
        <f>M133+N133</f>
        <v>2392650</v>
      </c>
      <c r="P133" s="96">
        <v>45168</v>
      </c>
      <c r="Q133" s="136">
        <f>O133+P133</f>
        <v>2437818</v>
      </c>
      <c r="R133" s="96">
        <v>125698.61</v>
      </c>
      <c r="S133" s="132">
        <f>Q133+R133</f>
        <v>2563516.61</v>
      </c>
      <c r="U133" s="132">
        <v>2322652.08</v>
      </c>
      <c r="V133" s="227">
        <f t="shared" si="5"/>
        <v>90.6</v>
      </c>
    </row>
    <row r="134" spans="1:22" ht="30" customHeight="1">
      <c r="A134" s="36" t="s">
        <v>379</v>
      </c>
      <c r="B134" s="49" t="s">
        <v>362</v>
      </c>
      <c r="C134" s="49" t="s">
        <v>136</v>
      </c>
      <c r="D134" s="49" t="s">
        <v>383</v>
      </c>
      <c r="E134" s="80">
        <v>81600</v>
      </c>
      <c r="F134" s="96"/>
      <c r="G134" s="80">
        <f>E134+F134</f>
        <v>81600</v>
      </c>
      <c r="H134" s="99"/>
      <c r="I134" s="80">
        <f>G134+H134</f>
        <v>81600</v>
      </c>
      <c r="J134" s="99"/>
      <c r="K134" s="80">
        <f>I134+J134</f>
        <v>81600</v>
      </c>
      <c r="L134" s="99"/>
      <c r="M134" s="80">
        <f>K134+L134</f>
        <v>81600</v>
      </c>
      <c r="N134" s="97"/>
      <c r="O134" s="80">
        <f>M134+N134</f>
        <v>81600</v>
      </c>
      <c r="P134" s="96"/>
      <c r="Q134" s="136">
        <f>O134+P134</f>
        <v>81600</v>
      </c>
      <c r="R134" s="96">
        <v>-30000</v>
      </c>
      <c r="S134" s="132">
        <f>Q134+R134</f>
        <v>51600</v>
      </c>
      <c r="U134" s="132">
        <v>30288.5</v>
      </c>
      <c r="V134" s="227">
        <f t="shared" si="5"/>
        <v>58.7</v>
      </c>
    </row>
    <row r="135" spans="1:22" ht="45.75" customHeight="1">
      <c r="A135" s="36" t="s">
        <v>380</v>
      </c>
      <c r="B135" s="49" t="s">
        <v>362</v>
      </c>
      <c r="C135" s="49" t="s">
        <v>136</v>
      </c>
      <c r="D135" s="49" t="s">
        <v>384</v>
      </c>
      <c r="E135" s="80">
        <v>158010</v>
      </c>
      <c r="F135" s="96"/>
      <c r="G135" s="80">
        <f>E135+F135</f>
        <v>158010</v>
      </c>
      <c r="H135" s="99"/>
      <c r="I135" s="80">
        <f>G135+H135</f>
        <v>158010</v>
      </c>
      <c r="J135" s="99"/>
      <c r="K135" s="80">
        <f>I135+J135</f>
        <v>158010</v>
      </c>
      <c r="L135" s="99"/>
      <c r="M135" s="80">
        <f>K135+L135</f>
        <v>158010</v>
      </c>
      <c r="N135" s="97">
        <v>-8768.23</v>
      </c>
      <c r="O135" s="80">
        <f>M135+N135</f>
        <v>149241.77</v>
      </c>
      <c r="P135" s="96"/>
      <c r="Q135" s="136">
        <f>O135+P135</f>
        <v>149241.77</v>
      </c>
      <c r="R135" s="96">
        <v>-67116.77</v>
      </c>
      <c r="S135" s="132">
        <f>Q135+R135</f>
        <v>82124.99999999999</v>
      </c>
      <c r="U135" s="132">
        <v>77132.54</v>
      </c>
      <c r="V135" s="227">
        <f t="shared" si="5"/>
        <v>93.9</v>
      </c>
    </row>
    <row r="136" spans="1:22" ht="36" customHeight="1">
      <c r="A136" s="36" t="s">
        <v>402</v>
      </c>
      <c r="B136" s="49" t="s">
        <v>362</v>
      </c>
      <c r="C136" s="49" t="s">
        <v>136</v>
      </c>
      <c r="D136" s="49" t="s">
        <v>385</v>
      </c>
      <c r="E136" s="80">
        <v>368340</v>
      </c>
      <c r="F136" s="96"/>
      <c r="G136" s="80">
        <f>E136+F136</f>
        <v>368340</v>
      </c>
      <c r="H136" s="99"/>
      <c r="I136" s="80">
        <f>G136+H136</f>
        <v>368340</v>
      </c>
      <c r="J136" s="99"/>
      <c r="K136" s="80">
        <f>I136+J136</f>
        <v>368340</v>
      </c>
      <c r="L136" s="99"/>
      <c r="M136" s="80">
        <f>K136+L136</f>
        <v>368340</v>
      </c>
      <c r="N136" s="97">
        <v>2200</v>
      </c>
      <c r="O136" s="80">
        <f>M136+N136</f>
        <v>370540</v>
      </c>
      <c r="P136" s="96"/>
      <c r="Q136" s="136">
        <f>O136+P136</f>
        <v>370540</v>
      </c>
      <c r="R136" s="96">
        <v>-28581.84</v>
      </c>
      <c r="S136" s="132">
        <f>Q136+R136</f>
        <v>341958.16</v>
      </c>
      <c r="U136" s="132">
        <v>320342.46</v>
      </c>
      <c r="V136" s="227">
        <f t="shared" si="5"/>
        <v>93.7</v>
      </c>
    </row>
    <row r="137" spans="1:22" ht="36" customHeight="1">
      <c r="A137" s="110" t="s">
        <v>192</v>
      </c>
      <c r="B137" s="49" t="s">
        <v>362</v>
      </c>
      <c r="C137" s="49" t="s">
        <v>136</v>
      </c>
      <c r="D137" s="45" t="s">
        <v>191</v>
      </c>
      <c r="E137" s="80"/>
      <c r="F137" s="96"/>
      <c r="G137" s="80"/>
      <c r="H137" s="99"/>
      <c r="I137" s="80"/>
      <c r="J137" s="99"/>
      <c r="K137" s="80"/>
      <c r="L137" s="99">
        <v>65000</v>
      </c>
      <c r="M137" s="80">
        <f>K137+L137</f>
        <v>65000</v>
      </c>
      <c r="N137" s="97">
        <v>200</v>
      </c>
      <c r="O137" s="80">
        <f>M137+N137</f>
        <v>65200</v>
      </c>
      <c r="P137" s="96"/>
      <c r="Q137" s="136">
        <f>O137+P137</f>
        <v>65200</v>
      </c>
      <c r="R137" s="96"/>
      <c r="S137" s="132">
        <f>Q137+R137</f>
        <v>65200</v>
      </c>
      <c r="U137" s="132">
        <v>65000</v>
      </c>
      <c r="V137" s="227">
        <f t="shared" si="5"/>
        <v>99.7</v>
      </c>
    </row>
    <row r="138" spans="1:22" ht="18" customHeight="1">
      <c r="A138" s="19" t="s">
        <v>97</v>
      </c>
      <c r="B138" s="49" t="s">
        <v>362</v>
      </c>
      <c r="C138" s="49" t="s">
        <v>414</v>
      </c>
      <c r="D138" s="49"/>
      <c r="E138" s="80">
        <f>E141</f>
        <v>200</v>
      </c>
      <c r="F138" s="96"/>
      <c r="G138" s="80">
        <f>G141</f>
        <v>200</v>
      </c>
      <c r="H138" s="99"/>
      <c r="I138" s="80">
        <f>I141</f>
        <v>200</v>
      </c>
      <c r="J138" s="99"/>
      <c r="K138" s="80">
        <f>K141</f>
        <v>200</v>
      </c>
      <c r="L138" s="99"/>
      <c r="M138" s="80">
        <f>M141</f>
        <v>200</v>
      </c>
      <c r="N138" s="97"/>
      <c r="O138" s="80">
        <f>O141</f>
        <v>200</v>
      </c>
      <c r="P138" s="96"/>
      <c r="Q138" s="136">
        <f>Q141</f>
        <v>200</v>
      </c>
      <c r="R138" s="96"/>
      <c r="S138" s="132">
        <f>S141+S139</f>
        <v>15200</v>
      </c>
      <c r="U138" s="132">
        <f>U141+U139</f>
        <v>3180</v>
      </c>
      <c r="V138" s="227">
        <f aca="true" t="shared" si="10" ref="V138:V201">IF(S138=0,"-",IF(U138/S138*100&gt;110,"свыше 100",ROUND((U138/S138*100),1)))</f>
        <v>20.9</v>
      </c>
    </row>
    <row r="139" spans="1:22" ht="18" customHeight="1">
      <c r="A139" s="110" t="s">
        <v>132</v>
      </c>
      <c r="B139" s="45" t="s">
        <v>362</v>
      </c>
      <c r="C139" s="45" t="s">
        <v>133</v>
      </c>
      <c r="D139" s="49"/>
      <c r="E139" s="80"/>
      <c r="F139" s="96"/>
      <c r="G139" s="80"/>
      <c r="H139" s="99"/>
      <c r="I139" s="80"/>
      <c r="J139" s="99"/>
      <c r="K139" s="80"/>
      <c r="L139" s="99"/>
      <c r="M139" s="80"/>
      <c r="N139" s="97"/>
      <c r="O139" s="80"/>
      <c r="P139" s="96"/>
      <c r="Q139" s="136"/>
      <c r="R139" s="96"/>
      <c r="S139" s="132">
        <f>S140</f>
        <v>15000</v>
      </c>
      <c r="U139" s="132">
        <f>U140</f>
        <v>3080</v>
      </c>
      <c r="V139" s="227">
        <f t="shared" si="10"/>
        <v>20.5</v>
      </c>
    </row>
    <row r="140" spans="1:22" ht="18" customHeight="1">
      <c r="A140" s="110" t="s">
        <v>388</v>
      </c>
      <c r="B140" s="45" t="s">
        <v>362</v>
      </c>
      <c r="C140" s="45" t="s">
        <v>133</v>
      </c>
      <c r="D140" s="45" t="s">
        <v>389</v>
      </c>
      <c r="E140" s="80"/>
      <c r="F140" s="96"/>
      <c r="G140" s="80"/>
      <c r="H140" s="99"/>
      <c r="I140" s="80"/>
      <c r="J140" s="99"/>
      <c r="K140" s="80"/>
      <c r="L140" s="99"/>
      <c r="M140" s="80"/>
      <c r="N140" s="97"/>
      <c r="O140" s="80"/>
      <c r="P140" s="96"/>
      <c r="Q140" s="136"/>
      <c r="R140" s="96">
        <v>15000</v>
      </c>
      <c r="S140" s="132">
        <f>Q140+R140</f>
        <v>15000</v>
      </c>
      <c r="U140" s="132">
        <v>3080</v>
      </c>
      <c r="V140" s="227">
        <f t="shared" si="10"/>
        <v>20.5</v>
      </c>
    </row>
    <row r="141" spans="1:22" ht="164.25" customHeight="1">
      <c r="A141" s="42" t="s">
        <v>251</v>
      </c>
      <c r="B141" s="49" t="s">
        <v>362</v>
      </c>
      <c r="C141" s="49" t="s">
        <v>252</v>
      </c>
      <c r="D141" s="49"/>
      <c r="E141" s="80">
        <f>E142</f>
        <v>200</v>
      </c>
      <c r="F141" s="96"/>
      <c r="G141" s="80">
        <f>G142</f>
        <v>200</v>
      </c>
      <c r="H141" s="99"/>
      <c r="I141" s="80">
        <f>I142</f>
        <v>200</v>
      </c>
      <c r="J141" s="99"/>
      <c r="K141" s="80">
        <f>K142</f>
        <v>200</v>
      </c>
      <c r="L141" s="99"/>
      <c r="M141" s="80">
        <f>M142</f>
        <v>200</v>
      </c>
      <c r="N141" s="97"/>
      <c r="O141" s="80">
        <f>O142</f>
        <v>200</v>
      </c>
      <c r="P141" s="96"/>
      <c r="Q141" s="136">
        <f>Q142</f>
        <v>200</v>
      </c>
      <c r="R141" s="96"/>
      <c r="S141" s="132">
        <f>S142</f>
        <v>200</v>
      </c>
      <c r="U141" s="132">
        <f>U142</f>
        <v>100</v>
      </c>
      <c r="V141" s="227">
        <f t="shared" si="10"/>
        <v>50</v>
      </c>
    </row>
    <row r="142" spans="1:22" ht="34.5" customHeight="1">
      <c r="A142" s="36" t="s">
        <v>402</v>
      </c>
      <c r="B142" s="49" t="s">
        <v>362</v>
      </c>
      <c r="C142" s="49" t="s">
        <v>252</v>
      </c>
      <c r="D142" s="49" t="s">
        <v>385</v>
      </c>
      <c r="E142" s="80">
        <v>200</v>
      </c>
      <c r="F142" s="96"/>
      <c r="G142" s="80">
        <f>E142+F142</f>
        <v>200</v>
      </c>
      <c r="H142" s="99"/>
      <c r="I142" s="80">
        <f>G142+H142</f>
        <v>200</v>
      </c>
      <c r="J142" s="99"/>
      <c r="K142" s="80">
        <f>I142+J142</f>
        <v>200</v>
      </c>
      <c r="L142" s="99"/>
      <c r="M142" s="80">
        <f>K142+L142</f>
        <v>200</v>
      </c>
      <c r="N142" s="97"/>
      <c r="O142" s="80">
        <f>M142+N142</f>
        <v>200</v>
      </c>
      <c r="P142" s="96"/>
      <c r="Q142" s="136">
        <f>O142+P142</f>
        <v>200</v>
      </c>
      <c r="R142" s="96"/>
      <c r="S142" s="132">
        <f>Q142+R142</f>
        <v>200</v>
      </c>
      <c r="U142" s="132">
        <v>100</v>
      </c>
      <c r="V142" s="227">
        <f t="shared" si="10"/>
        <v>50</v>
      </c>
    </row>
    <row r="143" spans="1:22" ht="21" customHeight="1">
      <c r="A143" s="17" t="s">
        <v>292</v>
      </c>
      <c r="B143" s="43" t="s">
        <v>293</v>
      </c>
      <c r="C143" s="51"/>
      <c r="D143" s="43"/>
      <c r="E143" s="84">
        <f>E144</f>
        <v>1522000</v>
      </c>
      <c r="F143" s="96"/>
      <c r="G143" s="84">
        <f>G144</f>
        <v>1522000</v>
      </c>
      <c r="H143" s="99"/>
      <c r="I143" s="84">
        <f>I144</f>
        <v>1522000</v>
      </c>
      <c r="J143" s="99"/>
      <c r="K143" s="84">
        <f>K144</f>
        <v>1522000</v>
      </c>
      <c r="L143" s="99"/>
      <c r="M143" s="84">
        <f>M144</f>
        <v>1522000</v>
      </c>
      <c r="N143" s="97"/>
      <c r="O143" s="84">
        <f>O144</f>
        <v>1369800</v>
      </c>
      <c r="P143" s="96"/>
      <c r="Q143" s="131">
        <f>Q144</f>
        <v>1369800</v>
      </c>
      <c r="R143" s="96"/>
      <c r="S143" s="131">
        <f>S144</f>
        <v>1521999.9999999998</v>
      </c>
      <c r="U143" s="131">
        <f>U144</f>
        <v>1461799.9999999998</v>
      </c>
      <c r="V143" s="227">
        <f t="shared" si="10"/>
        <v>96</v>
      </c>
    </row>
    <row r="144" spans="1:22" ht="67.5" customHeight="1">
      <c r="A144" s="10" t="s">
        <v>166</v>
      </c>
      <c r="B144" s="49" t="s">
        <v>293</v>
      </c>
      <c r="C144" s="52" t="s">
        <v>361</v>
      </c>
      <c r="D144" s="49"/>
      <c r="E144" s="80">
        <f>E145</f>
        <v>1522000</v>
      </c>
      <c r="F144" s="96"/>
      <c r="G144" s="80">
        <f>G145</f>
        <v>1522000</v>
      </c>
      <c r="H144" s="99"/>
      <c r="I144" s="80">
        <f>I145</f>
        <v>1522000</v>
      </c>
      <c r="J144" s="99"/>
      <c r="K144" s="80">
        <f>K145</f>
        <v>1522000</v>
      </c>
      <c r="L144" s="99"/>
      <c r="M144" s="80">
        <f>M145</f>
        <v>1522000</v>
      </c>
      <c r="N144" s="97"/>
      <c r="O144" s="80">
        <f>O145</f>
        <v>1369800</v>
      </c>
      <c r="P144" s="97"/>
      <c r="Q144" s="136">
        <f>Q145</f>
        <v>1369800</v>
      </c>
      <c r="R144" s="97"/>
      <c r="S144" s="132">
        <f>S145</f>
        <v>1521999.9999999998</v>
      </c>
      <c r="U144" s="132">
        <f>U145</f>
        <v>1461799.9999999998</v>
      </c>
      <c r="V144" s="227">
        <f t="shared" si="10"/>
        <v>96</v>
      </c>
    </row>
    <row r="145" spans="1:22" ht="81" customHeight="1">
      <c r="A145" s="37" t="s">
        <v>476</v>
      </c>
      <c r="B145" s="49" t="s">
        <v>344</v>
      </c>
      <c r="C145" s="53" t="s">
        <v>477</v>
      </c>
      <c r="D145" s="49"/>
      <c r="E145" s="80">
        <f>E146</f>
        <v>1522000</v>
      </c>
      <c r="F145" s="96"/>
      <c r="G145" s="80">
        <f>G146</f>
        <v>1522000</v>
      </c>
      <c r="H145" s="99"/>
      <c r="I145" s="80">
        <f>I146</f>
        <v>1522000</v>
      </c>
      <c r="J145" s="99"/>
      <c r="K145" s="80">
        <f>K146</f>
        <v>1522000</v>
      </c>
      <c r="L145" s="99"/>
      <c r="M145" s="80">
        <f>M146</f>
        <v>1522000</v>
      </c>
      <c r="N145" s="97"/>
      <c r="O145" s="80">
        <f>O146</f>
        <v>1369800</v>
      </c>
      <c r="P145" s="96"/>
      <c r="Q145" s="136">
        <f>Q146</f>
        <v>1369800</v>
      </c>
      <c r="R145" s="96"/>
      <c r="S145" s="132">
        <f>S146</f>
        <v>1521999.9999999998</v>
      </c>
      <c r="U145" s="132">
        <f>U146</f>
        <v>1461799.9999999998</v>
      </c>
      <c r="V145" s="227">
        <f t="shared" si="10"/>
        <v>96</v>
      </c>
    </row>
    <row r="146" spans="1:22" ht="54" customHeight="1">
      <c r="A146" s="11" t="s">
        <v>509</v>
      </c>
      <c r="B146" s="45" t="s">
        <v>344</v>
      </c>
      <c r="C146" s="93" t="s">
        <v>90</v>
      </c>
      <c r="D146" s="49"/>
      <c r="E146" s="80">
        <f>E147+E148+E149+E150</f>
        <v>1522000</v>
      </c>
      <c r="F146" s="96"/>
      <c r="G146" s="80">
        <f>G147+G148+G149+G150</f>
        <v>1522000</v>
      </c>
      <c r="H146" s="99"/>
      <c r="I146" s="80">
        <f>I147+I148+I149+I150</f>
        <v>1522000</v>
      </c>
      <c r="J146" s="99"/>
      <c r="K146" s="80">
        <f>K147+K148+K149+K150</f>
        <v>1522000</v>
      </c>
      <c r="L146" s="99"/>
      <c r="M146" s="80">
        <f>M147+M148+M149+M150</f>
        <v>1522000</v>
      </c>
      <c r="N146" s="97"/>
      <c r="O146" s="80">
        <f>O147+O148+O149+O150</f>
        <v>1369800</v>
      </c>
      <c r="P146" s="96"/>
      <c r="Q146" s="136">
        <f>Q147+Q148+Q149+Q150</f>
        <v>1369800</v>
      </c>
      <c r="R146" s="96"/>
      <c r="S146" s="132">
        <f>S147+S148+S149+S150</f>
        <v>1521999.9999999998</v>
      </c>
      <c r="U146" s="132">
        <f>U147+U148+U149+U150</f>
        <v>1461799.9999999998</v>
      </c>
      <c r="V146" s="227">
        <f t="shared" si="10"/>
        <v>96</v>
      </c>
    </row>
    <row r="147" spans="1:22" ht="26.25" customHeight="1">
      <c r="A147" s="36" t="s">
        <v>378</v>
      </c>
      <c r="B147" s="49" t="s">
        <v>344</v>
      </c>
      <c r="C147" s="49" t="s">
        <v>90</v>
      </c>
      <c r="D147" s="49" t="s">
        <v>391</v>
      </c>
      <c r="E147" s="80">
        <v>1140312</v>
      </c>
      <c r="F147" s="96"/>
      <c r="G147" s="80">
        <f>E147+F147</f>
        <v>1140312</v>
      </c>
      <c r="H147" s="99"/>
      <c r="I147" s="80">
        <f>G147+H147</f>
        <v>1140312</v>
      </c>
      <c r="J147" s="99"/>
      <c r="K147" s="80">
        <f>I147+J147</f>
        <v>1140312</v>
      </c>
      <c r="L147" s="99"/>
      <c r="M147" s="80">
        <f>K147+L147</f>
        <v>1140312</v>
      </c>
      <c r="N147" s="97"/>
      <c r="O147" s="80">
        <f>M147+N147</f>
        <v>1140312</v>
      </c>
      <c r="P147" s="96"/>
      <c r="Q147" s="136">
        <f>O147+P147</f>
        <v>1140312</v>
      </c>
      <c r="R147" s="96">
        <v>73009.21</v>
      </c>
      <c r="S147" s="132">
        <f>Q147+R147</f>
        <v>1213321.21</v>
      </c>
      <c r="U147" s="132">
        <f>S147+T147</f>
        <v>1213321.21</v>
      </c>
      <c r="V147" s="227">
        <f t="shared" si="10"/>
        <v>100</v>
      </c>
    </row>
    <row r="148" spans="1:22" ht="33.75" customHeight="1" hidden="1">
      <c r="A148" s="36" t="s">
        <v>379</v>
      </c>
      <c r="B148" s="49" t="s">
        <v>344</v>
      </c>
      <c r="C148" s="49" t="s">
        <v>90</v>
      </c>
      <c r="D148" s="49" t="s">
        <v>392</v>
      </c>
      <c r="E148" s="80">
        <v>0</v>
      </c>
      <c r="F148" s="96"/>
      <c r="G148" s="80">
        <f>E148+F148</f>
        <v>0</v>
      </c>
      <c r="H148" s="99"/>
      <c r="I148" s="80">
        <f>G148+H148</f>
        <v>0</v>
      </c>
      <c r="J148" s="99"/>
      <c r="K148" s="80">
        <f>I148+J148</f>
        <v>0</v>
      </c>
      <c r="L148" s="99"/>
      <c r="M148" s="80">
        <f>K148+L148</f>
        <v>0</v>
      </c>
      <c r="N148" s="97"/>
      <c r="O148" s="80">
        <f>M148+N148</f>
        <v>0</v>
      </c>
      <c r="P148" s="96"/>
      <c r="Q148" s="136">
        <f>O148+P148</f>
        <v>0</v>
      </c>
      <c r="R148" s="96"/>
      <c r="S148" s="132">
        <f>Q148+R148</f>
        <v>0</v>
      </c>
      <c r="U148" s="132">
        <f>S148+T148</f>
        <v>0</v>
      </c>
      <c r="V148" s="227" t="str">
        <f t="shared" si="10"/>
        <v>-</v>
      </c>
    </row>
    <row r="149" spans="1:22" ht="47.25">
      <c r="A149" s="36" t="s">
        <v>380</v>
      </c>
      <c r="B149" s="49" t="s">
        <v>344</v>
      </c>
      <c r="C149" s="49" t="s">
        <v>90</v>
      </c>
      <c r="D149" s="49" t="s">
        <v>384</v>
      </c>
      <c r="E149" s="80">
        <v>66300</v>
      </c>
      <c r="F149" s="96"/>
      <c r="G149" s="80">
        <f>E149+F149</f>
        <v>66300</v>
      </c>
      <c r="H149" s="99"/>
      <c r="I149" s="80">
        <f>G149+H149</f>
        <v>66300</v>
      </c>
      <c r="J149" s="99"/>
      <c r="K149" s="80">
        <f>I149+J149</f>
        <v>66300</v>
      </c>
      <c r="L149" s="99"/>
      <c r="M149" s="80">
        <f>K149+L149</f>
        <v>66300</v>
      </c>
      <c r="N149" s="97">
        <v>-2000</v>
      </c>
      <c r="O149" s="80">
        <f>M149+N149</f>
        <v>64300</v>
      </c>
      <c r="P149" s="96"/>
      <c r="Q149" s="136">
        <f>O149+P149</f>
        <v>64300</v>
      </c>
      <c r="R149" s="96">
        <v>11007.38</v>
      </c>
      <c r="S149" s="132">
        <f>Q149+R149</f>
        <v>75307.38</v>
      </c>
      <c r="U149" s="132">
        <f>S149+T149</f>
        <v>75307.38</v>
      </c>
      <c r="V149" s="227">
        <f t="shared" si="10"/>
        <v>100</v>
      </c>
    </row>
    <row r="150" spans="1:22" ht="31.5">
      <c r="A150" s="36" t="s">
        <v>402</v>
      </c>
      <c r="B150" s="49" t="s">
        <v>344</v>
      </c>
      <c r="C150" s="49" t="s">
        <v>90</v>
      </c>
      <c r="D150" s="49" t="s">
        <v>385</v>
      </c>
      <c r="E150" s="80">
        <v>315388</v>
      </c>
      <c r="F150" s="96"/>
      <c r="G150" s="80">
        <f>E150+F150</f>
        <v>315388</v>
      </c>
      <c r="H150" s="99"/>
      <c r="I150" s="80">
        <f>G150+H150</f>
        <v>315388</v>
      </c>
      <c r="J150" s="99"/>
      <c r="K150" s="80">
        <f>I150+J150</f>
        <v>315388</v>
      </c>
      <c r="L150" s="99"/>
      <c r="M150" s="80">
        <f>K150+L150</f>
        <v>315388</v>
      </c>
      <c r="N150" s="97">
        <v>-150200</v>
      </c>
      <c r="O150" s="80">
        <f>M150+N150</f>
        <v>165188</v>
      </c>
      <c r="P150" s="96"/>
      <c r="Q150" s="136">
        <f>O150+P150</f>
        <v>165188</v>
      </c>
      <c r="R150" s="96">
        <v>68183.41</v>
      </c>
      <c r="S150" s="132">
        <f>Q150+R150</f>
        <v>233371.41</v>
      </c>
      <c r="U150" s="132">
        <v>173171.41</v>
      </c>
      <c r="V150" s="227">
        <f t="shared" si="10"/>
        <v>74.2</v>
      </c>
    </row>
    <row r="151" spans="1:22" ht="36" customHeight="1">
      <c r="A151" s="26" t="s">
        <v>346</v>
      </c>
      <c r="B151" s="54" t="s">
        <v>294</v>
      </c>
      <c r="C151" s="54"/>
      <c r="D151" s="54"/>
      <c r="E151" s="84">
        <f>E152+E168+E177</f>
        <v>3531000</v>
      </c>
      <c r="F151" s="96"/>
      <c r="G151" s="84">
        <f>G152+G168+G177</f>
        <v>3531000</v>
      </c>
      <c r="H151" s="99"/>
      <c r="I151" s="84">
        <f>I152+I168+I177</f>
        <v>3531000</v>
      </c>
      <c r="J151" s="99"/>
      <c r="K151" s="84">
        <f>K152+K168+K177</f>
        <v>3531000</v>
      </c>
      <c r="L151" s="99"/>
      <c r="M151" s="84">
        <f>M152+M168+M177</f>
        <v>3556526</v>
      </c>
      <c r="N151" s="97"/>
      <c r="O151" s="84">
        <f>O152+O168+O177</f>
        <v>3320928.23</v>
      </c>
      <c r="P151" s="97"/>
      <c r="Q151" s="131">
        <f>Q152+Q168+Q177</f>
        <v>3275585.23</v>
      </c>
      <c r="R151" s="97"/>
      <c r="S151" s="131">
        <f>S152+S168+S177</f>
        <v>3252204.65</v>
      </c>
      <c r="T151" s="114"/>
      <c r="U151" s="131">
        <f>U152+U168+U177</f>
        <v>2988467.12</v>
      </c>
      <c r="V151" s="227">
        <f t="shared" si="10"/>
        <v>91.9</v>
      </c>
    </row>
    <row r="152" spans="1:22" ht="63" customHeight="1">
      <c r="A152" s="38" t="s">
        <v>409</v>
      </c>
      <c r="B152" s="56" t="s">
        <v>295</v>
      </c>
      <c r="C152" s="56"/>
      <c r="D152" s="56"/>
      <c r="E152" s="80">
        <f>E153+E161</f>
        <v>2230000</v>
      </c>
      <c r="F152" s="97"/>
      <c r="G152" s="80">
        <f>G153+G161</f>
        <v>2230000</v>
      </c>
      <c r="H152" s="99"/>
      <c r="I152" s="80">
        <f>I153+I161</f>
        <v>2230000</v>
      </c>
      <c r="J152" s="99"/>
      <c r="K152" s="80">
        <f>K153+K161</f>
        <v>2230000</v>
      </c>
      <c r="L152" s="99"/>
      <c r="M152" s="80">
        <f>M153+M161</f>
        <v>2255526</v>
      </c>
      <c r="N152" s="97"/>
      <c r="O152" s="80">
        <f>O153+O161</f>
        <v>2020653.23</v>
      </c>
      <c r="P152" s="97"/>
      <c r="Q152" s="136">
        <f>Q153+Q161</f>
        <v>1977310.23</v>
      </c>
      <c r="R152" s="97"/>
      <c r="S152" s="132">
        <f>S153+S161</f>
        <v>1959109.65</v>
      </c>
      <c r="T152" s="114"/>
      <c r="U152" s="132">
        <f>U153+U161</f>
        <v>1927522.43</v>
      </c>
      <c r="V152" s="227">
        <f t="shared" si="10"/>
        <v>98.4</v>
      </c>
    </row>
    <row r="153" spans="1:22" ht="66" customHeight="1">
      <c r="A153" s="79" t="s">
        <v>103</v>
      </c>
      <c r="B153" s="49" t="s">
        <v>295</v>
      </c>
      <c r="C153" s="49" t="s">
        <v>361</v>
      </c>
      <c r="D153" s="49"/>
      <c r="E153" s="82">
        <f>E154</f>
        <v>700000</v>
      </c>
      <c r="F153" s="96"/>
      <c r="G153" s="82">
        <f>G154</f>
        <v>700000</v>
      </c>
      <c r="H153" s="99"/>
      <c r="I153" s="82">
        <f>I154</f>
        <v>700000</v>
      </c>
      <c r="J153" s="99"/>
      <c r="K153" s="82">
        <f>K154</f>
        <v>700000</v>
      </c>
      <c r="L153" s="99"/>
      <c r="M153" s="82">
        <f>M154</f>
        <v>700000</v>
      </c>
      <c r="N153" s="97"/>
      <c r="O153" s="82">
        <f>O154</f>
        <v>465127.23</v>
      </c>
      <c r="P153" s="96"/>
      <c r="Q153" s="137">
        <f>Q154</f>
        <v>247327.22999999998</v>
      </c>
      <c r="R153" s="96"/>
      <c r="S153" s="135">
        <f>S154</f>
        <v>202507.22999999998</v>
      </c>
      <c r="U153" s="135">
        <f>U154</f>
        <v>202507.23</v>
      </c>
      <c r="V153" s="227">
        <f t="shared" si="10"/>
        <v>100</v>
      </c>
    </row>
    <row r="154" spans="1:22" ht="81.75" customHeight="1">
      <c r="A154" s="12" t="s">
        <v>465</v>
      </c>
      <c r="B154" s="49" t="s">
        <v>295</v>
      </c>
      <c r="C154" s="49" t="s">
        <v>104</v>
      </c>
      <c r="D154" s="49"/>
      <c r="E154" s="82">
        <f>E155</f>
        <v>700000</v>
      </c>
      <c r="F154" s="96"/>
      <c r="G154" s="82">
        <f>G155</f>
        <v>700000</v>
      </c>
      <c r="H154" s="99"/>
      <c r="I154" s="82">
        <f>I155</f>
        <v>700000</v>
      </c>
      <c r="J154" s="99"/>
      <c r="K154" s="82">
        <f>K155</f>
        <v>700000</v>
      </c>
      <c r="L154" s="99"/>
      <c r="M154" s="82">
        <f>M155</f>
        <v>700000</v>
      </c>
      <c r="N154" s="97"/>
      <c r="O154" s="82">
        <f>O155+O159</f>
        <v>465127.23</v>
      </c>
      <c r="P154" s="96"/>
      <c r="Q154" s="137">
        <f>Q155+Q159</f>
        <v>247327.22999999998</v>
      </c>
      <c r="R154" s="96"/>
      <c r="S154" s="135">
        <f>S155+S159</f>
        <v>202507.22999999998</v>
      </c>
      <c r="U154" s="135">
        <f>U155+U159</f>
        <v>202507.23</v>
      </c>
      <c r="V154" s="227">
        <f t="shared" si="10"/>
        <v>100</v>
      </c>
    </row>
    <row r="155" spans="1:22" ht="63" customHeight="1">
      <c r="A155" s="36" t="s">
        <v>332</v>
      </c>
      <c r="B155" s="49" t="s">
        <v>295</v>
      </c>
      <c r="C155" s="49" t="s">
        <v>105</v>
      </c>
      <c r="D155" s="49"/>
      <c r="E155" s="82">
        <f>E156+E157</f>
        <v>700000</v>
      </c>
      <c r="F155" s="96"/>
      <c r="G155" s="82">
        <f>G156+G157</f>
        <v>700000</v>
      </c>
      <c r="H155" s="99"/>
      <c r="I155" s="82">
        <f>I156+I157</f>
        <v>700000</v>
      </c>
      <c r="J155" s="99"/>
      <c r="K155" s="82">
        <f>K156+K157</f>
        <v>700000</v>
      </c>
      <c r="L155" s="99"/>
      <c r="M155" s="82">
        <f>M156+M157</f>
        <v>700000</v>
      </c>
      <c r="N155" s="97"/>
      <c r="O155" s="82">
        <f>O156+O157</f>
        <v>247327.22999999998</v>
      </c>
      <c r="P155" s="96"/>
      <c r="Q155" s="137">
        <f>Q156+Q157</f>
        <v>247327.22999999998</v>
      </c>
      <c r="R155" s="96"/>
      <c r="S155" s="135">
        <f>S156+S157+S158</f>
        <v>202507.22999999998</v>
      </c>
      <c r="U155" s="135">
        <f>U156+U157+U158</f>
        <v>202507.23</v>
      </c>
      <c r="V155" s="227">
        <f t="shared" si="10"/>
        <v>100</v>
      </c>
    </row>
    <row r="156" spans="1:22" ht="48" customHeight="1" hidden="1">
      <c r="A156" s="37" t="s">
        <v>380</v>
      </c>
      <c r="B156" s="56" t="s">
        <v>295</v>
      </c>
      <c r="C156" s="56" t="s">
        <v>105</v>
      </c>
      <c r="D156" s="56" t="s">
        <v>384</v>
      </c>
      <c r="E156" s="80">
        <v>22020</v>
      </c>
      <c r="F156" s="96"/>
      <c r="G156" s="80">
        <f>E156+F156</f>
        <v>22020</v>
      </c>
      <c r="H156" s="99"/>
      <c r="I156" s="80">
        <f>G156+H156</f>
        <v>22020</v>
      </c>
      <c r="J156" s="99"/>
      <c r="K156" s="80">
        <f>I156+J156</f>
        <v>22020</v>
      </c>
      <c r="L156" s="99"/>
      <c r="M156" s="80">
        <f>K156+L156</f>
        <v>22020</v>
      </c>
      <c r="N156" s="97"/>
      <c r="O156" s="80">
        <f>M156+N156</f>
        <v>22020</v>
      </c>
      <c r="P156" s="96"/>
      <c r="Q156" s="136">
        <f>O156+P156</f>
        <v>22020</v>
      </c>
      <c r="R156" s="96">
        <v>-22020</v>
      </c>
      <c r="S156" s="132">
        <f>Q156+R156</f>
        <v>0</v>
      </c>
      <c r="U156" s="132">
        <f>S156+T156</f>
        <v>0</v>
      </c>
      <c r="V156" s="227" t="str">
        <f t="shared" si="10"/>
        <v>-</v>
      </c>
    </row>
    <row r="157" spans="1:22" ht="31.5" customHeight="1">
      <c r="A157" s="37" t="s">
        <v>402</v>
      </c>
      <c r="B157" s="56" t="s">
        <v>295</v>
      </c>
      <c r="C157" s="56" t="s">
        <v>105</v>
      </c>
      <c r="D157" s="56" t="s">
        <v>385</v>
      </c>
      <c r="E157" s="80">
        <v>677980</v>
      </c>
      <c r="F157" s="96"/>
      <c r="G157" s="80">
        <f>E157+F157</f>
        <v>677980</v>
      </c>
      <c r="H157" s="99"/>
      <c r="I157" s="80">
        <f>G157+H157</f>
        <v>677980</v>
      </c>
      <c r="J157" s="99"/>
      <c r="K157" s="80">
        <f>I157+J157</f>
        <v>677980</v>
      </c>
      <c r="L157" s="99"/>
      <c r="M157" s="80">
        <f>K157+L157</f>
        <v>677980</v>
      </c>
      <c r="N157" s="97">
        <f>-352000-138614.05+37941.28</f>
        <v>-452672.77</v>
      </c>
      <c r="O157" s="80">
        <f>M157+N157</f>
        <v>225307.22999999998</v>
      </c>
      <c r="P157" s="96"/>
      <c r="Q157" s="136">
        <f>O157+P157</f>
        <v>225307.22999999998</v>
      </c>
      <c r="R157" s="96">
        <f>-75000+25000+50000-22800-10000</f>
        <v>-32800</v>
      </c>
      <c r="S157" s="132">
        <f>Q157+R157</f>
        <v>192507.22999999998</v>
      </c>
      <c r="U157" s="132">
        <v>192507.23</v>
      </c>
      <c r="V157" s="227">
        <f t="shared" si="10"/>
        <v>100</v>
      </c>
    </row>
    <row r="158" spans="1:22" ht="18" customHeight="1">
      <c r="A158" s="11" t="s">
        <v>388</v>
      </c>
      <c r="B158" s="56" t="s">
        <v>295</v>
      </c>
      <c r="C158" s="56" t="s">
        <v>105</v>
      </c>
      <c r="D158" s="60" t="s">
        <v>389</v>
      </c>
      <c r="E158" s="80"/>
      <c r="F158" s="96"/>
      <c r="G158" s="80"/>
      <c r="H158" s="99"/>
      <c r="I158" s="80"/>
      <c r="J158" s="99"/>
      <c r="K158" s="80"/>
      <c r="L158" s="99"/>
      <c r="M158" s="80"/>
      <c r="N158" s="97"/>
      <c r="O158" s="80"/>
      <c r="P158" s="96"/>
      <c r="Q158" s="136"/>
      <c r="R158" s="96">
        <f>10000</f>
        <v>10000</v>
      </c>
      <c r="S158" s="132">
        <f>Q158+R158</f>
        <v>10000</v>
      </c>
      <c r="U158" s="132">
        <f>S158+T158</f>
        <v>10000</v>
      </c>
      <c r="V158" s="227">
        <f t="shared" si="10"/>
        <v>100</v>
      </c>
    </row>
    <row r="159" spans="1:22" ht="69" customHeight="1" hidden="1">
      <c r="A159" s="11" t="s">
        <v>56</v>
      </c>
      <c r="B159" s="60" t="s">
        <v>295</v>
      </c>
      <c r="C159" s="60" t="s">
        <v>55</v>
      </c>
      <c r="D159" s="56"/>
      <c r="E159" s="80"/>
      <c r="F159" s="96"/>
      <c r="G159" s="80"/>
      <c r="H159" s="99"/>
      <c r="I159" s="80"/>
      <c r="J159" s="99"/>
      <c r="K159" s="80"/>
      <c r="L159" s="99"/>
      <c r="M159" s="80"/>
      <c r="N159" s="97"/>
      <c r="O159" s="80">
        <f>O160</f>
        <v>217800</v>
      </c>
      <c r="P159" s="96"/>
      <c r="Q159" s="136">
        <f>Q160</f>
        <v>0</v>
      </c>
      <c r="R159" s="96"/>
      <c r="S159" s="132">
        <f>S160</f>
        <v>0</v>
      </c>
      <c r="U159" s="132">
        <f>U160</f>
        <v>0</v>
      </c>
      <c r="V159" s="227" t="str">
        <f t="shared" si="10"/>
        <v>-</v>
      </c>
    </row>
    <row r="160" spans="1:22" ht="31.5" customHeight="1" hidden="1">
      <c r="A160" s="37" t="s">
        <v>402</v>
      </c>
      <c r="B160" s="60" t="s">
        <v>295</v>
      </c>
      <c r="C160" s="60" t="s">
        <v>55</v>
      </c>
      <c r="D160" s="60" t="s">
        <v>385</v>
      </c>
      <c r="E160" s="80"/>
      <c r="F160" s="96"/>
      <c r="G160" s="80"/>
      <c r="H160" s="99"/>
      <c r="I160" s="80"/>
      <c r="J160" s="99"/>
      <c r="K160" s="80"/>
      <c r="L160" s="99"/>
      <c r="M160" s="80"/>
      <c r="N160" s="97">
        <v>217800</v>
      </c>
      <c r="O160" s="80">
        <f>M160+N160</f>
        <v>217800</v>
      </c>
      <c r="P160" s="96">
        <v>-217800</v>
      </c>
      <c r="Q160" s="136">
        <f>O160+P160</f>
        <v>0</v>
      </c>
      <c r="R160" s="96"/>
      <c r="S160" s="132">
        <f>Q160+R160</f>
        <v>0</v>
      </c>
      <c r="U160" s="132">
        <f>S160+T160</f>
        <v>0</v>
      </c>
      <c r="V160" s="227" t="str">
        <f t="shared" si="10"/>
        <v>-</v>
      </c>
    </row>
    <row r="161" spans="1:22" ht="96.75" customHeight="1">
      <c r="A161" s="71" t="s">
        <v>513</v>
      </c>
      <c r="B161" s="49" t="s">
        <v>295</v>
      </c>
      <c r="C161" s="49" t="s">
        <v>289</v>
      </c>
      <c r="D161" s="49"/>
      <c r="E161" s="82">
        <f>E162</f>
        <v>1530000</v>
      </c>
      <c r="F161" s="96"/>
      <c r="G161" s="82">
        <f>G162</f>
        <v>1530000</v>
      </c>
      <c r="H161" s="99"/>
      <c r="I161" s="82">
        <f>I162</f>
        <v>1530000</v>
      </c>
      <c r="J161" s="99"/>
      <c r="K161" s="82">
        <f>K162</f>
        <v>1530000</v>
      </c>
      <c r="L161" s="99"/>
      <c r="M161" s="82">
        <f>M162</f>
        <v>1555526</v>
      </c>
      <c r="N161" s="97"/>
      <c r="O161" s="82">
        <f>O162</f>
        <v>1555526</v>
      </c>
      <c r="P161" s="96"/>
      <c r="Q161" s="137">
        <f>Q162</f>
        <v>1729983</v>
      </c>
      <c r="R161" s="96"/>
      <c r="S161" s="135">
        <f>S162</f>
        <v>1756602.42</v>
      </c>
      <c r="U161" s="135">
        <f>U162</f>
        <v>1725015.2</v>
      </c>
      <c r="V161" s="227">
        <f t="shared" si="10"/>
        <v>98.2</v>
      </c>
    </row>
    <row r="162" spans="1:22" ht="99" customHeight="1">
      <c r="A162" s="18" t="s">
        <v>359</v>
      </c>
      <c r="B162" s="49" t="s">
        <v>295</v>
      </c>
      <c r="C162" s="49" t="s">
        <v>514</v>
      </c>
      <c r="D162" s="49"/>
      <c r="E162" s="82">
        <f>E163</f>
        <v>1530000</v>
      </c>
      <c r="F162" s="96"/>
      <c r="G162" s="82">
        <f>G163</f>
        <v>1530000</v>
      </c>
      <c r="H162" s="99"/>
      <c r="I162" s="82">
        <f>I163</f>
        <v>1530000</v>
      </c>
      <c r="J162" s="99"/>
      <c r="K162" s="82">
        <f>K163</f>
        <v>1530000</v>
      </c>
      <c r="L162" s="99"/>
      <c r="M162" s="82">
        <f>M163</f>
        <v>1555526</v>
      </c>
      <c r="N162" s="97"/>
      <c r="O162" s="82">
        <f>O163</f>
        <v>1555526</v>
      </c>
      <c r="P162" s="96"/>
      <c r="Q162" s="137">
        <f>Q163</f>
        <v>1729983</v>
      </c>
      <c r="R162" s="96"/>
      <c r="S162" s="135">
        <f>S163</f>
        <v>1756602.42</v>
      </c>
      <c r="T162" s="114"/>
      <c r="U162" s="135">
        <f>U163</f>
        <v>1725015.2</v>
      </c>
      <c r="V162" s="227">
        <f t="shared" si="10"/>
        <v>98.2</v>
      </c>
    </row>
    <row r="163" spans="1:22" ht="26.25" customHeight="1">
      <c r="A163" s="40" t="s">
        <v>515</v>
      </c>
      <c r="B163" s="49" t="s">
        <v>295</v>
      </c>
      <c r="C163" s="49" t="s">
        <v>516</v>
      </c>
      <c r="D163" s="49"/>
      <c r="E163" s="82">
        <f>E164+E165+E166+E167</f>
        <v>1530000</v>
      </c>
      <c r="F163" s="96"/>
      <c r="G163" s="82">
        <f>G164+G165+G166+G167</f>
        <v>1530000</v>
      </c>
      <c r="H163" s="99"/>
      <c r="I163" s="82">
        <f>I164+I165+I166+I167</f>
        <v>1530000</v>
      </c>
      <c r="J163" s="99"/>
      <c r="K163" s="82">
        <f>K164+K165+K166+K167</f>
        <v>1530000</v>
      </c>
      <c r="L163" s="99"/>
      <c r="M163" s="82">
        <f>M164+M165+M166+M167</f>
        <v>1555526</v>
      </c>
      <c r="N163" s="97"/>
      <c r="O163" s="82">
        <f>O164+O165+O166+O167</f>
        <v>1555526</v>
      </c>
      <c r="P163" s="96"/>
      <c r="Q163" s="137">
        <f>Q164+Q165+Q166+Q167</f>
        <v>1729983</v>
      </c>
      <c r="R163" s="96"/>
      <c r="S163" s="135">
        <f>S164+S165+S166+S167</f>
        <v>1756602.42</v>
      </c>
      <c r="U163" s="135">
        <f>U164+U165+U166+U167</f>
        <v>1725015.2</v>
      </c>
      <c r="V163" s="227">
        <f t="shared" si="10"/>
        <v>98.2</v>
      </c>
    </row>
    <row r="164" spans="1:22" ht="23.25" customHeight="1">
      <c r="A164" s="36" t="s">
        <v>378</v>
      </c>
      <c r="B164" s="49" t="s">
        <v>295</v>
      </c>
      <c r="C164" s="49" t="s">
        <v>516</v>
      </c>
      <c r="D164" s="49" t="s">
        <v>382</v>
      </c>
      <c r="E164" s="80">
        <v>1367436</v>
      </c>
      <c r="F164" s="96"/>
      <c r="G164" s="80">
        <f>E164+F164</f>
        <v>1367436</v>
      </c>
      <c r="H164" s="99"/>
      <c r="I164" s="80">
        <f>G164+H164</f>
        <v>1367436</v>
      </c>
      <c r="J164" s="99"/>
      <c r="K164" s="80">
        <f>I164+J164</f>
        <v>1367436</v>
      </c>
      <c r="L164" s="99">
        <v>47000</v>
      </c>
      <c r="M164" s="80">
        <f>K164+L164</f>
        <v>1414436</v>
      </c>
      <c r="N164" s="97"/>
      <c r="O164" s="80">
        <f>M164+N164</f>
        <v>1414436</v>
      </c>
      <c r="P164" s="96">
        <v>149003</v>
      </c>
      <c r="Q164" s="136">
        <f>O164+P164</f>
        <v>1563439</v>
      </c>
      <c r="R164" s="96"/>
      <c r="S164" s="132">
        <f>Q164+R164</f>
        <v>1563439</v>
      </c>
      <c r="U164" s="132">
        <v>1532157.39</v>
      </c>
      <c r="V164" s="227">
        <f t="shared" si="10"/>
        <v>98</v>
      </c>
    </row>
    <row r="165" spans="1:22" ht="35.25" customHeight="1">
      <c r="A165" s="36" t="s">
        <v>379</v>
      </c>
      <c r="B165" s="49" t="s">
        <v>295</v>
      </c>
      <c r="C165" s="49" t="s">
        <v>516</v>
      </c>
      <c r="D165" s="49" t="s">
        <v>383</v>
      </c>
      <c r="E165" s="80">
        <v>2000</v>
      </c>
      <c r="F165" s="96"/>
      <c r="G165" s="80">
        <f>E165+F165</f>
        <v>2000</v>
      </c>
      <c r="H165" s="99"/>
      <c r="I165" s="80">
        <f>G165+H165</f>
        <v>2000</v>
      </c>
      <c r="J165" s="99">
        <v>-1000</v>
      </c>
      <c r="K165" s="80">
        <f>I165+J165</f>
        <v>1000</v>
      </c>
      <c r="L165" s="99"/>
      <c r="M165" s="80">
        <f>K165+L165</f>
        <v>1000</v>
      </c>
      <c r="N165" s="97"/>
      <c r="O165" s="80">
        <f>M165+N165</f>
        <v>1000</v>
      </c>
      <c r="P165" s="96"/>
      <c r="Q165" s="136">
        <f>O165+P165</f>
        <v>1000</v>
      </c>
      <c r="R165" s="96">
        <v>-800</v>
      </c>
      <c r="S165" s="132">
        <f>Q165+R165</f>
        <v>200</v>
      </c>
      <c r="U165" s="132">
        <f>S165+T165</f>
        <v>200</v>
      </c>
      <c r="V165" s="227">
        <f t="shared" si="10"/>
        <v>100</v>
      </c>
    </row>
    <row r="166" spans="1:22" ht="20.25" customHeight="1">
      <c r="A166" s="36" t="s">
        <v>380</v>
      </c>
      <c r="B166" s="49" t="s">
        <v>295</v>
      </c>
      <c r="C166" s="49" t="s">
        <v>516</v>
      </c>
      <c r="D166" s="49" t="s">
        <v>384</v>
      </c>
      <c r="E166" s="80">
        <v>81564</v>
      </c>
      <c r="F166" s="96"/>
      <c r="G166" s="80">
        <f>E166+F166</f>
        <v>81564</v>
      </c>
      <c r="H166" s="99"/>
      <c r="I166" s="80">
        <f>G166+H166</f>
        <v>81564</v>
      </c>
      <c r="J166" s="99"/>
      <c r="K166" s="80">
        <f>I166+J166</f>
        <v>81564</v>
      </c>
      <c r="L166" s="99">
        <v>-14000</v>
      </c>
      <c r="M166" s="80">
        <f>K166+L166</f>
        <v>67564</v>
      </c>
      <c r="N166" s="97">
        <v>-2000</v>
      </c>
      <c r="O166" s="80">
        <f>M166+N166</f>
        <v>65564</v>
      </c>
      <c r="P166" s="96">
        <v>12454</v>
      </c>
      <c r="Q166" s="136">
        <f>O166+P166</f>
        <v>78018</v>
      </c>
      <c r="R166" s="96"/>
      <c r="S166" s="132">
        <f>Q166+R166</f>
        <v>78018</v>
      </c>
      <c r="U166" s="132">
        <v>77713.48</v>
      </c>
      <c r="V166" s="227">
        <f t="shared" si="10"/>
        <v>99.6</v>
      </c>
    </row>
    <row r="167" spans="1:22" ht="35.25" customHeight="1">
      <c r="A167" s="36" t="s">
        <v>402</v>
      </c>
      <c r="B167" s="49" t="s">
        <v>295</v>
      </c>
      <c r="C167" s="49" t="s">
        <v>516</v>
      </c>
      <c r="D167" s="49" t="s">
        <v>385</v>
      </c>
      <c r="E167" s="80">
        <v>79000</v>
      </c>
      <c r="F167" s="96"/>
      <c r="G167" s="80">
        <f>E167+F167</f>
        <v>79000</v>
      </c>
      <c r="H167" s="99"/>
      <c r="I167" s="80">
        <f>G167+H167</f>
        <v>79000</v>
      </c>
      <c r="J167" s="99">
        <v>1000</v>
      </c>
      <c r="K167" s="80">
        <f>I167+J167</f>
        <v>80000</v>
      </c>
      <c r="L167" s="99">
        <v>-7474</v>
      </c>
      <c r="M167" s="80">
        <f>K167+L167</f>
        <v>72526</v>
      </c>
      <c r="N167" s="97">
        <v>2000</v>
      </c>
      <c r="O167" s="80">
        <f>M167+N167</f>
        <v>74526</v>
      </c>
      <c r="P167" s="96">
        <v>13000</v>
      </c>
      <c r="Q167" s="136">
        <f>O167+P167</f>
        <v>87526</v>
      </c>
      <c r="R167" s="96">
        <v>27419.42</v>
      </c>
      <c r="S167" s="132">
        <f>Q167+R167</f>
        <v>114945.42</v>
      </c>
      <c r="U167" s="132">
        <v>114944.33</v>
      </c>
      <c r="V167" s="227">
        <f t="shared" si="10"/>
        <v>100</v>
      </c>
    </row>
    <row r="168" spans="1:22" ht="20.25" customHeight="1">
      <c r="A168" s="38" t="s">
        <v>347</v>
      </c>
      <c r="B168" s="56" t="s">
        <v>296</v>
      </c>
      <c r="C168" s="56"/>
      <c r="D168" s="56"/>
      <c r="E168" s="80">
        <f>E169</f>
        <v>900000</v>
      </c>
      <c r="F168" s="96"/>
      <c r="G168" s="80">
        <f>G169</f>
        <v>900000</v>
      </c>
      <c r="H168" s="99"/>
      <c r="I168" s="80">
        <f>I169</f>
        <v>900000</v>
      </c>
      <c r="J168" s="99"/>
      <c r="K168" s="80">
        <f>K169</f>
        <v>900000</v>
      </c>
      <c r="L168" s="99"/>
      <c r="M168" s="80">
        <f>M169</f>
        <v>900000</v>
      </c>
      <c r="N168" s="97"/>
      <c r="O168" s="80">
        <f>O169</f>
        <v>900000</v>
      </c>
      <c r="P168" s="96"/>
      <c r="Q168" s="136">
        <f>Q169</f>
        <v>898000</v>
      </c>
      <c r="R168" s="96"/>
      <c r="S168" s="132">
        <f>S169</f>
        <v>892820</v>
      </c>
      <c r="U168" s="132">
        <f>U169</f>
        <v>805712.69</v>
      </c>
      <c r="V168" s="227">
        <f t="shared" si="10"/>
        <v>90.2</v>
      </c>
    </row>
    <row r="169" spans="1:22" ht="61.5" customHeight="1">
      <c r="A169" s="79" t="s">
        <v>103</v>
      </c>
      <c r="B169" s="56" t="s">
        <v>296</v>
      </c>
      <c r="C169" s="56" t="s">
        <v>361</v>
      </c>
      <c r="D169" s="56"/>
      <c r="E169" s="82">
        <f>E170</f>
        <v>900000</v>
      </c>
      <c r="F169" s="96"/>
      <c r="G169" s="82">
        <f>G170</f>
        <v>900000</v>
      </c>
      <c r="H169" s="99"/>
      <c r="I169" s="82">
        <f>I170</f>
        <v>900000</v>
      </c>
      <c r="J169" s="99"/>
      <c r="K169" s="82">
        <f>K170</f>
        <v>900000</v>
      </c>
      <c r="L169" s="99"/>
      <c r="M169" s="82">
        <f>M170</f>
        <v>900000</v>
      </c>
      <c r="N169" s="97"/>
      <c r="O169" s="82">
        <f>O170</f>
        <v>900000</v>
      </c>
      <c r="P169" s="96"/>
      <c r="Q169" s="137">
        <f>Q170</f>
        <v>898000</v>
      </c>
      <c r="R169" s="96"/>
      <c r="S169" s="135">
        <f>S170</f>
        <v>892820</v>
      </c>
      <c r="U169" s="135">
        <f>U170</f>
        <v>805712.69</v>
      </c>
      <c r="V169" s="227">
        <f t="shared" si="10"/>
        <v>90.2</v>
      </c>
    </row>
    <row r="170" spans="1:22" ht="47.25" customHeight="1">
      <c r="A170" s="37" t="s">
        <v>106</v>
      </c>
      <c r="B170" s="56" t="s">
        <v>296</v>
      </c>
      <c r="C170" s="56" t="s">
        <v>109</v>
      </c>
      <c r="D170" s="56"/>
      <c r="E170" s="82">
        <f>E171+E175</f>
        <v>900000</v>
      </c>
      <c r="F170" s="96"/>
      <c r="G170" s="82">
        <f>G171+G175</f>
        <v>900000</v>
      </c>
      <c r="H170" s="99"/>
      <c r="I170" s="82">
        <f>I171+I175</f>
        <v>900000</v>
      </c>
      <c r="J170" s="99"/>
      <c r="K170" s="82">
        <f>K171+K175</f>
        <v>900000</v>
      </c>
      <c r="L170" s="99"/>
      <c r="M170" s="82">
        <f>M171+M175</f>
        <v>900000</v>
      </c>
      <c r="N170" s="97"/>
      <c r="O170" s="82">
        <f>O171+O175</f>
        <v>900000</v>
      </c>
      <c r="P170" s="96"/>
      <c r="Q170" s="137">
        <f>Q171+Q175</f>
        <v>898000</v>
      </c>
      <c r="R170" s="96"/>
      <c r="S170" s="135">
        <f>S171+S175</f>
        <v>892820</v>
      </c>
      <c r="U170" s="135">
        <f>U171+U175</f>
        <v>805712.69</v>
      </c>
      <c r="V170" s="227">
        <f t="shared" si="10"/>
        <v>90.2</v>
      </c>
    </row>
    <row r="171" spans="1:22" ht="35.25" customHeight="1">
      <c r="A171" s="37" t="s">
        <v>107</v>
      </c>
      <c r="B171" s="56" t="s">
        <v>296</v>
      </c>
      <c r="C171" s="56" t="s">
        <v>110</v>
      </c>
      <c r="D171" s="56"/>
      <c r="E171" s="82">
        <f>E172+E174+E173</f>
        <v>526000</v>
      </c>
      <c r="F171" s="96"/>
      <c r="G171" s="82">
        <f>G172+G174+G173</f>
        <v>526000</v>
      </c>
      <c r="H171" s="99"/>
      <c r="I171" s="82">
        <f>I172+I174+I173</f>
        <v>508000</v>
      </c>
      <c r="J171" s="99"/>
      <c r="K171" s="82">
        <f>K172+K174+K173</f>
        <v>508000</v>
      </c>
      <c r="L171" s="99"/>
      <c r="M171" s="82">
        <f>M172+M174+M173</f>
        <v>508000</v>
      </c>
      <c r="N171" s="97"/>
      <c r="O171" s="82">
        <f>O172+O174+O173</f>
        <v>508000</v>
      </c>
      <c r="P171" s="96"/>
      <c r="Q171" s="137">
        <f>Q172+Q174+Q173</f>
        <v>516888</v>
      </c>
      <c r="R171" s="96"/>
      <c r="S171" s="135">
        <f>S172+S174+S173</f>
        <v>511708</v>
      </c>
      <c r="U171" s="135">
        <f>U172+U174+U173</f>
        <v>430986.59</v>
      </c>
      <c r="V171" s="227">
        <f t="shared" si="10"/>
        <v>84.2</v>
      </c>
    </row>
    <row r="172" spans="1:22" ht="35.25" customHeight="1">
      <c r="A172" s="37" t="s">
        <v>402</v>
      </c>
      <c r="B172" s="56" t="s">
        <v>296</v>
      </c>
      <c r="C172" s="56" t="s">
        <v>110</v>
      </c>
      <c r="D172" s="56" t="s">
        <v>385</v>
      </c>
      <c r="E172" s="80">
        <v>417000</v>
      </c>
      <c r="F172" s="96"/>
      <c r="G172" s="80">
        <f>E172+F172</f>
        <v>417000</v>
      </c>
      <c r="H172" s="99">
        <v>66000</v>
      </c>
      <c r="I172" s="80">
        <f>G172+H172</f>
        <v>483000</v>
      </c>
      <c r="J172" s="99"/>
      <c r="K172" s="80">
        <f>I172+J172</f>
        <v>483000</v>
      </c>
      <c r="L172" s="99"/>
      <c r="M172" s="80">
        <f>K172+L172</f>
        <v>483000</v>
      </c>
      <c r="N172" s="97">
        <v>-18000</v>
      </c>
      <c r="O172" s="80">
        <f>M172+N172</f>
        <v>465000</v>
      </c>
      <c r="P172" s="96">
        <v>8888</v>
      </c>
      <c r="Q172" s="136">
        <f>O172+P172</f>
        <v>473888</v>
      </c>
      <c r="R172" s="96">
        <f>15800-55200-1800</f>
        <v>-41200</v>
      </c>
      <c r="S172" s="132">
        <f>Q172+R172</f>
        <v>432688</v>
      </c>
      <c r="U172" s="132">
        <v>375786.59</v>
      </c>
      <c r="V172" s="227">
        <f t="shared" si="10"/>
        <v>86.8</v>
      </c>
    </row>
    <row r="173" spans="1:22" ht="48.75" customHeight="1">
      <c r="A173" s="11" t="s">
        <v>227</v>
      </c>
      <c r="B173" s="56" t="s">
        <v>296</v>
      </c>
      <c r="C173" s="56" t="s">
        <v>110</v>
      </c>
      <c r="D173" s="60" t="s">
        <v>226</v>
      </c>
      <c r="E173" s="80">
        <v>39000</v>
      </c>
      <c r="F173" s="96"/>
      <c r="G173" s="80">
        <f>E173+F173</f>
        <v>39000</v>
      </c>
      <c r="H173" s="99">
        <v>-29000</v>
      </c>
      <c r="I173" s="80">
        <f>G173+H173</f>
        <v>10000</v>
      </c>
      <c r="J173" s="99"/>
      <c r="K173" s="80">
        <f>I173+J173</f>
        <v>10000</v>
      </c>
      <c r="L173" s="99"/>
      <c r="M173" s="80">
        <f>K173+L173</f>
        <v>10000</v>
      </c>
      <c r="N173" s="97">
        <v>18000</v>
      </c>
      <c r="O173" s="80">
        <f>M173+N173</f>
        <v>28000</v>
      </c>
      <c r="P173" s="96"/>
      <c r="Q173" s="136">
        <f>O173+P173</f>
        <v>28000</v>
      </c>
      <c r="R173" s="96">
        <f>-12200+3400</f>
        <v>-8800</v>
      </c>
      <c r="S173" s="132">
        <f>Q173+R173</f>
        <v>19200</v>
      </c>
      <c r="U173" s="132">
        <v>0</v>
      </c>
      <c r="V173" s="227">
        <f t="shared" si="10"/>
        <v>0</v>
      </c>
    </row>
    <row r="174" spans="1:22" ht="20.25" customHeight="1">
      <c r="A174" s="11" t="s">
        <v>388</v>
      </c>
      <c r="B174" s="60" t="s">
        <v>296</v>
      </c>
      <c r="C174" s="60" t="s">
        <v>110</v>
      </c>
      <c r="D174" s="60" t="s">
        <v>389</v>
      </c>
      <c r="E174" s="80">
        <v>70000</v>
      </c>
      <c r="F174" s="96"/>
      <c r="G174" s="80">
        <f>E174+F174</f>
        <v>70000</v>
      </c>
      <c r="H174" s="99">
        <v>-55000</v>
      </c>
      <c r="I174" s="80">
        <f>G174+H174</f>
        <v>15000</v>
      </c>
      <c r="J174" s="99"/>
      <c r="K174" s="80">
        <f>I174+J174</f>
        <v>15000</v>
      </c>
      <c r="L174" s="99"/>
      <c r="M174" s="80">
        <f>K174+L174</f>
        <v>15000</v>
      </c>
      <c r="N174" s="97"/>
      <c r="O174" s="80">
        <f>M174+N174</f>
        <v>15000</v>
      </c>
      <c r="P174" s="96"/>
      <c r="Q174" s="136">
        <f>O174+P174</f>
        <v>15000</v>
      </c>
      <c r="R174" s="96">
        <f>-3600-5180+53600</f>
        <v>44820</v>
      </c>
      <c r="S174" s="132">
        <f>Q174+R174</f>
        <v>59820</v>
      </c>
      <c r="U174" s="132">
        <v>55200</v>
      </c>
      <c r="V174" s="227">
        <f t="shared" si="10"/>
        <v>92.3</v>
      </c>
    </row>
    <row r="175" spans="1:22" ht="62.25" customHeight="1">
      <c r="A175" s="73" t="s">
        <v>108</v>
      </c>
      <c r="B175" s="56" t="s">
        <v>296</v>
      </c>
      <c r="C175" s="56" t="s">
        <v>111</v>
      </c>
      <c r="D175" s="56"/>
      <c r="E175" s="80">
        <f>E176</f>
        <v>374000</v>
      </c>
      <c r="F175" s="96"/>
      <c r="G175" s="80">
        <f>G176</f>
        <v>374000</v>
      </c>
      <c r="H175" s="99"/>
      <c r="I175" s="80">
        <f>I176</f>
        <v>392000</v>
      </c>
      <c r="J175" s="99"/>
      <c r="K175" s="80">
        <f>K176</f>
        <v>392000</v>
      </c>
      <c r="L175" s="99"/>
      <c r="M175" s="80">
        <f>M176</f>
        <v>392000</v>
      </c>
      <c r="N175" s="97"/>
      <c r="O175" s="80">
        <f>O176</f>
        <v>392000</v>
      </c>
      <c r="P175" s="96"/>
      <c r="Q175" s="136">
        <f>Q176</f>
        <v>381112</v>
      </c>
      <c r="R175" s="96"/>
      <c r="S175" s="132">
        <f>S176</f>
        <v>381112</v>
      </c>
      <c r="U175" s="132">
        <f>U176</f>
        <v>374726.1</v>
      </c>
      <c r="V175" s="227">
        <f t="shared" si="10"/>
        <v>98.3</v>
      </c>
    </row>
    <row r="176" spans="1:22" ht="33" customHeight="1">
      <c r="A176" s="37" t="s">
        <v>402</v>
      </c>
      <c r="B176" s="56" t="s">
        <v>296</v>
      </c>
      <c r="C176" s="56" t="s">
        <v>111</v>
      </c>
      <c r="D176" s="56" t="s">
        <v>385</v>
      </c>
      <c r="E176" s="80">
        <v>374000</v>
      </c>
      <c r="F176" s="96"/>
      <c r="G176" s="80">
        <f>E176+F176</f>
        <v>374000</v>
      </c>
      <c r="H176" s="99">
        <v>18000</v>
      </c>
      <c r="I176" s="80">
        <f>G176+H176</f>
        <v>392000</v>
      </c>
      <c r="J176" s="99"/>
      <c r="K176" s="80">
        <f>I176+J176</f>
        <v>392000</v>
      </c>
      <c r="L176" s="99"/>
      <c r="M176" s="80">
        <f>K176+L176</f>
        <v>392000</v>
      </c>
      <c r="N176" s="97"/>
      <c r="O176" s="80">
        <f>M176+N176</f>
        <v>392000</v>
      </c>
      <c r="P176" s="96">
        <v>-10888</v>
      </c>
      <c r="Q176" s="136">
        <f>O176+P176</f>
        <v>381112</v>
      </c>
      <c r="R176" s="96"/>
      <c r="S176" s="132">
        <f>Q176+R176</f>
        <v>381112</v>
      </c>
      <c r="U176" s="132">
        <v>374726.1</v>
      </c>
      <c r="V176" s="227">
        <f t="shared" si="10"/>
        <v>98.3</v>
      </c>
    </row>
    <row r="177" spans="1:22" ht="33" customHeight="1">
      <c r="A177" s="37" t="s">
        <v>112</v>
      </c>
      <c r="B177" s="56" t="s">
        <v>117</v>
      </c>
      <c r="C177" s="56"/>
      <c r="D177" s="56"/>
      <c r="E177" s="80">
        <f>E178</f>
        <v>401000</v>
      </c>
      <c r="F177" s="96"/>
      <c r="G177" s="80">
        <f>G178</f>
        <v>401000</v>
      </c>
      <c r="H177" s="99"/>
      <c r="I177" s="80">
        <f>I178</f>
        <v>401000</v>
      </c>
      <c r="J177" s="99"/>
      <c r="K177" s="80">
        <f>K178</f>
        <v>401000</v>
      </c>
      <c r="L177" s="99"/>
      <c r="M177" s="80">
        <f>M178</f>
        <v>401000</v>
      </c>
      <c r="N177" s="97"/>
      <c r="O177" s="80">
        <f>O178</f>
        <v>400275</v>
      </c>
      <c r="P177" s="96"/>
      <c r="Q177" s="136">
        <f>Q178</f>
        <v>400275</v>
      </c>
      <c r="R177" s="96"/>
      <c r="S177" s="132">
        <f>S178</f>
        <v>400275</v>
      </c>
      <c r="U177" s="132">
        <f>U178</f>
        <v>255232</v>
      </c>
      <c r="V177" s="227">
        <f t="shared" si="10"/>
        <v>63.8</v>
      </c>
    </row>
    <row r="178" spans="1:22" ht="63" customHeight="1">
      <c r="A178" s="72" t="s">
        <v>103</v>
      </c>
      <c r="B178" s="56" t="s">
        <v>117</v>
      </c>
      <c r="C178" s="56" t="s">
        <v>361</v>
      </c>
      <c r="D178" s="56"/>
      <c r="E178" s="80">
        <f>E179+E183</f>
        <v>401000</v>
      </c>
      <c r="F178" s="96"/>
      <c r="G178" s="80">
        <f>G179+G183</f>
        <v>401000</v>
      </c>
      <c r="H178" s="99"/>
      <c r="I178" s="80">
        <f>I179+I183</f>
        <v>401000</v>
      </c>
      <c r="J178" s="99"/>
      <c r="K178" s="80">
        <f>K179+K183</f>
        <v>401000</v>
      </c>
      <c r="L178" s="99"/>
      <c r="M178" s="80">
        <f>M179+M183</f>
        <v>401000</v>
      </c>
      <c r="N178" s="97"/>
      <c r="O178" s="80">
        <f>O179+O183</f>
        <v>400275</v>
      </c>
      <c r="P178" s="96"/>
      <c r="Q178" s="136">
        <f>Q179+Q183</f>
        <v>400275</v>
      </c>
      <c r="R178" s="96"/>
      <c r="S178" s="132">
        <f>S179+S183</f>
        <v>400275</v>
      </c>
      <c r="U178" s="132">
        <f>U179+U183</f>
        <v>255232</v>
      </c>
      <c r="V178" s="227">
        <f t="shared" si="10"/>
        <v>63.8</v>
      </c>
    </row>
    <row r="179" spans="1:22" ht="48.75" customHeight="1">
      <c r="A179" s="37" t="s">
        <v>113</v>
      </c>
      <c r="B179" s="56" t="s">
        <v>117</v>
      </c>
      <c r="C179" s="56" t="s">
        <v>118</v>
      </c>
      <c r="D179" s="56"/>
      <c r="E179" s="80">
        <f>E180</f>
        <v>301000</v>
      </c>
      <c r="F179" s="96"/>
      <c r="G179" s="80">
        <f>G180</f>
        <v>301000</v>
      </c>
      <c r="H179" s="99"/>
      <c r="I179" s="80">
        <f>I180</f>
        <v>301000</v>
      </c>
      <c r="J179" s="99"/>
      <c r="K179" s="80">
        <f>K180</f>
        <v>301000</v>
      </c>
      <c r="L179" s="99"/>
      <c r="M179" s="80">
        <f>M180</f>
        <v>301000</v>
      </c>
      <c r="N179" s="97"/>
      <c r="O179" s="80">
        <f>O180</f>
        <v>300275</v>
      </c>
      <c r="P179" s="96"/>
      <c r="Q179" s="136">
        <f>Q180</f>
        <v>300275</v>
      </c>
      <c r="R179" s="96"/>
      <c r="S179" s="132">
        <f>S180</f>
        <v>300275</v>
      </c>
      <c r="U179" s="132">
        <f>U180</f>
        <v>155232</v>
      </c>
      <c r="V179" s="227">
        <f t="shared" si="10"/>
        <v>51.7</v>
      </c>
    </row>
    <row r="180" spans="1:22" ht="63" customHeight="1">
      <c r="A180" s="74" t="s">
        <v>114</v>
      </c>
      <c r="B180" s="56" t="s">
        <v>117</v>
      </c>
      <c r="C180" s="56" t="s">
        <v>119</v>
      </c>
      <c r="D180" s="56"/>
      <c r="E180" s="80">
        <f>E181+E182</f>
        <v>301000</v>
      </c>
      <c r="F180" s="96"/>
      <c r="G180" s="80">
        <f>G181+G182</f>
        <v>301000</v>
      </c>
      <c r="H180" s="99"/>
      <c r="I180" s="80">
        <f>I181+I182</f>
        <v>301000</v>
      </c>
      <c r="J180" s="99"/>
      <c r="K180" s="80">
        <f>K181+K182</f>
        <v>301000</v>
      </c>
      <c r="L180" s="99"/>
      <c r="M180" s="80">
        <f>M181+M182</f>
        <v>301000</v>
      </c>
      <c r="N180" s="97"/>
      <c r="O180" s="80">
        <f>O181+O182</f>
        <v>300275</v>
      </c>
      <c r="P180" s="96"/>
      <c r="Q180" s="136">
        <f>Q181+Q182</f>
        <v>300275</v>
      </c>
      <c r="R180" s="96"/>
      <c r="S180" s="132">
        <f>S181+S182</f>
        <v>300275</v>
      </c>
      <c r="U180" s="132">
        <f>U181+U182</f>
        <v>155232</v>
      </c>
      <c r="V180" s="227">
        <f t="shared" si="10"/>
        <v>51.7</v>
      </c>
    </row>
    <row r="181" spans="1:22" ht="33" customHeight="1">
      <c r="A181" s="37" t="s">
        <v>402</v>
      </c>
      <c r="B181" s="56" t="s">
        <v>117</v>
      </c>
      <c r="C181" s="56" t="s">
        <v>119</v>
      </c>
      <c r="D181" s="56" t="s">
        <v>385</v>
      </c>
      <c r="E181" s="80">
        <v>251000</v>
      </c>
      <c r="F181" s="96"/>
      <c r="G181" s="80">
        <f>E181+F181</f>
        <v>251000</v>
      </c>
      <c r="H181" s="99"/>
      <c r="I181" s="80">
        <f>G181+H181</f>
        <v>251000</v>
      </c>
      <c r="J181" s="99"/>
      <c r="K181" s="80">
        <f>I181+J181</f>
        <v>251000</v>
      </c>
      <c r="L181" s="99"/>
      <c r="M181" s="80">
        <f>K181+L181</f>
        <v>251000</v>
      </c>
      <c r="N181" s="97">
        <v>-725</v>
      </c>
      <c r="O181" s="80">
        <f>M181+N181</f>
        <v>250275</v>
      </c>
      <c r="P181" s="96"/>
      <c r="Q181" s="136">
        <f>O181+P181</f>
        <v>250275</v>
      </c>
      <c r="R181" s="96">
        <f>3250-33250</f>
        <v>-30000</v>
      </c>
      <c r="S181" s="132">
        <f>Q181+R181</f>
        <v>220275</v>
      </c>
      <c r="U181" s="132">
        <v>87482</v>
      </c>
      <c r="V181" s="227">
        <f t="shared" si="10"/>
        <v>39.7</v>
      </c>
    </row>
    <row r="182" spans="1:22" ht="20.25" customHeight="1">
      <c r="A182" s="37" t="s">
        <v>388</v>
      </c>
      <c r="B182" s="56" t="s">
        <v>117</v>
      </c>
      <c r="C182" s="56" t="s">
        <v>119</v>
      </c>
      <c r="D182" s="56" t="s">
        <v>389</v>
      </c>
      <c r="E182" s="80">
        <v>50000</v>
      </c>
      <c r="F182" s="96"/>
      <c r="G182" s="80">
        <f>E182+F182</f>
        <v>50000</v>
      </c>
      <c r="H182" s="99"/>
      <c r="I182" s="80">
        <f>G182+H182</f>
        <v>50000</v>
      </c>
      <c r="J182" s="99"/>
      <c r="K182" s="80">
        <f>I182+J182</f>
        <v>50000</v>
      </c>
      <c r="L182" s="99"/>
      <c r="M182" s="80">
        <f>K182+L182</f>
        <v>50000</v>
      </c>
      <c r="N182" s="97"/>
      <c r="O182" s="80">
        <f>M182+N182</f>
        <v>50000</v>
      </c>
      <c r="P182" s="96"/>
      <c r="Q182" s="136">
        <f>O182+P182</f>
        <v>50000</v>
      </c>
      <c r="R182" s="96">
        <f>-3250+33250</f>
        <v>30000</v>
      </c>
      <c r="S182" s="132">
        <f>Q182+R182</f>
        <v>80000</v>
      </c>
      <c r="U182" s="132">
        <v>67750</v>
      </c>
      <c r="V182" s="227">
        <f t="shared" si="10"/>
        <v>84.7</v>
      </c>
    </row>
    <row r="183" spans="1:22" ht="97.5" customHeight="1">
      <c r="A183" s="37" t="s">
        <v>115</v>
      </c>
      <c r="B183" s="56" t="s">
        <v>117</v>
      </c>
      <c r="C183" s="56" t="s">
        <v>120</v>
      </c>
      <c r="D183" s="56"/>
      <c r="E183" s="80">
        <f>E184</f>
        <v>100000</v>
      </c>
      <c r="F183" s="96"/>
      <c r="G183" s="80">
        <f>G184</f>
        <v>100000</v>
      </c>
      <c r="H183" s="99"/>
      <c r="I183" s="80">
        <f>I184</f>
        <v>100000</v>
      </c>
      <c r="J183" s="99"/>
      <c r="K183" s="80">
        <f>K184</f>
        <v>100000</v>
      </c>
      <c r="L183" s="99"/>
      <c r="M183" s="80">
        <f>M184</f>
        <v>100000</v>
      </c>
      <c r="N183" s="97"/>
      <c r="O183" s="80">
        <f>O184</f>
        <v>100000</v>
      </c>
      <c r="P183" s="96"/>
      <c r="Q183" s="136">
        <f>Q184</f>
        <v>100000</v>
      </c>
      <c r="R183" s="96"/>
      <c r="S183" s="132">
        <f>S184</f>
        <v>100000</v>
      </c>
      <c r="U183" s="132">
        <f>U184</f>
        <v>100000</v>
      </c>
      <c r="V183" s="227">
        <f t="shared" si="10"/>
        <v>100</v>
      </c>
    </row>
    <row r="184" spans="1:22" ht="85.5" customHeight="1">
      <c r="A184" s="37" t="s">
        <v>116</v>
      </c>
      <c r="B184" s="56" t="s">
        <v>117</v>
      </c>
      <c r="C184" s="56" t="s">
        <v>121</v>
      </c>
      <c r="D184" s="56"/>
      <c r="E184" s="80">
        <f>E185</f>
        <v>100000</v>
      </c>
      <c r="F184" s="96"/>
      <c r="G184" s="80">
        <f>G185</f>
        <v>100000</v>
      </c>
      <c r="H184" s="99"/>
      <c r="I184" s="80">
        <f>I185</f>
        <v>100000</v>
      </c>
      <c r="J184" s="99"/>
      <c r="K184" s="80">
        <f>K185</f>
        <v>100000</v>
      </c>
      <c r="L184" s="99"/>
      <c r="M184" s="80">
        <f>M185</f>
        <v>100000</v>
      </c>
      <c r="N184" s="97"/>
      <c r="O184" s="80">
        <f>O185</f>
        <v>100000</v>
      </c>
      <c r="P184" s="96"/>
      <c r="Q184" s="136">
        <f>Q185</f>
        <v>100000</v>
      </c>
      <c r="R184" s="96"/>
      <c r="S184" s="132">
        <f>S185</f>
        <v>100000</v>
      </c>
      <c r="U184" s="132">
        <f>U185</f>
        <v>100000</v>
      </c>
      <c r="V184" s="227">
        <f t="shared" si="10"/>
        <v>100</v>
      </c>
    </row>
    <row r="185" spans="1:22" ht="33" customHeight="1">
      <c r="A185" s="37" t="s">
        <v>402</v>
      </c>
      <c r="B185" s="56" t="s">
        <v>117</v>
      </c>
      <c r="C185" s="56" t="s">
        <v>121</v>
      </c>
      <c r="D185" s="56" t="s">
        <v>385</v>
      </c>
      <c r="E185" s="80">
        <v>100000</v>
      </c>
      <c r="F185" s="96"/>
      <c r="G185" s="80">
        <f>E185+F185</f>
        <v>100000</v>
      </c>
      <c r="H185" s="99"/>
      <c r="I185" s="80">
        <f>G185+H185</f>
        <v>100000</v>
      </c>
      <c r="J185" s="99"/>
      <c r="K185" s="80">
        <f>I185+J185</f>
        <v>100000</v>
      </c>
      <c r="L185" s="99"/>
      <c r="M185" s="80">
        <f>K185+L185</f>
        <v>100000</v>
      </c>
      <c r="N185" s="97"/>
      <c r="O185" s="80">
        <f>M185+N185</f>
        <v>100000</v>
      </c>
      <c r="P185" s="96"/>
      <c r="Q185" s="136">
        <f>O185+P185</f>
        <v>100000</v>
      </c>
      <c r="R185" s="96"/>
      <c r="S185" s="132">
        <f>Q185+R185</f>
        <v>100000</v>
      </c>
      <c r="U185" s="132">
        <f>S185+T185</f>
        <v>100000</v>
      </c>
      <c r="V185" s="227">
        <f t="shared" si="10"/>
        <v>100</v>
      </c>
    </row>
    <row r="186" spans="1:22" ht="17.25" customHeight="1">
      <c r="A186" s="26" t="s">
        <v>297</v>
      </c>
      <c r="B186" s="54" t="s">
        <v>298</v>
      </c>
      <c r="C186" s="54"/>
      <c r="D186" s="54"/>
      <c r="E186" s="55">
        <f>SUM(E187+E196+E204+E229+E224+E209)</f>
        <v>19692100</v>
      </c>
      <c r="F186" s="96"/>
      <c r="G186" s="55">
        <f>SUM(G187+G196+G204+G229+G224+G209)</f>
        <v>18760100</v>
      </c>
      <c r="H186" s="99"/>
      <c r="I186" s="55">
        <f>SUM(I187+I196+I204+I229+I224+I209)</f>
        <v>50075250</v>
      </c>
      <c r="J186" s="99"/>
      <c r="K186" s="55">
        <f>SUM(K187+K196+K204+K229+K224+K209)</f>
        <v>50124233</v>
      </c>
      <c r="L186" s="99"/>
      <c r="M186" s="55">
        <f>SUM(M187+M196+M204+M229+M224+M209)</f>
        <v>51165410.21</v>
      </c>
      <c r="N186" s="97"/>
      <c r="O186" s="55">
        <f>SUM(O187+O196+O204+O229+O224+O209)</f>
        <v>31314045.54</v>
      </c>
      <c r="P186" s="96"/>
      <c r="Q186" s="138">
        <f>SUM(Q187+Q196+Q204+Q229+Q224+Q209)</f>
        <v>25944284.56</v>
      </c>
      <c r="R186" s="96"/>
      <c r="S186" s="138">
        <f>SUM(S187+S196+S204+S229+S224+S209)</f>
        <v>23110106.999999996</v>
      </c>
      <c r="U186" s="138">
        <f>SUM(U187+U196+U204+U229+U224+U209)</f>
        <v>15351811.08</v>
      </c>
      <c r="V186" s="227">
        <f t="shared" si="10"/>
        <v>66.4</v>
      </c>
    </row>
    <row r="187" spans="1:22" ht="19.5" customHeight="1">
      <c r="A187" s="38" t="s">
        <v>299</v>
      </c>
      <c r="B187" s="56" t="s">
        <v>300</v>
      </c>
      <c r="C187" s="56"/>
      <c r="D187" s="56"/>
      <c r="E187" s="57">
        <f>E188</f>
        <v>85000</v>
      </c>
      <c r="F187" s="96"/>
      <c r="G187" s="57">
        <f>G188</f>
        <v>85000</v>
      </c>
      <c r="H187" s="99"/>
      <c r="I187" s="57">
        <f>I188</f>
        <v>85000</v>
      </c>
      <c r="J187" s="99"/>
      <c r="K187" s="57">
        <f>K188</f>
        <v>85000</v>
      </c>
      <c r="L187" s="99"/>
      <c r="M187" s="57">
        <f>M188</f>
        <v>85000</v>
      </c>
      <c r="N187" s="97"/>
      <c r="O187" s="57">
        <f>O188</f>
        <v>85000</v>
      </c>
      <c r="P187" s="96"/>
      <c r="Q187" s="139">
        <f>Q188+Q192</f>
        <v>302800</v>
      </c>
      <c r="R187" s="96"/>
      <c r="S187" s="141">
        <f>S188+S192</f>
        <v>302800</v>
      </c>
      <c r="U187" s="141">
        <f>U188+U192</f>
        <v>179497.3</v>
      </c>
      <c r="V187" s="227">
        <f t="shared" si="10"/>
        <v>59.3</v>
      </c>
    </row>
    <row r="188" spans="1:22" ht="128.25" customHeight="1">
      <c r="A188" s="11" t="s">
        <v>122</v>
      </c>
      <c r="B188" s="56" t="s">
        <v>300</v>
      </c>
      <c r="C188" s="56" t="s">
        <v>22</v>
      </c>
      <c r="D188" s="56"/>
      <c r="E188" s="58">
        <f>E189</f>
        <v>85000</v>
      </c>
      <c r="F188" s="96"/>
      <c r="G188" s="58">
        <f>G189</f>
        <v>85000</v>
      </c>
      <c r="H188" s="99"/>
      <c r="I188" s="58">
        <f>I189</f>
        <v>85000</v>
      </c>
      <c r="J188" s="99"/>
      <c r="K188" s="58">
        <f>K189</f>
        <v>85000</v>
      </c>
      <c r="L188" s="99"/>
      <c r="M188" s="58">
        <f>M189</f>
        <v>85000</v>
      </c>
      <c r="N188" s="97"/>
      <c r="O188" s="58">
        <f>O189</f>
        <v>85000</v>
      </c>
      <c r="P188" s="96"/>
      <c r="Q188" s="140">
        <f>Q189</f>
        <v>85000</v>
      </c>
      <c r="R188" s="96"/>
      <c r="S188" s="130">
        <f>S189</f>
        <v>85000</v>
      </c>
      <c r="U188" s="130">
        <f>U189</f>
        <v>85000</v>
      </c>
      <c r="V188" s="227">
        <f t="shared" si="10"/>
        <v>100</v>
      </c>
    </row>
    <row r="189" spans="1:22" ht="81.75" customHeight="1">
      <c r="A189" s="37" t="s">
        <v>37</v>
      </c>
      <c r="B189" s="56" t="s">
        <v>300</v>
      </c>
      <c r="C189" s="56" t="s">
        <v>123</v>
      </c>
      <c r="D189" s="56"/>
      <c r="E189" s="58">
        <f>E190</f>
        <v>85000</v>
      </c>
      <c r="F189" s="96"/>
      <c r="G189" s="58">
        <f>G190</f>
        <v>85000</v>
      </c>
      <c r="H189" s="99"/>
      <c r="I189" s="58">
        <f>I190</f>
        <v>85000</v>
      </c>
      <c r="J189" s="99"/>
      <c r="K189" s="58">
        <f>K190</f>
        <v>85000</v>
      </c>
      <c r="L189" s="99"/>
      <c r="M189" s="58">
        <f>M190</f>
        <v>85000</v>
      </c>
      <c r="N189" s="97"/>
      <c r="O189" s="58">
        <f>O190</f>
        <v>85000</v>
      </c>
      <c r="P189" s="96"/>
      <c r="Q189" s="140">
        <f>Q190</f>
        <v>85000</v>
      </c>
      <c r="R189" s="96"/>
      <c r="S189" s="130">
        <f>S190</f>
        <v>85000</v>
      </c>
      <c r="U189" s="130">
        <f>U190</f>
        <v>85000</v>
      </c>
      <c r="V189" s="227">
        <f t="shared" si="10"/>
        <v>100</v>
      </c>
    </row>
    <row r="190" spans="1:22" ht="33.75" customHeight="1">
      <c r="A190" s="37" t="s">
        <v>38</v>
      </c>
      <c r="B190" s="56" t="s">
        <v>300</v>
      </c>
      <c r="C190" s="56" t="s">
        <v>124</v>
      </c>
      <c r="D190" s="56"/>
      <c r="E190" s="58">
        <f>E191</f>
        <v>85000</v>
      </c>
      <c r="F190" s="96"/>
      <c r="G190" s="58">
        <f>G191</f>
        <v>85000</v>
      </c>
      <c r="H190" s="99"/>
      <c r="I190" s="58">
        <f>I191</f>
        <v>85000</v>
      </c>
      <c r="J190" s="99"/>
      <c r="K190" s="58">
        <f>K191</f>
        <v>85000</v>
      </c>
      <c r="L190" s="99"/>
      <c r="M190" s="58">
        <f>M191</f>
        <v>85000</v>
      </c>
      <c r="N190" s="97"/>
      <c r="O190" s="58">
        <f>O191</f>
        <v>85000</v>
      </c>
      <c r="P190" s="96"/>
      <c r="Q190" s="140">
        <f>Q191</f>
        <v>85000</v>
      </c>
      <c r="R190" s="96"/>
      <c r="S190" s="130">
        <f>S191</f>
        <v>85000</v>
      </c>
      <c r="U190" s="130">
        <f>U191</f>
        <v>85000</v>
      </c>
      <c r="V190" s="227">
        <f t="shared" si="10"/>
        <v>100</v>
      </c>
    </row>
    <row r="191" spans="1:22" ht="16.5" customHeight="1">
      <c r="A191" s="37" t="s">
        <v>388</v>
      </c>
      <c r="B191" s="56" t="s">
        <v>300</v>
      </c>
      <c r="C191" s="56" t="s">
        <v>124</v>
      </c>
      <c r="D191" s="56" t="s">
        <v>389</v>
      </c>
      <c r="E191" s="57">
        <v>85000</v>
      </c>
      <c r="F191" s="96"/>
      <c r="G191" s="57">
        <f>E191+F191</f>
        <v>85000</v>
      </c>
      <c r="H191" s="99"/>
      <c r="I191" s="57">
        <f>G191+H191</f>
        <v>85000</v>
      </c>
      <c r="J191" s="99"/>
      <c r="K191" s="57">
        <f>I191+J191</f>
        <v>85000</v>
      </c>
      <c r="L191" s="99"/>
      <c r="M191" s="57">
        <f>K191+L191</f>
        <v>85000</v>
      </c>
      <c r="N191" s="97"/>
      <c r="O191" s="57">
        <f>M191+N191</f>
        <v>85000</v>
      </c>
      <c r="P191" s="96"/>
      <c r="Q191" s="139">
        <f>O191+P191</f>
        <v>85000</v>
      </c>
      <c r="R191" s="96"/>
      <c r="S191" s="141">
        <f>Q191+R191</f>
        <v>85000</v>
      </c>
      <c r="U191" s="141">
        <f>S191+T191</f>
        <v>85000</v>
      </c>
      <c r="V191" s="227">
        <f t="shared" si="10"/>
        <v>100</v>
      </c>
    </row>
    <row r="192" spans="1:22" ht="64.5" customHeight="1">
      <c r="A192" s="79" t="s">
        <v>103</v>
      </c>
      <c r="B192" s="49" t="s">
        <v>300</v>
      </c>
      <c r="C192" s="49" t="s">
        <v>361</v>
      </c>
      <c r="D192" s="49"/>
      <c r="E192" s="57"/>
      <c r="F192" s="96"/>
      <c r="G192" s="57"/>
      <c r="H192" s="99"/>
      <c r="I192" s="57"/>
      <c r="J192" s="99"/>
      <c r="K192" s="57"/>
      <c r="L192" s="99"/>
      <c r="M192" s="57"/>
      <c r="N192" s="97"/>
      <c r="O192" s="57"/>
      <c r="P192" s="96"/>
      <c r="Q192" s="139">
        <f>Q193</f>
        <v>217800</v>
      </c>
      <c r="R192" s="96"/>
      <c r="S192" s="141">
        <f>S193</f>
        <v>217800</v>
      </c>
      <c r="U192" s="141">
        <f>U193</f>
        <v>94497.3</v>
      </c>
      <c r="V192" s="227">
        <f t="shared" si="10"/>
        <v>43.4</v>
      </c>
    </row>
    <row r="193" spans="1:22" ht="81" customHeight="1">
      <c r="A193" s="12" t="s">
        <v>465</v>
      </c>
      <c r="B193" s="49" t="s">
        <v>300</v>
      </c>
      <c r="C193" s="49" t="s">
        <v>104</v>
      </c>
      <c r="D193" s="49"/>
      <c r="E193" s="57"/>
      <c r="F193" s="96"/>
      <c r="G193" s="57"/>
      <c r="H193" s="99"/>
      <c r="I193" s="57"/>
      <c r="J193" s="99"/>
      <c r="K193" s="57"/>
      <c r="L193" s="99"/>
      <c r="M193" s="57"/>
      <c r="N193" s="97"/>
      <c r="O193" s="57"/>
      <c r="P193" s="96"/>
      <c r="Q193" s="139">
        <f>Q194</f>
        <v>217800</v>
      </c>
      <c r="R193" s="96"/>
      <c r="S193" s="141">
        <f>S194</f>
        <v>217800</v>
      </c>
      <c r="U193" s="141">
        <f>U194</f>
        <v>94497.3</v>
      </c>
      <c r="V193" s="227">
        <f t="shared" si="10"/>
        <v>43.4</v>
      </c>
    </row>
    <row r="194" spans="1:22" ht="63" customHeight="1">
      <c r="A194" s="11" t="s">
        <v>56</v>
      </c>
      <c r="B194" s="60" t="s">
        <v>300</v>
      </c>
      <c r="C194" s="60" t="s">
        <v>55</v>
      </c>
      <c r="D194" s="56"/>
      <c r="E194" s="57"/>
      <c r="F194" s="96"/>
      <c r="G194" s="57"/>
      <c r="H194" s="99"/>
      <c r="I194" s="57"/>
      <c r="J194" s="99"/>
      <c r="K194" s="57"/>
      <c r="L194" s="99"/>
      <c r="M194" s="57"/>
      <c r="N194" s="97"/>
      <c r="O194" s="57"/>
      <c r="P194" s="96"/>
      <c r="Q194" s="139">
        <f>Q195</f>
        <v>217800</v>
      </c>
      <c r="R194" s="96"/>
      <c r="S194" s="141">
        <f>S195</f>
        <v>217800</v>
      </c>
      <c r="U194" s="141">
        <f>U195</f>
        <v>94497.3</v>
      </c>
      <c r="V194" s="227">
        <f t="shared" si="10"/>
        <v>43.4</v>
      </c>
    </row>
    <row r="195" spans="1:22" ht="16.5" customHeight="1">
      <c r="A195" s="37" t="s">
        <v>402</v>
      </c>
      <c r="B195" s="60" t="s">
        <v>300</v>
      </c>
      <c r="C195" s="60" t="s">
        <v>55</v>
      </c>
      <c r="D195" s="60" t="s">
        <v>385</v>
      </c>
      <c r="E195" s="57"/>
      <c r="F195" s="96"/>
      <c r="G195" s="57"/>
      <c r="H195" s="99"/>
      <c r="I195" s="57"/>
      <c r="J195" s="99"/>
      <c r="K195" s="57"/>
      <c r="L195" s="99"/>
      <c r="M195" s="57"/>
      <c r="N195" s="97"/>
      <c r="O195" s="57"/>
      <c r="P195" s="96">
        <v>217800</v>
      </c>
      <c r="Q195" s="139">
        <f>O195+P195</f>
        <v>217800</v>
      </c>
      <c r="R195" s="96"/>
      <c r="S195" s="141">
        <f>Q195+R195</f>
        <v>217800</v>
      </c>
      <c r="U195" s="141">
        <v>94497.3</v>
      </c>
      <c r="V195" s="227">
        <f t="shared" si="10"/>
        <v>43.4</v>
      </c>
    </row>
    <row r="196" spans="1:22" ht="15.75" customHeight="1">
      <c r="A196" s="38" t="s">
        <v>407</v>
      </c>
      <c r="B196" s="56" t="s">
        <v>301</v>
      </c>
      <c r="C196" s="56"/>
      <c r="D196" s="56"/>
      <c r="E196" s="57">
        <f>E197</f>
        <v>1492100</v>
      </c>
      <c r="F196" s="96"/>
      <c r="G196" s="57">
        <f>G197</f>
        <v>1492100</v>
      </c>
      <c r="H196" s="99"/>
      <c r="I196" s="57">
        <f>I197</f>
        <v>10093100</v>
      </c>
      <c r="J196" s="99"/>
      <c r="K196" s="57">
        <f>K197</f>
        <v>10093100</v>
      </c>
      <c r="L196" s="99"/>
      <c r="M196" s="57">
        <f>M197</f>
        <v>10093100</v>
      </c>
      <c r="N196" s="97"/>
      <c r="O196" s="57">
        <f>O197</f>
        <v>10445100</v>
      </c>
      <c r="P196" s="96"/>
      <c r="Q196" s="139">
        <f>Q197</f>
        <v>7638266.5</v>
      </c>
      <c r="R196" s="96"/>
      <c r="S196" s="141">
        <f>S197</f>
        <v>4578893.68</v>
      </c>
      <c r="U196" s="141">
        <f>U197</f>
        <v>2353525.71</v>
      </c>
      <c r="V196" s="227">
        <f t="shared" si="10"/>
        <v>51.4</v>
      </c>
    </row>
    <row r="197" spans="1:22" ht="65.25" customHeight="1">
      <c r="A197" s="72" t="s">
        <v>103</v>
      </c>
      <c r="B197" s="56" t="s">
        <v>301</v>
      </c>
      <c r="C197" s="56" t="s">
        <v>361</v>
      </c>
      <c r="D197" s="56"/>
      <c r="E197" s="58">
        <f>E198+E201</f>
        <v>1492100</v>
      </c>
      <c r="F197" s="96"/>
      <c r="G197" s="58">
        <f>G198+G201</f>
        <v>1492100</v>
      </c>
      <c r="H197" s="99"/>
      <c r="I197" s="58">
        <f>I198+I201</f>
        <v>10093100</v>
      </c>
      <c r="J197" s="99"/>
      <c r="K197" s="58">
        <f>K198+K201</f>
        <v>10093100</v>
      </c>
      <c r="L197" s="99"/>
      <c r="M197" s="58">
        <f>M198+M201</f>
        <v>10093100</v>
      </c>
      <c r="N197" s="97"/>
      <c r="O197" s="58">
        <f>O198+O201</f>
        <v>10445100</v>
      </c>
      <c r="P197" s="96"/>
      <c r="Q197" s="140">
        <f>Q198+Q201</f>
        <v>7638266.5</v>
      </c>
      <c r="R197" s="96"/>
      <c r="S197" s="130">
        <f>S198+S201</f>
        <v>4578893.68</v>
      </c>
      <c r="U197" s="130">
        <f>U198+U201</f>
        <v>2353525.71</v>
      </c>
      <c r="V197" s="227">
        <f t="shared" si="10"/>
        <v>51.4</v>
      </c>
    </row>
    <row r="198" spans="1:22" ht="48" customHeight="1">
      <c r="A198" s="37" t="s">
        <v>125</v>
      </c>
      <c r="B198" s="56" t="s">
        <v>301</v>
      </c>
      <c r="C198" s="56" t="s">
        <v>522</v>
      </c>
      <c r="D198" s="56"/>
      <c r="E198" s="58">
        <f>E199</f>
        <v>150000</v>
      </c>
      <c r="F198" s="96"/>
      <c r="G198" s="58">
        <f>G199</f>
        <v>150000</v>
      </c>
      <c r="H198" s="99"/>
      <c r="I198" s="58">
        <f>I199</f>
        <v>150000</v>
      </c>
      <c r="J198" s="99"/>
      <c r="K198" s="58">
        <f>K199</f>
        <v>150000</v>
      </c>
      <c r="L198" s="99"/>
      <c r="M198" s="58">
        <f>M199</f>
        <v>137139</v>
      </c>
      <c r="N198" s="97"/>
      <c r="O198" s="58">
        <f>O199</f>
        <v>120715</v>
      </c>
      <c r="P198" s="96"/>
      <c r="Q198" s="140">
        <f>Q199</f>
        <v>120715</v>
      </c>
      <c r="R198" s="96"/>
      <c r="S198" s="130">
        <f>S199</f>
        <v>120715</v>
      </c>
      <c r="U198" s="130">
        <f>U199</f>
        <v>119000</v>
      </c>
      <c r="V198" s="227">
        <f t="shared" si="10"/>
        <v>98.6</v>
      </c>
    </row>
    <row r="199" spans="1:22" ht="33" customHeight="1">
      <c r="A199" s="37" t="s">
        <v>523</v>
      </c>
      <c r="B199" s="56" t="s">
        <v>301</v>
      </c>
      <c r="C199" s="56" t="s">
        <v>524</v>
      </c>
      <c r="D199" s="56"/>
      <c r="E199" s="58">
        <f>E200</f>
        <v>150000</v>
      </c>
      <c r="F199" s="96"/>
      <c r="G199" s="58">
        <f>G200</f>
        <v>150000</v>
      </c>
      <c r="H199" s="99"/>
      <c r="I199" s="58">
        <f>I200</f>
        <v>150000</v>
      </c>
      <c r="J199" s="99"/>
      <c r="K199" s="58">
        <f>K200</f>
        <v>150000</v>
      </c>
      <c r="L199" s="99"/>
      <c r="M199" s="58">
        <f>M200</f>
        <v>137139</v>
      </c>
      <c r="N199" s="97"/>
      <c r="O199" s="58">
        <f>O200</f>
        <v>120715</v>
      </c>
      <c r="P199" s="96"/>
      <c r="Q199" s="140">
        <f>Q200</f>
        <v>120715</v>
      </c>
      <c r="R199" s="96"/>
      <c r="S199" s="130">
        <f>S200</f>
        <v>120715</v>
      </c>
      <c r="U199" s="130">
        <f>U200</f>
        <v>119000</v>
      </c>
      <c r="V199" s="227">
        <f t="shared" si="10"/>
        <v>98.6</v>
      </c>
    </row>
    <row r="200" spans="1:22" ht="33" customHeight="1">
      <c r="A200" s="37" t="s">
        <v>403</v>
      </c>
      <c r="B200" s="56" t="s">
        <v>301</v>
      </c>
      <c r="C200" s="56" t="s">
        <v>524</v>
      </c>
      <c r="D200" s="56" t="s">
        <v>385</v>
      </c>
      <c r="E200" s="57">
        <v>150000</v>
      </c>
      <c r="F200" s="96"/>
      <c r="G200" s="57">
        <f>E200+F200</f>
        <v>150000</v>
      </c>
      <c r="H200" s="99"/>
      <c r="I200" s="57">
        <f>G200+H200</f>
        <v>150000</v>
      </c>
      <c r="J200" s="99"/>
      <c r="K200" s="57">
        <f>I200+J200</f>
        <v>150000</v>
      </c>
      <c r="L200" s="99">
        <v>-12861</v>
      </c>
      <c r="M200" s="57">
        <f>K200+L200</f>
        <v>137139</v>
      </c>
      <c r="N200" s="97">
        <v>-16424</v>
      </c>
      <c r="O200" s="57">
        <f>M200+N200</f>
        <v>120715</v>
      </c>
      <c r="P200" s="96"/>
      <c r="Q200" s="139">
        <f>O200+P200</f>
        <v>120715</v>
      </c>
      <c r="R200" s="96"/>
      <c r="S200" s="141">
        <f>Q200+R200</f>
        <v>120715</v>
      </c>
      <c r="U200" s="141">
        <v>119000</v>
      </c>
      <c r="V200" s="227">
        <f t="shared" si="10"/>
        <v>98.6</v>
      </c>
    </row>
    <row r="201" spans="1:22" ht="64.5" customHeight="1">
      <c r="A201" s="37" t="s">
        <v>126</v>
      </c>
      <c r="B201" s="56" t="s">
        <v>301</v>
      </c>
      <c r="C201" s="56" t="s">
        <v>254</v>
      </c>
      <c r="D201" s="56"/>
      <c r="E201" s="58">
        <f>E202</f>
        <v>1342100</v>
      </c>
      <c r="F201" s="96"/>
      <c r="G201" s="58">
        <f>G202</f>
        <v>1342100</v>
      </c>
      <c r="H201" s="99"/>
      <c r="I201" s="58">
        <f>I202</f>
        <v>9943100</v>
      </c>
      <c r="J201" s="99"/>
      <c r="K201" s="58">
        <f>K202</f>
        <v>9943100</v>
      </c>
      <c r="L201" s="99"/>
      <c r="M201" s="58">
        <f>M202</f>
        <v>9955961</v>
      </c>
      <c r="N201" s="97"/>
      <c r="O201" s="58">
        <f>O202</f>
        <v>10324385</v>
      </c>
      <c r="P201" s="96"/>
      <c r="Q201" s="140">
        <f>Q202</f>
        <v>7517551.5</v>
      </c>
      <c r="R201" s="96"/>
      <c r="S201" s="130">
        <f>S202</f>
        <v>4458178.68</v>
      </c>
      <c r="U201" s="130">
        <f>U202</f>
        <v>2234525.71</v>
      </c>
      <c r="V201" s="227">
        <f t="shared" si="10"/>
        <v>50.1</v>
      </c>
    </row>
    <row r="202" spans="1:22" ht="32.25" customHeight="1">
      <c r="A202" s="37" t="s">
        <v>134</v>
      </c>
      <c r="B202" s="56" t="s">
        <v>301</v>
      </c>
      <c r="C202" s="56" t="s">
        <v>255</v>
      </c>
      <c r="D202" s="56"/>
      <c r="E202" s="58">
        <f>E203</f>
        <v>1342100</v>
      </c>
      <c r="F202" s="96"/>
      <c r="G202" s="58">
        <f>G203</f>
        <v>1342100</v>
      </c>
      <c r="H202" s="99"/>
      <c r="I202" s="58">
        <f>I203</f>
        <v>9943100</v>
      </c>
      <c r="J202" s="99"/>
      <c r="K202" s="58">
        <f>K203</f>
        <v>9943100</v>
      </c>
      <c r="L202" s="99"/>
      <c r="M202" s="58">
        <f>M203</f>
        <v>9955961</v>
      </c>
      <c r="N202" s="97"/>
      <c r="O202" s="58">
        <f>O203</f>
        <v>10324385</v>
      </c>
      <c r="P202" s="96"/>
      <c r="Q202" s="140">
        <f>Q203</f>
        <v>7517551.5</v>
      </c>
      <c r="R202" s="96"/>
      <c r="S202" s="130">
        <f>S203</f>
        <v>4458178.68</v>
      </c>
      <c r="U202" s="130">
        <f>U203</f>
        <v>2234525.71</v>
      </c>
      <c r="V202" s="227">
        <f aca="true" t="shared" si="11" ref="V202:V265">IF(S202=0,"-",IF(U202/S202*100&gt;110,"свыше 100",ROUND((U202/S202*100),1)))</f>
        <v>50.1</v>
      </c>
    </row>
    <row r="203" spans="1:22" ht="37.5" customHeight="1">
      <c r="A203" s="37" t="s">
        <v>403</v>
      </c>
      <c r="B203" s="56" t="s">
        <v>301</v>
      </c>
      <c r="C203" s="56" t="s">
        <v>255</v>
      </c>
      <c r="D203" s="56" t="s">
        <v>385</v>
      </c>
      <c r="E203" s="57">
        <v>1342100</v>
      </c>
      <c r="F203" s="96"/>
      <c r="G203" s="57">
        <f>E203+F203</f>
        <v>1342100</v>
      </c>
      <c r="H203" s="99">
        <v>8601000</v>
      </c>
      <c r="I203" s="57">
        <f>G203+H203</f>
        <v>9943100</v>
      </c>
      <c r="J203" s="99"/>
      <c r="K203" s="57">
        <f>I203+J203</f>
        <v>9943100</v>
      </c>
      <c r="L203" s="99">
        <v>12861</v>
      </c>
      <c r="M203" s="57">
        <f>K203+L203</f>
        <v>9955961</v>
      </c>
      <c r="N203" s="97">
        <f>16424+352000</f>
        <v>368424</v>
      </c>
      <c r="O203" s="57">
        <f>M203+N203</f>
        <v>10324385</v>
      </c>
      <c r="P203" s="96">
        <f>-1200000-1606833.5</f>
        <v>-2806833.5</v>
      </c>
      <c r="Q203" s="139">
        <f>O203+P203</f>
        <v>7517551.5</v>
      </c>
      <c r="R203" s="96">
        <f>8040-1879079.49-1188333.33</f>
        <v>-3059372.8200000003</v>
      </c>
      <c r="S203" s="141">
        <f>Q203+R203</f>
        <v>4458178.68</v>
      </c>
      <c r="U203" s="141">
        <v>2234525.71</v>
      </c>
      <c r="V203" s="227">
        <f t="shared" si="11"/>
        <v>50.1</v>
      </c>
    </row>
    <row r="204" spans="1:22" ht="20.25" customHeight="1">
      <c r="A204" s="38" t="s">
        <v>348</v>
      </c>
      <c r="B204" s="56" t="s">
        <v>349</v>
      </c>
      <c r="C204" s="56"/>
      <c r="D204" s="56"/>
      <c r="E204" s="57">
        <f>E205</f>
        <v>395000</v>
      </c>
      <c r="F204" s="96"/>
      <c r="G204" s="57">
        <f>G205</f>
        <v>395000</v>
      </c>
      <c r="H204" s="99"/>
      <c r="I204" s="57">
        <f>I205</f>
        <v>395000</v>
      </c>
      <c r="J204" s="99"/>
      <c r="K204" s="57">
        <f>K205</f>
        <v>395000</v>
      </c>
      <c r="L204" s="99"/>
      <c r="M204" s="57">
        <f>M205</f>
        <v>395000</v>
      </c>
      <c r="N204" s="97"/>
      <c r="O204" s="57">
        <f>O205</f>
        <v>395000</v>
      </c>
      <c r="P204" s="96"/>
      <c r="Q204" s="139">
        <f>Q205</f>
        <v>395000</v>
      </c>
      <c r="R204" s="96"/>
      <c r="S204" s="141">
        <f>S205</f>
        <v>395000</v>
      </c>
      <c r="U204" s="141">
        <f>U205</f>
        <v>344326</v>
      </c>
      <c r="V204" s="227">
        <f t="shared" si="11"/>
        <v>87.2</v>
      </c>
    </row>
    <row r="205" spans="1:22" ht="102" customHeight="1">
      <c r="A205" s="71" t="s">
        <v>513</v>
      </c>
      <c r="B205" s="56" t="s">
        <v>349</v>
      </c>
      <c r="C205" s="56" t="s">
        <v>289</v>
      </c>
      <c r="D205" s="56"/>
      <c r="E205" s="58">
        <f>E206</f>
        <v>395000</v>
      </c>
      <c r="F205" s="96"/>
      <c r="G205" s="58">
        <f>G206</f>
        <v>395000</v>
      </c>
      <c r="H205" s="99"/>
      <c r="I205" s="58">
        <f>I206</f>
        <v>395000</v>
      </c>
      <c r="J205" s="99"/>
      <c r="K205" s="58">
        <f>K206</f>
        <v>395000</v>
      </c>
      <c r="L205" s="99"/>
      <c r="M205" s="58">
        <f>M206</f>
        <v>395000</v>
      </c>
      <c r="N205" s="97"/>
      <c r="O205" s="58">
        <f>O206</f>
        <v>395000</v>
      </c>
      <c r="P205" s="96"/>
      <c r="Q205" s="140">
        <f>Q206</f>
        <v>395000</v>
      </c>
      <c r="R205" s="96"/>
      <c r="S205" s="130">
        <f>S206</f>
        <v>395000</v>
      </c>
      <c r="U205" s="130">
        <f>U206</f>
        <v>344326</v>
      </c>
      <c r="V205" s="227">
        <f t="shared" si="11"/>
        <v>87.2</v>
      </c>
    </row>
    <row r="206" spans="1:22" ht="47.25" customHeight="1">
      <c r="A206" s="71" t="s">
        <v>219</v>
      </c>
      <c r="B206" s="56" t="s">
        <v>349</v>
      </c>
      <c r="C206" s="56" t="s">
        <v>257</v>
      </c>
      <c r="D206" s="56"/>
      <c r="E206" s="58">
        <f>E207</f>
        <v>395000</v>
      </c>
      <c r="F206" s="96"/>
      <c r="G206" s="58">
        <f>G207</f>
        <v>395000</v>
      </c>
      <c r="H206" s="99"/>
      <c r="I206" s="58">
        <f>I207</f>
        <v>395000</v>
      </c>
      <c r="J206" s="99"/>
      <c r="K206" s="58">
        <f>K207</f>
        <v>395000</v>
      </c>
      <c r="L206" s="99"/>
      <c r="M206" s="58">
        <f>M207</f>
        <v>395000</v>
      </c>
      <c r="N206" s="97"/>
      <c r="O206" s="58">
        <f>O207</f>
        <v>395000</v>
      </c>
      <c r="P206" s="96"/>
      <c r="Q206" s="140">
        <f>Q207</f>
        <v>395000</v>
      </c>
      <c r="R206" s="96"/>
      <c r="S206" s="130">
        <f>S207</f>
        <v>395000</v>
      </c>
      <c r="U206" s="130">
        <f>U207</f>
        <v>344326</v>
      </c>
      <c r="V206" s="227">
        <f t="shared" si="11"/>
        <v>87.2</v>
      </c>
    </row>
    <row r="207" spans="1:22" ht="35.25" customHeight="1">
      <c r="A207" s="71" t="s">
        <v>256</v>
      </c>
      <c r="B207" s="56" t="s">
        <v>349</v>
      </c>
      <c r="C207" s="56" t="s">
        <v>258</v>
      </c>
      <c r="D207" s="56"/>
      <c r="E207" s="58">
        <f>E208</f>
        <v>395000</v>
      </c>
      <c r="F207" s="96"/>
      <c r="G207" s="58">
        <f>G208</f>
        <v>395000</v>
      </c>
      <c r="H207" s="99"/>
      <c r="I207" s="58">
        <f>I208</f>
        <v>395000</v>
      </c>
      <c r="J207" s="99"/>
      <c r="K207" s="58">
        <f>K208</f>
        <v>395000</v>
      </c>
      <c r="L207" s="99"/>
      <c r="M207" s="58">
        <f>M208</f>
        <v>395000</v>
      </c>
      <c r="N207" s="97"/>
      <c r="O207" s="58">
        <f>O208</f>
        <v>395000</v>
      </c>
      <c r="P207" s="96"/>
      <c r="Q207" s="140">
        <f>Q208</f>
        <v>395000</v>
      </c>
      <c r="R207" s="96"/>
      <c r="S207" s="130">
        <f>S208</f>
        <v>395000</v>
      </c>
      <c r="U207" s="130">
        <f>U208</f>
        <v>344326</v>
      </c>
      <c r="V207" s="227">
        <f t="shared" si="11"/>
        <v>87.2</v>
      </c>
    </row>
    <row r="208" spans="1:22" ht="66" customHeight="1">
      <c r="A208" s="37" t="s">
        <v>556</v>
      </c>
      <c r="B208" s="56" t="s">
        <v>349</v>
      </c>
      <c r="C208" s="56" t="s">
        <v>258</v>
      </c>
      <c r="D208" s="56" t="s">
        <v>395</v>
      </c>
      <c r="E208" s="57">
        <v>395000</v>
      </c>
      <c r="F208" s="96"/>
      <c r="G208" s="57">
        <f>E208+F208</f>
        <v>395000</v>
      </c>
      <c r="H208" s="99"/>
      <c r="I208" s="57">
        <f>G208+H208</f>
        <v>395000</v>
      </c>
      <c r="J208" s="99"/>
      <c r="K208" s="57">
        <f>I208+J208</f>
        <v>395000</v>
      </c>
      <c r="L208" s="99"/>
      <c r="M208" s="57">
        <f>K208+L208</f>
        <v>395000</v>
      </c>
      <c r="N208" s="97"/>
      <c r="O208" s="57">
        <f>M208+N208</f>
        <v>395000</v>
      </c>
      <c r="P208" s="96"/>
      <c r="Q208" s="139">
        <f>O208+P208</f>
        <v>395000</v>
      </c>
      <c r="R208" s="96"/>
      <c r="S208" s="141">
        <f>Q208+R208</f>
        <v>395000</v>
      </c>
      <c r="U208" s="141">
        <v>344326</v>
      </c>
      <c r="V208" s="227">
        <f t="shared" si="11"/>
        <v>87.2</v>
      </c>
    </row>
    <row r="209" spans="1:22" ht="27" customHeight="1">
      <c r="A209" s="25" t="s">
        <v>404</v>
      </c>
      <c r="B209" s="56" t="s">
        <v>405</v>
      </c>
      <c r="C209" s="56"/>
      <c r="D209" s="56"/>
      <c r="E209" s="80">
        <f>E210</f>
        <v>15833000</v>
      </c>
      <c r="F209" s="97"/>
      <c r="G209" s="80">
        <f>G210</f>
        <v>14901000</v>
      </c>
      <c r="H209" s="99"/>
      <c r="I209" s="80">
        <f>I210</f>
        <v>8571000</v>
      </c>
      <c r="J209" s="99"/>
      <c r="K209" s="80">
        <f>K210</f>
        <v>8571000</v>
      </c>
      <c r="L209" s="99"/>
      <c r="M209" s="80">
        <f>M210</f>
        <v>8571000</v>
      </c>
      <c r="N209" s="97"/>
      <c r="O209" s="80">
        <f>O210</f>
        <v>12171000</v>
      </c>
      <c r="P209" s="96"/>
      <c r="Q209" s="136">
        <f>Q210</f>
        <v>13371000</v>
      </c>
      <c r="R209" s="96"/>
      <c r="S209" s="132">
        <f>S210</f>
        <v>15870999.999999998</v>
      </c>
      <c r="T209" s="114"/>
      <c r="U209" s="132">
        <f>U210</f>
        <v>11483090.25</v>
      </c>
      <c r="V209" s="227">
        <f t="shared" si="11"/>
        <v>72.4</v>
      </c>
    </row>
    <row r="210" spans="1:22" ht="98.25" customHeight="1">
      <c r="A210" s="71" t="s">
        <v>513</v>
      </c>
      <c r="B210" s="56" t="s">
        <v>405</v>
      </c>
      <c r="C210" s="56" t="s">
        <v>289</v>
      </c>
      <c r="D210" s="56"/>
      <c r="E210" s="82">
        <f>E211</f>
        <v>15833000</v>
      </c>
      <c r="F210" s="96"/>
      <c r="G210" s="82">
        <f>G211</f>
        <v>14901000</v>
      </c>
      <c r="H210" s="99"/>
      <c r="I210" s="82">
        <f>I211</f>
        <v>8571000</v>
      </c>
      <c r="J210" s="99"/>
      <c r="K210" s="82">
        <f>K211</f>
        <v>8571000</v>
      </c>
      <c r="L210" s="99"/>
      <c r="M210" s="82">
        <f>M211</f>
        <v>8571000</v>
      </c>
      <c r="N210" s="97"/>
      <c r="O210" s="82">
        <f>O211</f>
        <v>12171000</v>
      </c>
      <c r="P210" s="96"/>
      <c r="Q210" s="137">
        <f>Q211</f>
        <v>13371000</v>
      </c>
      <c r="R210" s="96"/>
      <c r="S210" s="135">
        <f>S211</f>
        <v>15870999.999999998</v>
      </c>
      <c r="U210" s="135">
        <f>U211</f>
        <v>11483090.25</v>
      </c>
      <c r="V210" s="227">
        <f t="shared" si="11"/>
        <v>72.4</v>
      </c>
    </row>
    <row r="211" spans="1:22" ht="63" customHeight="1">
      <c r="A211" s="71" t="s">
        <v>266</v>
      </c>
      <c r="B211" s="56" t="s">
        <v>405</v>
      </c>
      <c r="C211" s="56" t="s">
        <v>262</v>
      </c>
      <c r="D211" s="56"/>
      <c r="E211" s="82">
        <f>E214+E216+E221+E212+E218</f>
        <v>15833000</v>
      </c>
      <c r="F211" s="96"/>
      <c r="G211" s="82">
        <f>G214+G216+G221+G212+G218</f>
        <v>14901000</v>
      </c>
      <c r="H211" s="99"/>
      <c r="I211" s="82">
        <f>I214+I216+I221+I212+I218</f>
        <v>8571000</v>
      </c>
      <c r="J211" s="99"/>
      <c r="K211" s="82">
        <f>K214+K216+K221+K212+K218</f>
        <v>8571000</v>
      </c>
      <c r="L211" s="99"/>
      <c r="M211" s="82">
        <f>M214+M216+M221+M212+M218</f>
        <v>8571000</v>
      </c>
      <c r="N211" s="97"/>
      <c r="O211" s="82">
        <f>O214+O216+O221+O212+O218</f>
        <v>12171000</v>
      </c>
      <c r="P211" s="96"/>
      <c r="Q211" s="137">
        <f>Q214+Q216+Q221+Q212+Q218</f>
        <v>13371000</v>
      </c>
      <c r="R211" s="96"/>
      <c r="S211" s="135">
        <f>S214+S216+S221+S212+S218</f>
        <v>15870999.999999998</v>
      </c>
      <c r="U211" s="135">
        <f>U214+U216+U221+U212+U218</f>
        <v>11483090.25</v>
      </c>
      <c r="V211" s="227">
        <f t="shared" si="11"/>
        <v>72.4</v>
      </c>
    </row>
    <row r="212" spans="1:22" ht="63" customHeight="1">
      <c r="A212" s="71" t="s">
        <v>506</v>
      </c>
      <c r="B212" s="60" t="s">
        <v>405</v>
      </c>
      <c r="C212" s="60" t="s">
        <v>497</v>
      </c>
      <c r="D212" s="56"/>
      <c r="E212" s="82">
        <f>E213</f>
        <v>333000</v>
      </c>
      <c r="F212" s="96"/>
      <c r="G212" s="82">
        <f>G213</f>
        <v>333000</v>
      </c>
      <c r="H212" s="99"/>
      <c r="I212" s="82">
        <f>I213</f>
        <v>0</v>
      </c>
      <c r="J212" s="99"/>
      <c r="K212" s="82">
        <f>K213</f>
        <v>298000</v>
      </c>
      <c r="L212" s="99"/>
      <c r="M212" s="82">
        <f>M213</f>
        <v>298000</v>
      </c>
      <c r="N212" s="97"/>
      <c r="O212" s="82">
        <f>O213</f>
        <v>298000</v>
      </c>
      <c r="P212" s="96"/>
      <c r="Q212" s="137">
        <f>Q213</f>
        <v>298000</v>
      </c>
      <c r="R212" s="96"/>
      <c r="S212" s="135">
        <f>S213</f>
        <v>298000</v>
      </c>
      <c r="U212" s="135">
        <f>U213</f>
        <v>0</v>
      </c>
      <c r="V212" s="227">
        <f t="shared" si="11"/>
        <v>0</v>
      </c>
    </row>
    <row r="213" spans="1:22" ht="33.75" customHeight="1">
      <c r="A213" s="38" t="s">
        <v>402</v>
      </c>
      <c r="B213" s="60" t="s">
        <v>405</v>
      </c>
      <c r="C213" s="60" t="s">
        <v>497</v>
      </c>
      <c r="D213" s="60" t="s">
        <v>385</v>
      </c>
      <c r="E213" s="82">
        <v>333000</v>
      </c>
      <c r="F213" s="96"/>
      <c r="G213" s="82">
        <f>E213+F213</f>
        <v>333000</v>
      </c>
      <c r="H213" s="99">
        <v>-333000</v>
      </c>
      <c r="I213" s="82">
        <f>G213+H213</f>
        <v>0</v>
      </c>
      <c r="J213" s="99">
        <v>298000</v>
      </c>
      <c r="K213" s="82">
        <f>I213+J213</f>
        <v>298000</v>
      </c>
      <c r="L213" s="99"/>
      <c r="M213" s="82">
        <f>K213+L213</f>
        <v>298000</v>
      </c>
      <c r="N213" s="97"/>
      <c r="O213" s="82">
        <f>M213+N213</f>
        <v>298000</v>
      </c>
      <c r="P213" s="96"/>
      <c r="Q213" s="137">
        <f>O213+P213</f>
        <v>298000</v>
      </c>
      <c r="R213" s="96"/>
      <c r="S213" s="135">
        <f>Q213+R213</f>
        <v>298000</v>
      </c>
      <c r="U213" s="135">
        <v>0</v>
      </c>
      <c r="V213" s="227">
        <f t="shared" si="11"/>
        <v>0</v>
      </c>
    </row>
    <row r="214" spans="1:22" ht="65.25" customHeight="1">
      <c r="A214" s="71" t="s">
        <v>259</v>
      </c>
      <c r="B214" s="56" t="s">
        <v>405</v>
      </c>
      <c r="C214" s="56" t="s">
        <v>263</v>
      </c>
      <c r="D214" s="56"/>
      <c r="E214" s="82">
        <f>E215</f>
        <v>5000000</v>
      </c>
      <c r="F214" s="96"/>
      <c r="G214" s="82">
        <f>G215</f>
        <v>5000000</v>
      </c>
      <c r="H214" s="99"/>
      <c r="I214" s="82">
        <f>I215</f>
        <v>5000000</v>
      </c>
      <c r="J214" s="99"/>
      <c r="K214" s="82">
        <f>K215</f>
        <v>5000000</v>
      </c>
      <c r="L214" s="99"/>
      <c r="M214" s="82">
        <f>M215</f>
        <v>4924507</v>
      </c>
      <c r="N214" s="97"/>
      <c r="O214" s="82">
        <f>O215</f>
        <v>4747882</v>
      </c>
      <c r="P214" s="96"/>
      <c r="Q214" s="137">
        <f>Q215</f>
        <v>4750066</v>
      </c>
      <c r="R214" s="96"/>
      <c r="S214" s="135">
        <f>S215</f>
        <v>5196604.43</v>
      </c>
      <c r="U214" s="135">
        <f>U215</f>
        <v>4947528.16</v>
      </c>
      <c r="V214" s="227">
        <f t="shared" si="11"/>
        <v>95.2</v>
      </c>
    </row>
    <row r="215" spans="1:22" ht="36" customHeight="1">
      <c r="A215" s="38" t="s">
        <v>402</v>
      </c>
      <c r="B215" s="59" t="s">
        <v>405</v>
      </c>
      <c r="C215" s="59" t="s">
        <v>263</v>
      </c>
      <c r="D215" s="59" t="s">
        <v>385</v>
      </c>
      <c r="E215" s="80">
        <v>5000000</v>
      </c>
      <c r="F215" s="96"/>
      <c r="G215" s="80">
        <f>E215+F215</f>
        <v>5000000</v>
      </c>
      <c r="H215" s="99"/>
      <c r="I215" s="80">
        <f>G215+H215</f>
        <v>5000000</v>
      </c>
      <c r="J215" s="99"/>
      <c r="K215" s="80">
        <f>I215+J215</f>
        <v>5000000</v>
      </c>
      <c r="L215" s="99">
        <v>-75493</v>
      </c>
      <c r="M215" s="80">
        <f>K215+L215</f>
        <v>4924507</v>
      </c>
      <c r="N215" s="97">
        <f>-96625-80000</f>
        <v>-176625</v>
      </c>
      <c r="O215" s="80">
        <f>M215+N215</f>
        <v>4747882</v>
      </c>
      <c r="P215" s="96">
        <v>2184</v>
      </c>
      <c r="Q215" s="136">
        <f>O215+P215</f>
        <v>4750066</v>
      </c>
      <c r="R215" s="96">
        <f>50000+396538.43</f>
        <v>446538.43</v>
      </c>
      <c r="S215" s="132">
        <f>Q215+R215</f>
        <v>5196604.43</v>
      </c>
      <c r="U215" s="132">
        <v>4947528.16</v>
      </c>
      <c r="V215" s="227">
        <f t="shared" si="11"/>
        <v>95.2</v>
      </c>
    </row>
    <row r="216" spans="1:22" ht="62.25" customHeight="1">
      <c r="A216" s="71" t="s">
        <v>260</v>
      </c>
      <c r="B216" s="56" t="s">
        <v>405</v>
      </c>
      <c r="C216" s="56" t="s">
        <v>264</v>
      </c>
      <c r="D216" s="56"/>
      <c r="E216" s="82">
        <f>E217</f>
        <v>6000000</v>
      </c>
      <c r="F216" s="96"/>
      <c r="G216" s="82">
        <f>G217</f>
        <v>5068000</v>
      </c>
      <c r="H216" s="99"/>
      <c r="I216" s="82">
        <f>I217</f>
        <v>2089165.5299999998</v>
      </c>
      <c r="J216" s="99"/>
      <c r="K216" s="82">
        <f>K217</f>
        <v>1508108.5299999998</v>
      </c>
      <c r="L216" s="99"/>
      <c r="M216" s="82">
        <f>M217</f>
        <v>1583601.5299999998</v>
      </c>
      <c r="N216" s="97"/>
      <c r="O216" s="82">
        <f>O217</f>
        <v>1760226.5299999998</v>
      </c>
      <c r="P216" s="96"/>
      <c r="Q216" s="137">
        <f>Q217</f>
        <v>2907818.59</v>
      </c>
      <c r="R216" s="96"/>
      <c r="S216" s="135">
        <f>S217</f>
        <v>2280911.1799999997</v>
      </c>
      <c r="U216" s="135">
        <f>U217</f>
        <v>2226525.18</v>
      </c>
      <c r="V216" s="227">
        <f t="shared" si="11"/>
        <v>97.6</v>
      </c>
    </row>
    <row r="217" spans="1:22" ht="33" customHeight="1">
      <c r="A217" s="38" t="s">
        <v>402</v>
      </c>
      <c r="B217" s="59" t="s">
        <v>405</v>
      </c>
      <c r="C217" s="59" t="s">
        <v>264</v>
      </c>
      <c r="D217" s="59" t="s">
        <v>385</v>
      </c>
      <c r="E217" s="80">
        <v>6000000</v>
      </c>
      <c r="F217" s="96">
        <v>-932000</v>
      </c>
      <c r="G217" s="80">
        <f>E217+F217</f>
        <v>5068000</v>
      </c>
      <c r="H217" s="99">
        <v>-2978834.47</v>
      </c>
      <c r="I217" s="80">
        <f>G217+H217</f>
        <v>2089165.5299999998</v>
      </c>
      <c r="J217" s="99">
        <v>-581057</v>
      </c>
      <c r="K217" s="80">
        <f>I217+J217</f>
        <v>1508108.5299999998</v>
      </c>
      <c r="L217" s="99">
        <v>75493</v>
      </c>
      <c r="M217" s="80">
        <f>K217+L217</f>
        <v>1583601.5299999998</v>
      </c>
      <c r="N217" s="97">
        <f>96625+80000</f>
        <v>176625</v>
      </c>
      <c r="O217" s="80">
        <f>M217+N217</f>
        <v>1760226.5299999998</v>
      </c>
      <c r="P217" s="96">
        <v>1147592.06</v>
      </c>
      <c r="Q217" s="136">
        <f>O217+P217</f>
        <v>2907818.59</v>
      </c>
      <c r="R217" s="96">
        <f>-230368.98-396538.43</f>
        <v>-626907.41</v>
      </c>
      <c r="S217" s="132">
        <f>Q217+R217</f>
        <v>2280911.1799999997</v>
      </c>
      <c r="U217" s="132">
        <v>2226525.18</v>
      </c>
      <c r="V217" s="227">
        <f t="shared" si="11"/>
        <v>97.6</v>
      </c>
    </row>
    <row r="218" spans="1:22" ht="48" customHeight="1">
      <c r="A218" s="25" t="s">
        <v>498</v>
      </c>
      <c r="B218" s="89" t="s">
        <v>405</v>
      </c>
      <c r="C218" s="89" t="s">
        <v>499</v>
      </c>
      <c r="D218" s="59"/>
      <c r="E218" s="80">
        <f>E219</f>
        <v>3000000</v>
      </c>
      <c r="F218" s="96"/>
      <c r="G218" s="80">
        <f>G219</f>
        <v>3000000</v>
      </c>
      <c r="H218" s="99"/>
      <c r="I218" s="80">
        <f>I219</f>
        <v>1000000</v>
      </c>
      <c r="J218" s="99"/>
      <c r="K218" s="80">
        <f>K219</f>
        <v>1283057</v>
      </c>
      <c r="L218" s="99"/>
      <c r="M218" s="80">
        <f>M219</f>
        <v>1283057</v>
      </c>
      <c r="N218" s="97"/>
      <c r="O218" s="80">
        <f>O219</f>
        <v>1283057</v>
      </c>
      <c r="P218" s="96"/>
      <c r="Q218" s="136">
        <f>Q219+Q220</f>
        <v>2595969.87</v>
      </c>
      <c r="R218" s="96"/>
      <c r="S218" s="132">
        <f>S219+S220</f>
        <v>5276338.85</v>
      </c>
      <c r="U218" s="132">
        <f>U219+U220</f>
        <v>1926929.72</v>
      </c>
      <c r="V218" s="227">
        <f t="shared" si="11"/>
        <v>36.5</v>
      </c>
    </row>
    <row r="219" spans="1:22" ht="33" customHeight="1">
      <c r="A219" s="38" t="s">
        <v>402</v>
      </c>
      <c r="B219" s="89" t="s">
        <v>405</v>
      </c>
      <c r="C219" s="89" t="s">
        <v>499</v>
      </c>
      <c r="D219" s="89" t="s">
        <v>385</v>
      </c>
      <c r="E219" s="80">
        <v>3000000</v>
      </c>
      <c r="F219" s="96"/>
      <c r="G219" s="80">
        <f>E219+F219</f>
        <v>3000000</v>
      </c>
      <c r="H219" s="99">
        <v>-2000000</v>
      </c>
      <c r="I219" s="80">
        <f>G219+H219</f>
        <v>1000000</v>
      </c>
      <c r="J219" s="99">
        <f>581057-298000</f>
        <v>283057</v>
      </c>
      <c r="K219" s="80">
        <f>I219+J219</f>
        <v>1283057</v>
      </c>
      <c r="L219" s="99"/>
      <c r="M219" s="80">
        <f>K219+L219</f>
        <v>1283057</v>
      </c>
      <c r="N219" s="97"/>
      <c r="O219" s="80">
        <f>M219+N219</f>
        <v>1283057</v>
      </c>
      <c r="P219" s="96">
        <v>974489.87</v>
      </c>
      <c r="Q219" s="136">
        <f>O219+P219</f>
        <v>2257546.87</v>
      </c>
      <c r="R219" s="96">
        <f>180368.98+2500000</f>
        <v>2680368.98</v>
      </c>
      <c r="S219" s="132">
        <f>Q219+R219</f>
        <v>4937915.85</v>
      </c>
      <c r="U219" s="132">
        <v>1588506.72</v>
      </c>
      <c r="V219" s="227">
        <f t="shared" si="11"/>
        <v>32.2</v>
      </c>
    </row>
    <row r="220" spans="1:22" ht="33" customHeight="1">
      <c r="A220" s="25" t="s">
        <v>170</v>
      </c>
      <c r="B220" s="89" t="s">
        <v>405</v>
      </c>
      <c r="C220" s="89" t="s">
        <v>499</v>
      </c>
      <c r="D220" s="89" t="s">
        <v>168</v>
      </c>
      <c r="E220" s="80"/>
      <c r="F220" s="96"/>
      <c r="G220" s="80"/>
      <c r="H220" s="99"/>
      <c r="I220" s="80"/>
      <c r="J220" s="99"/>
      <c r="K220" s="80"/>
      <c r="L220" s="99"/>
      <c r="M220" s="80"/>
      <c r="N220" s="97"/>
      <c r="O220" s="80"/>
      <c r="P220" s="96">
        <v>338423</v>
      </c>
      <c r="Q220" s="136">
        <f>O220+P220</f>
        <v>338423</v>
      </c>
      <c r="R220" s="96"/>
      <c r="S220" s="132">
        <f>Q220+R220</f>
        <v>338423</v>
      </c>
      <c r="U220" s="132">
        <f>S220+T220</f>
        <v>338423</v>
      </c>
      <c r="V220" s="227">
        <f t="shared" si="11"/>
        <v>100</v>
      </c>
    </row>
    <row r="221" spans="1:22" ht="47.25">
      <c r="A221" s="71" t="s">
        <v>261</v>
      </c>
      <c r="B221" s="56" t="s">
        <v>405</v>
      </c>
      <c r="C221" s="56" t="s">
        <v>265</v>
      </c>
      <c r="D221" s="56"/>
      <c r="E221" s="82">
        <f>E222</f>
        <v>1500000</v>
      </c>
      <c r="F221" s="96"/>
      <c r="G221" s="82">
        <f>G222</f>
        <v>1500000</v>
      </c>
      <c r="H221" s="99"/>
      <c r="I221" s="82">
        <f>I222</f>
        <v>481834.47</v>
      </c>
      <c r="J221" s="99"/>
      <c r="K221" s="82">
        <f>K222</f>
        <v>481834.47</v>
      </c>
      <c r="L221" s="99"/>
      <c r="M221" s="82">
        <f>M222</f>
        <v>481834.47</v>
      </c>
      <c r="N221" s="97"/>
      <c r="O221" s="82">
        <f>O222</f>
        <v>4081834.4699999997</v>
      </c>
      <c r="P221" s="96"/>
      <c r="Q221" s="137">
        <f>Q222+Q223</f>
        <v>2819145.54</v>
      </c>
      <c r="R221" s="96"/>
      <c r="S221" s="135">
        <f>S222+S223</f>
        <v>2819145.54</v>
      </c>
      <c r="U221" s="135">
        <f>U222+U223</f>
        <v>2382107.19</v>
      </c>
      <c r="V221" s="227">
        <f t="shared" si="11"/>
        <v>84.5</v>
      </c>
    </row>
    <row r="222" spans="1:22" ht="30.75" customHeight="1">
      <c r="A222" s="38" t="s">
        <v>402</v>
      </c>
      <c r="B222" s="59" t="s">
        <v>405</v>
      </c>
      <c r="C222" s="59" t="s">
        <v>265</v>
      </c>
      <c r="D222" s="59" t="s">
        <v>385</v>
      </c>
      <c r="E222" s="80">
        <v>1500000</v>
      </c>
      <c r="F222" s="96"/>
      <c r="G222" s="80">
        <f>E222+F222</f>
        <v>1500000</v>
      </c>
      <c r="H222" s="99">
        <f>-500000-518165.53</f>
        <v>-1018165.53</v>
      </c>
      <c r="I222" s="80">
        <f>G222+H222</f>
        <v>481834.47</v>
      </c>
      <c r="J222" s="99"/>
      <c r="K222" s="80">
        <f>I222+J222</f>
        <v>481834.47</v>
      </c>
      <c r="L222" s="99"/>
      <c r="M222" s="80">
        <f>K222+L222</f>
        <v>481834.47</v>
      </c>
      <c r="N222" s="97">
        <v>3600000</v>
      </c>
      <c r="O222" s="80">
        <f>M222+N222</f>
        <v>4081834.4699999997</v>
      </c>
      <c r="P222" s="96">
        <v>-1435442.93</v>
      </c>
      <c r="Q222" s="136">
        <f>O222+P222</f>
        <v>2646391.54</v>
      </c>
      <c r="R222" s="96"/>
      <c r="S222" s="132">
        <f>Q222+R222</f>
        <v>2646391.54</v>
      </c>
      <c r="U222" s="132">
        <v>2209549.81</v>
      </c>
      <c r="V222" s="227">
        <f t="shared" si="11"/>
        <v>83.5</v>
      </c>
    </row>
    <row r="223" spans="1:22" ht="47.25" customHeight="1">
      <c r="A223" s="25" t="s">
        <v>170</v>
      </c>
      <c r="B223" s="59" t="s">
        <v>405</v>
      </c>
      <c r="C223" s="59" t="s">
        <v>265</v>
      </c>
      <c r="D223" s="89" t="s">
        <v>168</v>
      </c>
      <c r="E223" s="80"/>
      <c r="F223" s="96"/>
      <c r="G223" s="80"/>
      <c r="H223" s="99"/>
      <c r="I223" s="80"/>
      <c r="J223" s="99"/>
      <c r="K223" s="80"/>
      <c r="L223" s="99"/>
      <c r="M223" s="80"/>
      <c r="N223" s="97"/>
      <c r="O223" s="80"/>
      <c r="P223" s="96">
        <v>172754</v>
      </c>
      <c r="Q223" s="136">
        <f>O223+P223</f>
        <v>172754</v>
      </c>
      <c r="R223" s="96"/>
      <c r="S223" s="132">
        <f>Q223+R223</f>
        <v>172754</v>
      </c>
      <c r="U223" s="132">
        <v>172557.38</v>
      </c>
      <c r="V223" s="227">
        <f t="shared" si="11"/>
        <v>99.9</v>
      </c>
    </row>
    <row r="224" spans="1:22" ht="24" customHeight="1" hidden="1">
      <c r="A224" s="38" t="s">
        <v>365</v>
      </c>
      <c r="B224" s="56" t="s">
        <v>366</v>
      </c>
      <c r="C224" s="56"/>
      <c r="D224" s="56"/>
      <c r="E224" s="57">
        <f>E225</f>
        <v>87000</v>
      </c>
      <c r="F224" s="96"/>
      <c r="G224" s="57">
        <f>G225</f>
        <v>87000</v>
      </c>
      <c r="H224" s="99"/>
      <c r="I224" s="57">
        <f>I225</f>
        <v>87000</v>
      </c>
      <c r="J224" s="99"/>
      <c r="K224" s="57">
        <f>K225</f>
        <v>87000</v>
      </c>
      <c r="L224" s="99"/>
      <c r="M224" s="57">
        <f>M225</f>
        <v>87000</v>
      </c>
      <c r="N224" s="97"/>
      <c r="O224" s="57">
        <f>O225</f>
        <v>0</v>
      </c>
      <c r="P224" s="96"/>
      <c r="Q224" s="139">
        <f>Q225</f>
        <v>0</v>
      </c>
      <c r="R224" s="96"/>
      <c r="S224" s="141">
        <f>S225</f>
        <v>0</v>
      </c>
      <c r="U224" s="141">
        <f>U225</f>
        <v>0</v>
      </c>
      <c r="V224" s="227" t="str">
        <f t="shared" si="11"/>
        <v>-</v>
      </c>
    </row>
    <row r="225" spans="1:22" ht="86.25" customHeight="1" hidden="1">
      <c r="A225" s="75" t="s">
        <v>157</v>
      </c>
      <c r="B225" s="56" t="s">
        <v>366</v>
      </c>
      <c r="C225" s="56" t="s">
        <v>41</v>
      </c>
      <c r="D225" s="56"/>
      <c r="E225" s="57">
        <f>E226</f>
        <v>87000</v>
      </c>
      <c r="F225" s="96"/>
      <c r="G225" s="57">
        <f>G226</f>
        <v>87000</v>
      </c>
      <c r="H225" s="99"/>
      <c r="I225" s="57">
        <f>I226</f>
        <v>87000</v>
      </c>
      <c r="J225" s="99"/>
      <c r="K225" s="57">
        <f>K226</f>
        <v>87000</v>
      </c>
      <c r="L225" s="99"/>
      <c r="M225" s="57">
        <f>M226</f>
        <v>87000</v>
      </c>
      <c r="N225" s="97"/>
      <c r="O225" s="57">
        <f>O226</f>
        <v>0</v>
      </c>
      <c r="P225" s="96"/>
      <c r="Q225" s="139">
        <f>Q226</f>
        <v>0</v>
      </c>
      <c r="R225" s="96"/>
      <c r="S225" s="141">
        <f>S226</f>
        <v>0</v>
      </c>
      <c r="U225" s="141">
        <f>U226</f>
        <v>0</v>
      </c>
      <c r="V225" s="227" t="str">
        <f t="shared" si="11"/>
        <v>-</v>
      </c>
    </row>
    <row r="226" spans="1:22" ht="33" customHeight="1" hidden="1">
      <c r="A226" s="37" t="s">
        <v>267</v>
      </c>
      <c r="B226" s="56" t="s">
        <v>366</v>
      </c>
      <c r="C226" s="56" t="s">
        <v>145</v>
      </c>
      <c r="D226" s="56"/>
      <c r="E226" s="57">
        <f>E227</f>
        <v>87000</v>
      </c>
      <c r="F226" s="96"/>
      <c r="G226" s="57">
        <f>G227</f>
        <v>87000</v>
      </c>
      <c r="H226" s="99"/>
      <c r="I226" s="57">
        <f>I227</f>
        <v>87000</v>
      </c>
      <c r="J226" s="99"/>
      <c r="K226" s="57">
        <f>K227</f>
        <v>87000</v>
      </c>
      <c r="L226" s="99"/>
      <c r="M226" s="57">
        <f>M227</f>
        <v>87000</v>
      </c>
      <c r="N226" s="97"/>
      <c r="O226" s="57">
        <f>O227</f>
        <v>0</v>
      </c>
      <c r="P226" s="96"/>
      <c r="Q226" s="139">
        <f>Q227</f>
        <v>0</v>
      </c>
      <c r="R226" s="96"/>
      <c r="S226" s="141">
        <f>S227</f>
        <v>0</v>
      </c>
      <c r="U226" s="141">
        <f>U227</f>
        <v>0</v>
      </c>
      <c r="V226" s="227" t="str">
        <f t="shared" si="11"/>
        <v>-</v>
      </c>
    </row>
    <row r="227" spans="1:22" ht="49.5" customHeight="1" hidden="1">
      <c r="A227" s="37" t="s">
        <v>8</v>
      </c>
      <c r="B227" s="56" t="s">
        <v>366</v>
      </c>
      <c r="C227" s="56" t="s">
        <v>268</v>
      </c>
      <c r="D227" s="56"/>
      <c r="E227" s="58">
        <f>E228</f>
        <v>87000</v>
      </c>
      <c r="F227" s="96"/>
      <c r="G227" s="58">
        <f>G228</f>
        <v>87000</v>
      </c>
      <c r="H227" s="99"/>
      <c r="I227" s="58">
        <f>I228</f>
        <v>87000</v>
      </c>
      <c r="J227" s="99"/>
      <c r="K227" s="58">
        <f>K228</f>
        <v>87000</v>
      </c>
      <c r="L227" s="99"/>
      <c r="M227" s="58">
        <f>M228</f>
        <v>87000</v>
      </c>
      <c r="N227" s="97"/>
      <c r="O227" s="58">
        <f>O228</f>
        <v>0</v>
      </c>
      <c r="P227" s="96"/>
      <c r="Q227" s="140">
        <f>Q228</f>
        <v>0</v>
      </c>
      <c r="R227" s="96"/>
      <c r="S227" s="130">
        <f>S228</f>
        <v>0</v>
      </c>
      <c r="U227" s="130">
        <f>U228</f>
        <v>0</v>
      </c>
      <c r="V227" s="227" t="str">
        <f t="shared" si="11"/>
        <v>-</v>
      </c>
    </row>
    <row r="228" spans="1:22" ht="47.25" customHeight="1" hidden="1">
      <c r="A228" s="75" t="s">
        <v>380</v>
      </c>
      <c r="B228" s="56" t="s">
        <v>366</v>
      </c>
      <c r="C228" s="56" t="s">
        <v>268</v>
      </c>
      <c r="D228" s="56" t="s">
        <v>384</v>
      </c>
      <c r="E228" s="57">
        <v>87000</v>
      </c>
      <c r="F228" s="96"/>
      <c r="G228" s="57">
        <f>E228+F228</f>
        <v>87000</v>
      </c>
      <c r="H228" s="99"/>
      <c r="I228" s="57">
        <f>G228+H228</f>
        <v>87000</v>
      </c>
      <c r="J228" s="99"/>
      <c r="K228" s="57">
        <f>I228+J228</f>
        <v>87000</v>
      </c>
      <c r="L228" s="99"/>
      <c r="M228" s="57">
        <f>K228+L228</f>
        <v>87000</v>
      </c>
      <c r="N228" s="97">
        <v>-87000</v>
      </c>
      <c r="O228" s="57">
        <f>M228+N228</f>
        <v>0</v>
      </c>
      <c r="P228" s="96"/>
      <c r="Q228" s="139">
        <f>O228+P228</f>
        <v>0</v>
      </c>
      <c r="R228" s="96"/>
      <c r="S228" s="141">
        <f>Q228+R228</f>
        <v>0</v>
      </c>
      <c r="U228" s="141">
        <f>S228+T228</f>
        <v>0</v>
      </c>
      <c r="V228" s="227" t="str">
        <f t="shared" si="11"/>
        <v>-</v>
      </c>
    </row>
    <row r="229" spans="1:22" ht="32.25" customHeight="1">
      <c r="A229" s="25" t="s">
        <v>303</v>
      </c>
      <c r="B229" s="60" t="s">
        <v>304</v>
      </c>
      <c r="C229" s="60"/>
      <c r="D229" s="60"/>
      <c r="E229" s="61">
        <f>E230+E238+E241</f>
        <v>1800000</v>
      </c>
      <c r="F229" s="96"/>
      <c r="G229" s="61">
        <f>G230+G238+G241</f>
        <v>1800000</v>
      </c>
      <c r="H229" s="99"/>
      <c r="I229" s="61">
        <f>I230+I238+I241</f>
        <v>30844150</v>
      </c>
      <c r="J229" s="99"/>
      <c r="K229" s="61">
        <f>K230+K238+K241</f>
        <v>30893133</v>
      </c>
      <c r="L229" s="99"/>
      <c r="M229" s="61">
        <f>M230+M238+M241</f>
        <v>31934310.21</v>
      </c>
      <c r="N229" s="97"/>
      <c r="O229" s="61">
        <f>O230+O238+O241</f>
        <v>8217945.539999997</v>
      </c>
      <c r="P229" s="96"/>
      <c r="Q229" s="141">
        <f>Q230+Q238+Q241</f>
        <v>4237218.059999998</v>
      </c>
      <c r="R229" s="96"/>
      <c r="S229" s="141">
        <f>S230+S238+S241</f>
        <v>1962413.3199999977</v>
      </c>
      <c r="U229" s="141">
        <f>U230+U238+U241</f>
        <v>991371.8200000001</v>
      </c>
      <c r="V229" s="227">
        <f t="shared" si="11"/>
        <v>50.5</v>
      </c>
    </row>
    <row r="230" spans="1:22" ht="80.25" customHeight="1">
      <c r="A230" s="25" t="s">
        <v>87</v>
      </c>
      <c r="B230" s="60" t="s">
        <v>304</v>
      </c>
      <c r="C230" s="60" t="s">
        <v>88</v>
      </c>
      <c r="D230" s="60"/>
      <c r="E230" s="61">
        <f>E231</f>
        <v>700000</v>
      </c>
      <c r="F230" s="96"/>
      <c r="G230" s="61">
        <f>G231</f>
        <v>700000</v>
      </c>
      <c r="H230" s="99"/>
      <c r="I230" s="61">
        <f>I231</f>
        <v>1042000</v>
      </c>
      <c r="J230" s="99"/>
      <c r="K230" s="61">
        <f>K231</f>
        <v>1042000</v>
      </c>
      <c r="L230" s="99"/>
      <c r="M230" s="61">
        <f>M231</f>
        <v>1042000</v>
      </c>
      <c r="N230" s="97"/>
      <c r="O230" s="61">
        <f>O231</f>
        <v>1337254.01</v>
      </c>
      <c r="P230" s="96"/>
      <c r="Q230" s="141">
        <f>Q231</f>
        <v>1343331.01</v>
      </c>
      <c r="R230" s="96"/>
      <c r="S230" s="141">
        <f>S231</f>
        <v>1306513.32</v>
      </c>
      <c r="U230" s="141">
        <f>U231</f>
        <v>939171.8200000001</v>
      </c>
      <c r="V230" s="227">
        <f t="shared" si="11"/>
        <v>71.9</v>
      </c>
    </row>
    <row r="231" spans="1:22" ht="51.75" customHeight="1">
      <c r="A231" s="12" t="s">
        <v>274</v>
      </c>
      <c r="B231" s="45" t="s">
        <v>304</v>
      </c>
      <c r="C231" s="45" t="s">
        <v>275</v>
      </c>
      <c r="D231" s="45"/>
      <c r="E231" s="61">
        <f>E232+E234</f>
        <v>700000</v>
      </c>
      <c r="F231" s="96"/>
      <c r="G231" s="61">
        <f>G232+G234</f>
        <v>700000</v>
      </c>
      <c r="H231" s="99"/>
      <c r="I231" s="61">
        <f>I232+I234</f>
        <v>1042000</v>
      </c>
      <c r="J231" s="99"/>
      <c r="K231" s="61">
        <f>K232+K234</f>
        <v>1042000</v>
      </c>
      <c r="L231" s="99"/>
      <c r="M231" s="61">
        <f>M232+M234</f>
        <v>1042000</v>
      </c>
      <c r="N231" s="97"/>
      <c r="O231" s="61">
        <f>O232+O234+O236</f>
        <v>1337254.01</v>
      </c>
      <c r="P231" s="96"/>
      <c r="Q231" s="141">
        <f>Q232+Q234+Q236</f>
        <v>1343331.01</v>
      </c>
      <c r="R231" s="96"/>
      <c r="S231" s="141">
        <f>S232+S234+S236</f>
        <v>1306513.32</v>
      </c>
      <c r="U231" s="141">
        <f>U232+U234+U236</f>
        <v>939171.8200000001</v>
      </c>
      <c r="V231" s="227">
        <f t="shared" si="11"/>
        <v>71.9</v>
      </c>
    </row>
    <row r="232" spans="1:22" ht="33.75" customHeight="1">
      <c r="A232" s="11" t="s">
        <v>466</v>
      </c>
      <c r="B232" s="45" t="s">
        <v>304</v>
      </c>
      <c r="C232" s="45" t="s">
        <v>276</v>
      </c>
      <c r="D232" s="45"/>
      <c r="E232" s="61">
        <f>E233</f>
        <v>650000</v>
      </c>
      <c r="F232" s="96"/>
      <c r="G232" s="61">
        <f>G233</f>
        <v>650000</v>
      </c>
      <c r="H232" s="99"/>
      <c r="I232" s="61">
        <f>I233</f>
        <v>992000</v>
      </c>
      <c r="J232" s="99"/>
      <c r="K232" s="61">
        <f>K233</f>
        <v>992000</v>
      </c>
      <c r="L232" s="99"/>
      <c r="M232" s="61">
        <f>M233</f>
        <v>992000</v>
      </c>
      <c r="N232" s="97"/>
      <c r="O232" s="61">
        <f>O233</f>
        <v>947930.01</v>
      </c>
      <c r="P232" s="96"/>
      <c r="Q232" s="141">
        <f>Q233</f>
        <v>947930.01</v>
      </c>
      <c r="R232" s="96"/>
      <c r="S232" s="141">
        <f>S233</f>
        <v>911112.3200000001</v>
      </c>
      <c r="U232" s="141">
        <f>U233</f>
        <v>548814.12</v>
      </c>
      <c r="V232" s="227">
        <f t="shared" si="11"/>
        <v>60.2</v>
      </c>
    </row>
    <row r="233" spans="1:22" ht="35.25" customHeight="1">
      <c r="A233" s="12" t="s">
        <v>402</v>
      </c>
      <c r="B233" s="45" t="s">
        <v>304</v>
      </c>
      <c r="C233" s="45" t="s">
        <v>276</v>
      </c>
      <c r="D233" s="45" t="s">
        <v>385</v>
      </c>
      <c r="E233" s="61">
        <v>650000</v>
      </c>
      <c r="F233" s="96"/>
      <c r="G233" s="61">
        <f>E233+F233</f>
        <v>650000</v>
      </c>
      <c r="H233" s="99">
        <v>342000</v>
      </c>
      <c r="I233" s="61">
        <f>G233+H233</f>
        <v>992000</v>
      </c>
      <c r="J233" s="99"/>
      <c r="K233" s="61">
        <f>I233+J233</f>
        <v>992000</v>
      </c>
      <c r="L233" s="99"/>
      <c r="M233" s="61">
        <f>K233+L233</f>
        <v>992000</v>
      </c>
      <c r="N233" s="97">
        <f>-24069.99-20000</f>
        <v>-44069.990000000005</v>
      </c>
      <c r="O233" s="61">
        <f>M233+N233</f>
        <v>947930.01</v>
      </c>
      <c r="P233" s="96"/>
      <c r="Q233" s="141">
        <f>O233+P233</f>
        <v>947930.01</v>
      </c>
      <c r="R233" s="96">
        <v>-36817.69</v>
      </c>
      <c r="S233" s="141">
        <f>Q233+R233</f>
        <v>911112.3200000001</v>
      </c>
      <c r="U233" s="141">
        <v>548814.12</v>
      </c>
      <c r="V233" s="227">
        <f t="shared" si="11"/>
        <v>60.2</v>
      </c>
    </row>
    <row r="234" spans="1:22" ht="26.25" customHeight="1">
      <c r="A234" s="12" t="s">
        <v>467</v>
      </c>
      <c r="B234" s="45" t="s">
        <v>304</v>
      </c>
      <c r="C234" s="45" t="s">
        <v>221</v>
      </c>
      <c r="D234" s="45"/>
      <c r="E234" s="61">
        <f>E235</f>
        <v>50000</v>
      </c>
      <c r="F234" s="96"/>
      <c r="G234" s="61">
        <f>G235</f>
        <v>50000</v>
      </c>
      <c r="H234" s="99"/>
      <c r="I234" s="61">
        <f>I235</f>
        <v>50000</v>
      </c>
      <c r="J234" s="99"/>
      <c r="K234" s="61">
        <f>K235</f>
        <v>50000</v>
      </c>
      <c r="L234" s="99"/>
      <c r="M234" s="61">
        <f>M235</f>
        <v>50000</v>
      </c>
      <c r="N234" s="97"/>
      <c r="O234" s="61">
        <f>O235</f>
        <v>53150</v>
      </c>
      <c r="P234" s="96"/>
      <c r="Q234" s="141">
        <f>Q235</f>
        <v>59227</v>
      </c>
      <c r="R234" s="96"/>
      <c r="S234" s="141">
        <f>S235</f>
        <v>59227</v>
      </c>
      <c r="U234" s="141">
        <f>U235</f>
        <v>59226.03</v>
      </c>
      <c r="V234" s="227">
        <f t="shared" si="11"/>
        <v>100</v>
      </c>
    </row>
    <row r="235" spans="1:22" ht="35.25" customHeight="1">
      <c r="A235" s="12" t="s">
        <v>402</v>
      </c>
      <c r="B235" s="45" t="s">
        <v>304</v>
      </c>
      <c r="C235" s="45" t="s">
        <v>221</v>
      </c>
      <c r="D235" s="45" t="s">
        <v>385</v>
      </c>
      <c r="E235" s="61">
        <v>50000</v>
      </c>
      <c r="F235" s="96"/>
      <c r="G235" s="61">
        <f>E235+F235</f>
        <v>50000</v>
      </c>
      <c r="H235" s="99"/>
      <c r="I235" s="61">
        <f>G235+H235</f>
        <v>50000</v>
      </c>
      <c r="J235" s="99"/>
      <c r="K235" s="61">
        <f>I235+J235</f>
        <v>50000</v>
      </c>
      <c r="L235" s="99"/>
      <c r="M235" s="61">
        <f>K235+L235</f>
        <v>50000</v>
      </c>
      <c r="N235" s="97">
        <v>3150</v>
      </c>
      <c r="O235" s="61">
        <f>M235+N235</f>
        <v>53150</v>
      </c>
      <c r="P235" s="96">
        <v>6077</v>
      </c>
      <c r="Q235" s="141">
        <f>O235+P235</f>
        <v>59227</v>
      </c>
      <c r="R235" s="96"/>
      <c r="S235" s="141">
        <f>Q235+R235</f>
        <v>59227</v>
      </c>
      <c r="U235" s="141">
        <v>59226.03</v>
      </c>
      <c r="V235" s="227">
        <f t="shared" si="11"/>
        <v>100</v>
      </c>
    </row>
    <row r="236" spans="1:22" ht="94.5" customHeight="1">
      <c r="A236" s="12" t="s">
        <v>232</v>
      </c>
      <c r="B236" s="45" t="s">
        <v>304</v>
      </c>
      <c r="C236" s="45" t="s">
        <v>233</v>
      </c>
      <c r="D236" s="45"/>
      <c r="E236" s="61"/>
      <c r="F236" s="96"/>
      <c r="G236" s="61"/>
      <c r="H236" s="99"/>
      <c r="I236" s="61"/>
      <c r="J236" s="99"/>
      <c r="K236" s="61"/>
      <c r="L236" s="99"/>
      <c r="M236" s="61"/>
      <c r="N236" s="97"/>
      <c r="O236" s="61">
        <f>O237</f>
        <v>336174</v>
      </c>
      <c r="P236" s="96"/>
      <c r="Q236" s="141">
        <f>Q237</f>
        <v>336174</v>
      </c>
      <c r="R236" s="96"/>
      <c r="S236" s="141">
        <f>S237</f>
        <v>336174</v>
      </c>
      <c r="U236" s="141">
        <f>U237</f>
        <v>331131.67</v>
      </c>
      <c r="V236" s="227">
        <f t="shared" si="11"/>
        <v>98.5</v>
      </c>
    </row>
    <row r="237" spans="1:22" ht="35.25" customHeight="1">
      <c r="A237" s="12" t="s">
        <v>402</v>
      </c>
      <c r="B237" s="45" t="s">
        <v>304</v>
      </c>
      <c r="C237" s="45" t="s">
        <v>233</v>
      </c>
      <c r="D237" s="45" t="s">
        <v>385</v>
      </c>
      <c r="E237" s="61"/>
      <c r="F237" s="96"/>
      <c r="G237" s="61"/>
      <c r="H237" s="99"/>
      <c r="I237" s="61"/>
      <c r="J237" s="99"/>
      <c r="K237" s="61"/>
      <c r="L237" s="99"/>
      <c r="M237" s="61"/>
      <c r="N237" s="97">
        <v>336174</v>
      </c>
      <c r="O237" s="61">
        <f>M237+N237</f>
        <v>336174</v>
      </c>
      <c r="P237" s="96"/>
      <c r="Q237" s="141">
        <f>O237+P237</f>
        <v>336174</v>
      </c>
      <c r="R237" s="96"/>
      <c r="S237" s="141">
        <f>Q237+R237</f>
        <v>336174</v>
      </c>
      <c r="U237" s="141">
        <v>331131.67</v>
      </c>
      <c r="V237" s="227">
        <f t="shared" si="11"/>
        <v>98.5</v>
      </c>
    </row>
    <row r="238" spans="1:22" ht="76.5" customHeight="1">
      <c r="A238" s="76" t="s">
        <v>269</v>
      </c>
      <c r="B238" s="60" t="s">
        <v>304</v>
      </c>
      <c r="C238" s="60" t="s">
        <v>271</v>
      </c>
      <c r="D238" s="60"/>
      <c r="E238" s="62">
        <f>E239</f>
        <v>1000000</v>
      </c>
      <c r="F238" s="96"/>
      <c r="G238" s="62">
        <f>G239</f>
        <v>1000000</v>
      </c>
      <c r="H238" s="99"/>
      <c r="I238" s="62">
        <f>I239</f>
        <v>29702150</v>
      </c>
      <c r="J238" s="99"/>
      <c r="K238" s="62">
        <f>K239</f>
        <v>29751133</v>
      </c>
      <c r="L238" s="99"/>
      <c r="M238" s="62">
        <f>M239</f>
        <v>30755310.21</v>
      </c>
      <c r="N238" s="97"/>
      <c r="O238" s="62">
        <f>O239</f>
        <v>6793691.5299999975</v>
      </c>
      <c r="P238" s="96"/>
      <c r="Q238" s="130">
        <f>Q239</f>
        <v>2806887.0499999975</v>
      </c>
      <c r="R238" s="96"/>
      <c r="S238" s="130">
        <f>S239</f>
        <v>568899.9999999977</v>
      </c>
      <c r="U238" s="130">
        <f>U239</f>
        <v>0</v>
      </c>
      <c r="V238" s="227">
        <f t="shared" si="11"/>
        <v>0</v>
      </c>
    </row>
    <row r="239" spans="1:22" ht="36.75" customHeight="1">
      <c r="A239" s="11" t="s">
        <v>270</v>
      </c>
      <c r="B239" s="60" t="s">
        <v>304</v>
      </c>
      <c r="C239" s="60" t="s">
        <v>272</v>
      </c>
      <c r="D239" s="60"/>
      <c r="E239" s="62">
        <f>E240</f>
        <v>1000000</v>
      </c>
      <c r="F239" s="96"/>
      <c r="G239" s="62">
        <f>G240</f>
        <v>1000000</v>
      </c>
      <c r="H239" s="99"/>
      <c r="I239" s="62">
        <f>I240</f>
        <v>29702150</v>
      </c>
      <c r="J239" s="99"/>
      <c r="K239" s="62">
        <f>K240</f>
        <v>29751133</v>
      </c>
      <c r="L239" s="99"/>
      <c r="M239" s="62">
        <f>M240</f>
        <v>30755310.21</v>
      </c>
      <c r="N239" s="97"/>
      <c r="O239" s="62">
        <f>O240</f>
        <v>6793691.5299999975</v>
      </c>
      <c r="P239" s="96"/>
      <c r="Q239" s="130">
        <f>Q240</f>
        <v>2806887.0499999975</v>
      </c>
      <c r="R239" s="96"/>
      <c r="S239" s="130">
        <f>S240</f>
        <v>568899.9999999977</v>
      </c>
      <c r="U239" s="130">
        <f>U240</f>
        <v>0</v>
      </c>
      <c r="V239" s="227">
        <f t="shared" si="11"/>
        <v>0</v>
      </c>
    </row>
    <row r="240" spans="1:22" ht="34.5" customHeight="1">
      <c r="A240" s="11" t="s">
        <v>403</v>
      </c>
      <c r="B240" s="60" t="s">
        <v>304</v>
      </c>
      <c r="C240" s="60" t="s">
        <v>272</v>
      </c>
      <c r="D240" s="60" t="s">
        <v>385</v>
      </c>
      <c r="E240" s="61">
        <v>1000000</v>
      </c>
      <c r="F240" s="96"/>
      <c r="G240" s="61">
        <f>E240+F240</f>
        <v>1000000</v>
      </c>
      <c r="H240" s="99">
        <v>28702150</v>
      </c>
      <c r="I240" s="61">
        <f>G240+H240</f>
        <v>29702150</v>
      </c>
      <c r="J240" s="99">
        <v>48983</v>
      </c>
      <c r="K240" s="61">
        <f>I240+J240</f>
        <v>29751133</v>
      </c>
      <c r="L240" s="99">
        <v>1004177.21</v>
      </c>
      <c r="M240" s="61">
        <f>K240+L240</f>
        <v>30755310.21</v>
      </c>
      <c r="N240" s="97">
        <f>945558.57-23128091.85+2600000-37941.28-4341144.12</f>
        <v>-23961618.680000003</v>
      </c>
      <c r="O240" s="61">
        <f>M240+N240</f>
        <v>6793691.5299999975</v>
      </c>
      <c r="P240" s="96">
        <f>-4146866.5+90639.34+69422.68</f>
        <v>-3986804.48</v>
      </c>
      <c r="Q240" s="141">
        <f>O240+P240</f>
        <v>2806887.0499999975</v>
      </c>
      <c r="R240" s="96">
        <f>1375109.46-4181996.51+568900</f>
        <v>-2237987.05</v>
      </c>
      <c r="S240" s="141">
        <f>Q240+R240</f>
        <v>568899.9999999977</v>
      </c>
      <c r="U240" s="141">
        <v>0</v>
      </c>
      <c r="V240" s="227">
        <f t="shared" si="11"/>
        <v>0</v>
      </c>
    </row>
    <row r="241" spans="1:22" ht="133.5" customHeight="1">
      <c r="A241" s="11" t="s">
        <v>122</v>
      </c>
      <c r="B241" s="60" t="s">
        <v>304</v>
      </c>
      <c r="C241" s="60" t="s">
        <v>22</v>
      </c>
      <c r="D241" s="60"/>
      <c r="E241" s="62">
        <f>E242</f>
        <v>100000</v>
      </c>
      <c r="F241" s="96"/>
      <c r="G241" s="62">
        <f>G242</f>
        <v>100000</v>
      </c>
      <c r="H241" s="99"/>
      <c r="I241" s="62">
        <f>I242</f>
        <v>100000</v>
      </c>
      <c r="J241" s="99"/>
      <c r="K241" s="62">
        <f>K242</f>
        <v>100000</v>
      </c>
      <c r="L241" s="99"/>
      <c r="M241" s="62">
        <f>M242</f>
        <v>137000</v>
      </c>
      <c r="N241" s="97"/>
      <c r="O241" s="62">
        <f>O242</f>
        <v>87000</v>
      </c>
      <c r="P241" s="96"/>
      <c r="Q241" s="130">
        <f>Q242</f>
        <v>87000</v>
      </c>
      <c r="R241" s="96"/>
      <c r="S241" s="130">
        <f>S242</f>
        <v>87000</v>
      </c>
      <c r="U241" s="130">
        <f>U242</f>
        <v>52200</v>
      </c>
      <c r="V241" s="227">
        <f t="shared" si="11"/>
        <v>60</v>
      </c>
    </row>
    <row r="242" spans="1:22" ht="102.75" customHeight="1">
      <c r="A242" s="11" t="s">
        <v>37</v>
      </c>
      <c r="B242" s="60" t="s">
        <v>304</v>
      </c>
      <c r="C242" s="60" t="s">
        <v>123</v>
      </c>
      <c r="D242" s="60"/>
      <c r="E242" s="62">
        <f>E243+E245</f>
        <v>100000</v>
      </c>
      <c r="F242" s="96"/>
      <c r="G242" s="62">
        <f>G243+G245</f>
        <v>100000</v>
      </c>
      <c r="H242" s="99"/>
      <c r="I242" s="62">
        <f>I243+I245</f>
        <v>100000</v>
      </c>
      <c r="J242" s="99"/>
      <c r="K242" s="62">
        <f>K243+K245</f>
        <v>100000</v>
      </c>
      <c r="L242" s="99"/>
      <c r="M242" s="62">
        <f>M243+M245+M247</f>
        <v>137000</v>
      </c>
      <c r="N242" s="97"/>
      <c r="O242" s="62">
        <f>O243+O245+O247</f>
        <v>87000</v>
      </c>
      <c r="P242" s="96"/>
      <c r="Q242" s="130">
        <f>Q243+Q245+Q247</f>
        <v>87000</v>
      </c>
      <c r="R242" s="96"/>
      <c r="S242" s="130">
        <f>S243+S245+S247</f>
        <v>87000</v>
      </c>
      <c r="U242" s="130">
        <f>U243+U245+U247</f>
        <v>52200</v>
      </c>
      <c r="V242" s="227">
        <f t="shared" si="11"/>
        <v>60</v>
      </c>
    </row>
    <row r="243" spans="1:22" ht="59.25" customHeight="1">
      <c r="A243" s="11" t="s">
        <v>430</v>
      </c>
      <c r="B243" s="60" t="s">
        <v>304</v>
      </c>
      <c r="C243" s="60" t="s">
        <v>431</v>
      </c>
      <c r="D243" s="60"/>
      <c r="E243" s="62">
        <f>E244</f>
        <v>50000</v>
      </c>
      <c r="F243" s="96"/>
      <c r="G243" s="62">
        <f>G244</f>
        <v>50000</v>
      </c>
      <c r="H243" s="99"/>
      <c r="I243" s="62">
        <f>I244</f>
        <v>50000</v>
      </c>
      <c r="J243" s="99"/>
      <c r="K243" s="62">
        <f>K244</f>
        <v>50000</v>
      </c>
      <c r="L243" s="99"/>
      <c r="M243" s="62">
        <f>M244</f>
        <v>50000</v>
      </c>
      <c r="N243" s="97"/>
      <c r="O243" s="62">
        <f>O244</f>
        <v>50000</v>
      </c>
      <c r="P243" s="96"/>
      <c r="Q243" s="130">
        <f>Q244</f>
        <v>50000</v>
      </c>
      <c r="R243" s="96"/>
      <c r="S243" s="130">
        <f>S244</f>
        <v>50000</v>
      </c>
      <c r="U243" s="130">
        <f>U244</f>
        <v>30000</v>
      </c>
      <c r="V243" s="227">
        <f t="shared" si="11"/>
        <v>60</v>
      </c>
    </row>
    <row r="244" spans="1:22" ht="62.25" customHeight="1">
      <c r="A244" s="95" t="s">
        <v>556</v>
      </c>
      <c r="B244" s="60" t="s">
        <v>304</v>
      </c>
      <c r="C244" s="60" t="s">
        <v>431</v>
      </c>
      <c r="D244" s="60" t="s">
        <v>395</v>
      </c>
      <c r="E244" s="62">
        <v>50000</v>
      </c>
      <c r="F244" s="96"/>
      <c r="G244" s="62">
        <f>E244+F244</f>
        <v>50000</v>
      </c>
      <c r="H244" s="99"/>
      <c r="I244" s="62">
        <f>G244+H244</f>
        <v>50000</v>
      </c>
      <c r="J244" s="99"/>
      <c r="K244" s="62">
        <f>I244+J244</f>
        <v>50000</v>
      </c>
      <c r="L244" s="99"/>
      <c r="M244" s="62">
        <f>K244+L244</f>
        <v>50000</v>
      </c>
      <c r="N244" s="97"/>
      <c r="O244" s="62">
        <f>M244+N244</f>
        <v>50000</v>
      </c>
      <c r="P244" s="96"/>
      <c r="Q244" s="130">
        <f>O244+P244</f>
        <v>50000</v>
      </c>
      <c r="R244" s="96"/>
      <c r="S244" s="130">
        <f>Q244+R244</f>
        <v>50000</v>
      </c>
      <c r="U244" s="130">
        <v>30000</v>
      </c>
      <c r="V244" s="227">
        <f t="shared" si="11"/>
        <v>60</v>
      </c>
    </row>
    <row r="245" spans="1:22" ht="39" customHeight="1" hidden="1">
      <c r="A245" s="11" t="s">
        <v>406</v>
      </c>
      <c r="B245" s="60" t="s">
        <v>304</v>
      </c>
      <c r="C245" s="60" t="s">
        <v>273</v>
      </c>
      <c r="D245" s="60"/>
      <c r="E245" s="62">
        <f>E246</f>
        <v>50000</v>
      </c>
      <c r="F245" s="96"/>
      <c r="G245" s="62">
        <f>G246</f>
        <v>50000</v>
      </c>
      <c r="H245" s="99"/>
      <c r="I245" s="62">
        <f>I246</f>
        <v>50000</v>
      </c>
      <c r="J245" s="99"/>
      <c r="K245" s="62">
        <f>K246</f>
        <v>50000</v>
      </c>
      <c r="L245" s="99"/>
      <c r="M245" s="62">
        <f>M246</f>
        <v>50000</v>
      </c>
      <c r="N245" s="97"/>
      <c r="O245" s="62">
        <f>O246</f>
        <v>0</v>
      </c>
      <c r="P245" s="96"/>
      <c r="Q245" s="130">
        <f>Q246</f>
        <v>0</v>
      </c>
      <c r="R245" s="96"/>
      <c r="S245" s="130">
        <f>S246</f>
        <v>0</v>
      </c>
      <c r="U245" s="130">
        <f>U246</f>
        <v>0</v>
      </c>
      <c r="V245" s="227" t="str">
        <f t="shared" si="11"/>
        <v>-</v>
      </c>
    </row>
    <row r="246" spans="1:22" ht="33" customHeight="1" hidden="1">
      <c r="A246" s="12" t="s">
        <v>227</v>
      </c>
      <c r="B246" s="60" t="s">
        <v>304</v>
      </c>
      <c r="C246" s="60" t="s">
        <v>273</v>
      </c>
      <c r="D246" s="60" t="s">
        <v>226</v>
      </c>
      <c r="E246" s="61">
        <v>50000</v>
      </c>
      <c r="F246" s="96"/>
      <c r="G246" s="61">
        <f>E246+F246</f>
        <v>50000</v>
      </c>
      <c r="H246" s="99"/>
      <c r="I246" s="61">
        <f>G246+H246</f>
        <v>50000</v>
      </c>
      <c r="J246" s="99"/>
      <c r="K246" s="61">
        <f>I246+J246</f>
        <v>50000</v>
      </c>
      <c r="L246" s="99"/>
      <c r="M246" s="61">
        <f>K246+L246</f>
        <v>50000</v>
      </c>
      <c r="N246" s="97">
        <v>-50000</v>
      </c>
      <c r="O246" s="61">
        <f>M246+N246</f>
        <v>0</v>
      </c>
      <c r="P246" s="96"/>
      <c r="Q246" s="141">
        <f>O246+P246</f>
        <v>0</v>
      </c>
      <c r="R246" s="96"/>
      <c r="S246" s="141">
        <f>Q246+R246</f>
        <v>0</v>
      </c>
      <c r="U246" s="141">
        <f>S246+T246</f>
        <v>0</v>
      </c>
      <c r="V246" s="227" t="str">
        <f t="shared" si="11"/>
        <v>-</v>
      </c>
    </row>
    <row r="247" spans="1:22" ht="48" customHeight="1">
      <c r="A247" s="112" t="s">
        <v>198</v>
      </c>
      <c r="B247" s="60" t="s">
        <v>304</v>
      </c>
      <c r="C247" s="60" t="s">
        <v>199</v>
      </c>
      <c r="D247" s="60"/>
      <c r="E247" s="62"/>
      <c r="F247" s="96"/>
      <c r="G247" s="62"/>
      <c r="H247" s="99"/>
      <c r="I247" s="62"/>
      <c r="J247" s="99"/>
      <c r="K247" s="62"/>
      <c r="L247" s="99"/>
      <c r="M247" s="61">
        <f>M248</f>
        <v>37000</v>
      </c>
      <c r="N247" s="97"/>
      <c r="O247" s="61">
        <f>O248</f>
        <v>37000</v>
      </c>
      <c r="P247" s="96"/>
      <c r="Q247" s="141">
        <f>Q248</f>
        <v>37000</v>
      </c>
      <c r="R247" s="96"/>
      <c r="S247" s="141">
        <f>S248</f>
        <v>37000</v>
      </c>
      <c r="U247" s="141">
        <f>U248</f>
        <v>22200</v>
      </c>
      <c r="V247" s="227">
        <f t="shared" si="11"/>
        <v>60</v>
      </c>
    </row>
    <row r="248" spans="1:22" ht="66" customHeight="1">
      <c r="A248" s="112" t="s">
        <v>556</v>
      </c>
      <c r="B248" s="60" t="s">
        <v>304</v>
      </c>
      <c r="C248" s="60" t="s">
        <v>199</v>
      </c>
      <c r="D248" s="60" t="s">
        <v>395</v>
      </c>
      <c r="E248" s="62"/>
      <c r="F248" s="96"/>
      <c r="G248" s="62"/>
      <c r="H248" s="99"/>
      <c r="I248" s="62"/>
      <c r="J248" s="99"/>
      <c r="K248" s="62"/>
      <c r="L248" s="99">
        <v>37000</v>
      </c>
      <c r="M248" s="61">
        <f>K248+L248</f>
        <v>37000</v>
      </c>
      <c r="N248" s="97"/>
      <c r="O248" s="61">
        <f>M248+N248</f>
        <v>37000</v>
      </c>
      <c r="P248" s="96"/>
      <c r="Q248" s="141">
        <f>O248+P248</f>
        <v>37000</v>
      </c>
      <c r="R248" s="96"/>
      <c r="S248" s="141">
        <f>Q248+R248</f>
        <v>37000</v>
      </c>
      <c r="U248" s="141">
        <v>22200</v>
      </c>
      <c r="V248" s="227">
        <f t="shared" si="11"/>
        <v>60</v>
      </c>
    </row>
    <row r="249" spans="1:22" ht="19.5" customHeight="1">
      <c r="A249" s="34" t="s">
        <v>305</v>
      </c>
      <c r="B249" s="43" t="s">
        <v>306</v>
      </c>
      <c r="C249" s="43"/>
      <c r="D249" s="43"/>
      <c r="E249" s="90">
        <f>E250+E264+E302++E315</f>
        <v>41272000</v>
      </c>
      <c r="F249" s="96"/>
      <c r="G249" s="90">
        <f>G250+G264+G302++G315</f>
        <v>41272000</v>
      </c>
      <c r="H249" s="99"/>
      <c r="I249" s="90">
        <f>I250+I264+I302++I315</f>
        <v>42056414</v>
      </c>
      <c r="J249" s="99"/>
      <c r="K249" s="90">
        <f>K250+K264+K302++K315</f>
        <v>42055744</v>
      </c>
      <c r="L249" s="99"/>
      <c r="M249" s="90">
        <f>M250+M264+M302++M315</f>
        <v>114582818</v>
      </c>
      <c r="N249" s="97"/>
      <c r="O249" s="90">
        <f>O250+O264+O302++O315</f>
        <v>123306459</v>
      </c>
      <c r="P249" s="96"/>
      <c r="Q249" s="142">
        <f>Q250+Q264+Q302++Q315</f>
        <v>151087720.2</v>
      </c>
      <c r="R249" s="96"/>
      <c r="S249" s="142">
        <f>S250+S264+S302++S315</f>
        <v>146687632.92</v>
      </c>
      <c r="U249" s="142">
        <f>U250+U264+U302++U315</f>
        <v>134912793.55999997</v>
      </c>
      <c r="V249" s="227">
        <f t="shared" si="11"/>
        <v>92</v>
      </c>
    </row>
    <row r="250" spans="1:22" ht="18.75" customHeight="1">
      <c r="A250" s="18" t="s">
        <v>307</v>
      </c>
      <c r="B250" s="49" t="s">
        <v>308</v>
      </c>
      <c r="C250" s="49"/>
      <c r="D250" s="49"/>
      <c r="E250" s="82">
        <f>E258</f>
        <v>2866000</v>
      </c>
      <c r="F250" s="96"/>
      <c r="G250" s="82">
        <f>G251+G258</f>
        <v>2866000</v>
      </c>
      <c r="H250" s="99"/>
      <c r="I250" s="82">
        <f>I251+I258</f>
        <v>2866000</v>
      </c>
      <c r="J250" s="99"/>
      <c r="K250" s="82">
        <f>K251+K258</f>
        <v>2866000</v>
      </c>
      <c r="L250" s="99"/>
      <c r="M250" s="82">
        <f>M251+M258</f>
        <v>25128400</v>
      </c>
      <c r="N250" s="97"/>
      <c r="O250" s="82">
        <f>O251+O258</f>
        <v>24281341.02</v>
      </c>
      <c r="P250" s="96"/>
      <c r="Q250" s="137">
        <f>Q251+Q258</f>
        <v>24281341.02</v>
      </c>
      <c r="R250" s="96"/>
      <c r="S250" s="135">
        <f>S251+S258</f>
        <v>24088303.75</v>
      </c>
      <c r="T250" s="114"/>
      <c r="U250" s="135">
        <f>U251+U258</f>
        <v>23242817.7</v>
      </c>
      <c r="V250" s="227">
        <f t="shared" si="11"/>
        <v>96.5</v>
      </c>
    </row>
    <row r="251" spans="1:22" ht="85.5" customHeight="1">
      <c r="A251" s="18" t="s">
        <v>39</v>
      </c>
      <c r="B251" s="45" t="s">
        <v>308</v>
      </c>
      <c r="C251" s="45" t="s">
        <v>88</v>
      </c>
      <c r="D251" s="49"/>
      <c r="E251" s="82"/>
      <c r="F251" s="96"/>
      <c r="G251" s="82">
        <f>G252</f>
        <v>584600</v>
      </c>
      <c r="H251" s="99"/>
      <c r="I251" s="82">
        <f>I252</f>
        <v>584600</v>
      </c>
      <c r="J251" s="99"/>
      <c r="K251" s="82">
        <f>K252</f>
        <v>584600</v>
      </c>
      <c r="L251" s="99"/>
      <c r="M251" s="82">
        <f>M252</f>
        <v>22847000</v>
      </c>
      <c r="N251" s="97"/>
      <c r="O251" s="82">
        <f>O252</f>
        <v>22847000</v>
      </c>
      <c r="P251" s="96"/>
      <c r="Q251" s="137">
        <f>Q252</f>
        <v>22847000</v>
      </c>
      <c r="R251" s="96"/>
      <c r="S251" s="135">
        <f>S252</f>
        <v>22865850.73</v>
      </c>
      <c r="U251" s="135">
        <f>U252</f>
        <v>22853402.32</v>
      </c>
      <c r="V251" s="227">
        <f t="shared" si="11"/>
        <v>99.9</v>
      </c>
    </row>
    <row r="252" spans="1:22" ht="55.5" customHeight="1">
      <c r="A252" s="18" t="s">
        <v>148</v>
      </c>
      <c r="B252" s="45" t="s">
        <v>308</v>
      </c>
      <c r="C252" s="45" t="s">
        <v>149</v>
      </c>
      <c r="D252" s="49"/>
      <c r="E252" s="82"/>
      <c r="F252" s="96"/>
      <c r="G252" s="82">
        <f>G253</f>
        <v>584600</v>
      </c>
      <c r="H252" s="99"/>
      <c r="I252" s="82">
        <f>I253</f>
        <v>584600</v>
      </c>
      <c r="J252" s="99"/>
      <c r="K252" s="82">
        <f>K253</f>
        <v>584600</v>
      </c>
      <c r="L252" s="99"/>
      <c r="M252" s="82">
        <f>M253+M256</f>
        <v>22847000</v>
      </c>
      <c r="N252" s="97"/>
      <c r="O252" s="82">
        <f>O253+O256</f>
        <v>22847000</v>
      </c>
      <c r="P252" s="96"/>
      <c r="Q252" s="137">
        <f>Q253+Q256</f>
        <v>22847000</v>
      </c>
      <c r="R252" s="96"/>
      <c r="S252" s="135">
        <f>S253+S256</f>
        <v>22865850.73</v>
      </c>
      <c r="U252" s="135">
        <f>U253+U256</f>
        <v>22853402.32</v>
      </c>
      <c r="V252" s="227">
        <f t="shared" si="11"/>
        <v>99.9</v>
      </c>
    </row>
    <row r="253" spans="1:22" ht="35.25" customHeight="1">
      <c r="A253" s="35" t="s">
        <v>150</v>
      </c>
      <c r="B253" s="45" t="s">
        <v>308</v>
      </c>
      <c r="C253" s="45" t="s">
        <v>151</v>
      </c>
      <c r="D253" s="45"/>
      <c r="E253" s="82"/>
      <c r="F253" s="96"/>
      <c r="G253" s="82">
        <f>G254</f>
        <v>584600</v>
      </c>
      <c r="H253" s="99"/>
      <c r="I253" s="82">
        <f>I254</f>
        <v>584600</v>
      </c>
      <c r="J253" s="99"/>
      <c r="K253" s="82">
        <f>K254</f>
        <v>584600</v>
      </c>
      <c r="L253" s="99"/>
      <c r="M253" s="82">
        <f>M254</f>
        <v>584600</v>
      </c>
      <c r="N253" s="97"/>
      <c r="O253" s="82">
        <f>O254+O255</f>
        <v>584600</v>
      </c>
      <c r="P253" s="96"/>
      <c r="Q253" s="137">
        <f>Q254+Q255</f>
        <v>584600</v>
      </c>
      <c r="R253" s="96"/>
      <c r="S253" s="135">
        <f>S254+S255</f>
        <v>603450.73</v>
      </c>
      <c r="U253" s="135">
        <f>U254+U255</f>
        <v>591029.32</v>
      </c>
      <c r="V253" s="227">
        <f t="shared" si="11"/>
        <v>97.9</v>
      </c>
    </row>
    <row r="254" spans="1:22" ht="21" customHeight="1" hidden="1">
      <c r="A254" s="12" t="s">
        <v>153</v>
      </c>
      <c r="B254" s="45" t="s">
        <v>308</v>
      </c>
      <c r="C254" s="45" t="s">
        <v>151</v>
      </c>
      <c r="D254" s="111">
        <v>853</v>
      </c>
      <c r="E254" s="82"/>
      <c r="F254" s="96">
        <v>584600</v>
      </c>
      <c r="G254" s="82">
        <f>E254+F254</f>
        <v>584600</v>
      </c>
      <c r="H254" s="99"/>
      <c r="I254" s="82">
        <f>G254+H254</f>
        <v>584600</v>
      </c>
      <c r="J254" s="99"/>
      <c r="K254" s="82">
        <f>I254+J254</f>
        <v>584600</v>
      </c>
      <c r="L254" s="99"/>
      <c r="M254" s="82">
        <f>K254+L254</f>
        <v>584600</v>
      </c>
      <c r="N254" s="97">
        <v>-584600</v>
      </c>
      <c r="O254" s="82">
        <f>M254+N254</f>
        <v>0</v>
      </c>
      <c r="P254" s="96"/>
      <c r="Q254" s="137">
        <f>O254+P254</f>
        <v>0</v>
      </c>
      <c r="R254" s="96"/>
      <c r="S254" s="135">
        <f>Q254+R254</f>
        <v>0</v>
      </c>
      <c r="U254" s="135">
        <f>S254+T254</f>
        <v>0</v>
      </c>
      <c r="V254" s="227" t="str">
        <f t="shared" si="11"/>
        <v>-</v>
      </c>
    </row>
    <row r="255" spans="1:22" ht="46.5" customHeight="1">
      <c r="A255" s="12" t="s">
        <v>401</v>
      </c>
      <c r="B255" s="45" t="s">
        <v>308</v>
      </c>
      <c r="C255" s="45" t="s">
        <v>151</v>
      </c>
      <c r="D255" s="111">
        <v>243</v>
      </c>
      <c r="E255" s="82"/>
      <c r="F255" s="96"/>
      <c r="G255" s="82"/>
      <c r="H255" s="99"/>
      <c r="I255" s="82"/>
      <c r="J255" s="99"/>
      <c r="K255" s="82"/>
      <c r="L255" s="99"/>
      <c r="M255" s="82"/>
      <c r="N255" s="97">
        <v>584600</v>
      </c>
      <c r="O255" s="82">
        <f>M255+N255</f>
        <v>584600</v>
      </c>
      <c r="P255" s="96"/>
      <c r="Q255" s="137">
        <f>O255+P255</f>
        <v>584600</v>
      </c>
      <c r="R255" s="96">
        <v>18850.73</v>
      </c>
      <c r="S255" s="135">
        <f>Q255+R255</f>
        <v>603450.73</v>
      </c>
      <c r="U255" s="135">
        <v>591029.32</v>
      </c>
      <c r="V255" s="227">
        <f t="shared" si="11"/>
        <v>97.9</v>
      </c>
    </row>
    <row r="256" spans="1:22" ht="64.5" customHeight="1">
      <c r="A256" s="12" t="s">
        <v>194</v>
      </c>
      <c r="B256" s="45" t="s">
        <v>308</v>
      </c>
      <c r="C256" s="45" t="s">
        <v>193</v>
      </c>
      <c r="D256" s="111"/>
      <c r="E256" s="82"/>
      <c r="F256" s="96"/>
      <c r="G256" s="82"/>
      <c r="H256" s="99"/>
      <c r="I256" s="82"/>
      <c r="J256" s="99"/>
      <c r="K256" s="82"/>
      <c r="L256" s="99"/>
      <c r="M256" s="82">
        <f>M257</f>
        <v>22262400</v>
      </c>
      <c r="N256" s="97"/>
      <c r="O256" s="82">
        <f>O257</f>
        <v>22262400</v>
      </c>
      <c r="P256" s="96"/>
      <c r="Q256" s="137">
        <f>Q257</f>
        <v>22262400</v>
      </c>
      <c r="R256" s="96"/>
      <c r="S256" s="135">
        <f>S257</f>
        <v>22262400</v>
      </c>
      <c r="U256" s="135">
        <f>U257</f>
        <v>22262373</v>
      </c>
      <c r="V256" s="227">
        <f t="shared" si="11"/>
        <v>100</v>
      </c>
    </row>
    <row r="257" spans="1:22" ht="69" customHeight="1">
      <c r="A257" s="12" t="s">
        <v>195</v>
      </c>
      <c r="B257" s="45" t="s">
        <v>308</v>
      </c>
      <c r="C257" s="45" t="s">
        <v>193</v>
      </c>
      <c r="D257" s="111">
        <v>412</v>
      </c>
      <c r="E257" s="82"/>
      <c r="F257" s="96"/>
      <c r="G257" s="82"/>
      <c r="H257" s="99"/>
      <c r="I257" s="82"/>
      <c r="J257" s="99"/>
      <c r="K257" s="82"/>
      <c r="L257" s="99">
        <v>22262400</v>
      </c>
      <c r="M257" s="82">
        <f>K257+L257</f>
        <v>22262400</v>
      </c>
      <c r="N257" s="97"/>
      <c r="O257" s="82">
        <f>M257+N257</f>
        <v>22262400</v>
      </c>
      <c r="P257" s="96"/>
      <c r="Q257" s="137">
        <f>O257+P257</f>
        <v>22262400</v>
      </c>
      <c r="R257" s="96"/>
      <c r="S257" s="135">
        <f>Q257+R257</f>
        <v>22262400</v>
      </c>
      <c r="U257" s="135">
        <v>22262373</v>
      </c>
      <c r="V257" s="227">
        <f t="shared" si="11"/>
        <v>100</v>
      </c>
    </row>
    <row r="258" spans="1:22" ht="100.5" customHeight="1">
      <c r="A258" s="36" t="s">
        <v>513</v>
      </c>
      <c r="B258" s="50" t="s">
        <v>308</v>
      </c>
      <c r="C258" s="50" t="s">
        <v>289</v>
      </c>
      <c r="D258" s="50"/>
      <c r="E258" s="82">
        <f>E259</f>
        <v>2866000</v>
      </c>
      <c r="F258" s="96"/>
      <c r="G258" s="82">
        <f>G259</f>
        <v>2281400</v>
      </c>
      <c r="H258" s="99"/>
      <c r="I258" s="82">
        <f>I259</f>
        <v>2281400</v>
      </c>
      <c r="J258" s="99"/>
      <c r="K258" s="82">
        <f>K259</f>
        <v>2281400</v>
      </c>
      <c r="L258" s="99"/>
      <c r="M258" s="82">
        <f>M259</f>
        <v>2281400</v>
      </c>
      <c r="N258" s="97"/>
      <c r="O258" s="82">
        <f>O259</f>
        <v>1434341.02</v>
      </c>
      <c r="P258" s="96"/>
      <c r="Q258" s="137">
        <f>Q259</f>
        <v>1434341.02</v>
      </c>
      <c r="R258" s="96"/>
      <c r="S258" s="135">
        <f>S259</f>
        <v>1222453.02</v>
      </c>
      <c r="U258" s="135">
        <f>U259</f>
        <v>389415.38</v>
      </c>
      <c r="V258" s="227">
        <f t="shared" si="11"/>
        <v>31.9</v>
      </c>
    </row>
    <row r="259" spans="1:22" ht="47.25" customHeight="1">
      <c r="A259" s="18" t="s">
        <v>517</v>
      </c>
      <c r="B259" s="49" t="s">
        <v>308</v>
      </c>
      <c r="C259" s="63" t="s">
        <v>290</v>
      </c>
      <c r="D259" s="49"/>
      <c r="E259" s="82">
        <f>E260+E262</f>
        <v>2866000</v>
      </c>
      <c r="F259" s="96"/>
      <c r="G259" s="82">
        <f>G260+G262</f>
        <v>2281400</v>
      </c>
      <c r="H259" s="99"/>
      <c r="I259" s="82">
        <f>I260+I262</f>
        <v>2281400</v>
      </c>
      <c r="J259" s="99"/>
      <c r="K259" s="82">
        <f>K260+K262</f>
        <v>2281400</v>
      </c>
      <c r="L259" s="99"/>
      <c r="M259" s="82">
        <f>M260+M262</f>
        <v>2281400</v>
      </c>
      <c r="N259" s="97"/>
      <c r="O259" s="82">
        <f>O260+O262</f>
        <v>1434341.02</v>
      </c>
      <c r="P259" s="96"/>
      <c r="Q259" s="137">
        <f>Q260+Q262</f>
        <v>1434341.02</v>
      </c>
      <c r="R259" s="96"/>
      <c r="S259" s="135">
        <f>S260+S262</f>
        <v>1222453.02</v>
      </c>
      <c r="U259" s="135">
        <f>U260+U262</f>
        <v>389415.38</v>
      </c>
      <c r="V259" s="227">
        <f t="shared" si="11"/>
        <v>31.9</v>
      </c>
    </row>
    <row r="260" spans="1:22" ht="48.75" customHeight="1">
      <c r="A260" s="35" t="s">
        <v>518</v>
      </c>
      <c r="B260" s="49" t="s">
        <v>308</v>
      </c>
      <c r="C260" s="49" t="s">
        <v>519</v>
      </c>
      <c r="D260" s="49"/>
      <c r="E260" s="82">
        <f>E261</f>
        <v>2000000</v>
      </c>
      <c r="F260" s="96"/>
      <c r="G260" s="82">
        <f>G261</f>
        <v>2000000</v>
      </c>
      <c r="H260" s="99"/>
      <c r="I260" s="82">
        <f>I261</f>
        <v>2000000</v>
      </c>
      <c r="J260" s="99"/>
      <c r="K260" s="82">
        <f>K261</f>
        <v>2000000</v>
      </c>
      <c r="L260" s="99"/>
      <c r="M260" s="82">
        <f>M261</f>
        <v>2000000</v>
      </c>
      <c r="N260" s="97"/>
      <c r="O260" s="82">
        <f>O261</f>
        <v>1157659</v>
      </c>
      <c r="P260" s="96"/>
      <c r="Q260" s="137">
        <f>Q261</f>
        <v>1107648.22</v>
      </c>
      <c r="R260" s="96"/>
      <c r="S260" s="135">
        <f>S261</f>
        <v>873738.22</v>
      </c>
      <c r="U260" s="135">
        <f>U261</f>
        <v>77265.46</v>
      </c>
      <c r="V260" s="227">
        <f t="shared" si="11"/>
        <v>8.8</v>
      </c>
    </row>
    <row r="261" spans="1:22" ht="32.25" customHeight="1">
      <c r="A261" s="16" t="s">
        <v>402</v>
      </c>
      <c r="B261" s="49" t="s">
        <v>308</v>
      </c>
      <c r="C261" s="63" t="s">
        <v>519</v>
      </c>
      <c r="D261" s="49" t="s">
        <v>385</v>
      </c>
      <c r="E261" s="80">
        <v>2000000</v>
      </c>
      <c r="F261" s="96"/>
      <c r="G261" s="80">
        <f>E261+F261</f>
        <v>2000000</v>
      </c>
      <c r="H261" s="99"/>
      <c r="I261" s="80">
        <f>G261+H261</f>
        <v>2000000</v>
      </c>
      <c r="J261" s="99"/>
      <c r="K261" s="80">
        <f>I261+J261</f>
        <v>2000000</v>
      </c>
      <c r="L261" s="99"/>
      <c r="M261" s="80">
        <f>K261+L261</f>
        <v>2000000</v>
      </c>
      <c r="N261" s="97">
        <v>-842341</v>
      </c>
      <c r="O261" s="80">
        <f>M261+N261</f>
        <v>1157659</v>
      </c>
      <c r="P261" s="96">
        <v>-50010.78</v>
      </c>
      <c r="Q261" s="136">
        <f>O261+P261</f>
        <v>1107648.22</v>
      </c>
      <c r="R261" s="96">
        <f>-260410+26500</f>
        <v>-233910</v>
      </c>
      <c r="S261" s="132">
        <f>Q261+R261</f>
        <v>873738.22</v>
      </c>
      <c r="U261" s="132">
        <v>77265.46</v>
      </c>
      <c r="V261" s="227">
        <f t="shared" si="11"/>
        <v>8.8</v>
      </c>
    </row>
    <row r="262" spans="1:22" ht="34.5" customHeight="1">
      <c r="A262" s="35" t="s">
        <v>520</v>
      </c>
      <c r="B262" s="49" t="s">
        <v>308</v>
      </c>
      <c r="C262" s="64" t="s">
        <v>521</v>
      </c>
      <c r="D262" s="49"/>
      <c r="E262" s="82">
        <f>E263</f>
        <v>866000</v>
      </c>
      <c r="F262" s="96"/>
      <c r="G262" s="82">
        <f>G263</f>
        <v>281400</v>
      </c>
      <c r="H262" s="99"/>
      <c r="I262" s="82">
        <f>I263</f>
        <v>281400</v>
      </c>
      <c r="J262" s="99"/>
      <c r="K262" s="82">
        <f>K263</f>
        <v>281400</v>
      </c>
      <c r="L262" s="99"/>
      <c r="M262" s="82">
        <f>M263</f>
        <v>281400</v>
      </c>
      <c r="N262" s="97"/>
      <c r="O262" s="82">
        <f>O263</f>
        <v>276682.02</v>
      </c>
      <c r="P262" s="96"/>
      <c r="Q262" s="137">
        <f>Q263</f>
        <v>326692.80000000005</v>
      </c>
      <c r="R262" s="96"/>
      <c r="S262" s="135">
        <f>S263</f>
        <v>348714.80000000005</v>
      </c>
      <c r="U262" s="135">
        <f>U263</f>
        <v>312149.92</v>
      </c>
      <c r="V262" s="227">
        <f t="shared" si="11"/>
        <v>89.5</v>
      </c>
    </row>
    <row r="263" spans="1:22" ht="48" customHeight="1">
      <c r="A263" s="12" t="s">
        <v>401</v>
      </c>
      <c r="B263" s="49" t="s">
        <v>308</v>
      </c>
      <c r="C263" s="49" t="s">
        <v>521</v>
      </c>
      <c r="D263" s="150">
        <v>243</v>
      </c>
      <c r="E263" s="80">
        <v>866000</v>
      </c>
      <c r="F263" s="96">
        <v>-584600</v>
      </c>
      <c r="G263" s="80">
        <f>E263+F263</f>
        <v>281400</v>
      </c>
      <c r="H263" s="99"/>
      <c r="I263" s="80">
        <f>G263+H263</f>
        <v>281400</v>
      </c>
      <c r="J263" s="99"/>
      <c r="K263" s="80">
        <f>I263+J263</f>
        <v>281400</v>
      </c>
      <c r="L263" s="99"/>
      <c r="M263" s="80">
        <f>K263+L263</f>
        <v>281400</v>
      </c>
      <c r="N263" s="97">
        <f>-847.98-3870</f>
        <v>-4717.98</v>
      </c>
      <c r="O263" s="80">
        <f>M263+N263</f>
        <v>276682.02</v>
      </c>
      <c r="P263" s="96">
        <v>50010.78</v>
      </c>
      <c r="Q263" s="80">
        <f>O263+P263</f>
        <v>326692.80000000005</v>
      </c>
      <c r="R263" s="96">
        <v>22022</v>
      </c>
      <c r="S263" s="132">
        <f>Q263+R263</f>
        <v>348714.80000000005</v>
      </c>
      <c r="U263" s="132">
        <v>312149.92</v>
      </c>
      <c r="V263" s="227">
        <f t="shared" si="11"/>
        <v>89.5</v>
      </c>
    </row>
    <row r="264" spans="1:22" ht="18.75" customHeight="1">
      <c r="A264" s="36" t="s">
        <v>309</v>
      </c>
      <c r="B264" s="49" t="s">
        <v>310</v>
      </c>
      <c r="C264" s="49"/>
      <c r="D264" s="49"/>
      <c r="E264" s="82">
        <f>E265+E292</f>
        <v>22945000</v>
      </c>
      <c r="F264" s="97"/>
      <c r="G264" s="82">
        <f>G265+G292</f>
        <v>22945000</v>
      </c>
      <c r="H264" s="99"/>
      <c r="I264" s="82">
        <f>I265+I292</f>
        <v>23729414</v>
      </c>
      <c r="J264" s="99"/>
      <c r="K264" s="82">
        <f>K265+K292</f>
        <v>23729414</v>
      </c>
      <c r="L264" s="99"/>
      <c r="M264" s="82">
        <f>M265+M292</f>
        <v>74084614</v>
      </c>
      <c r="N264" s="97"/>
      <c r="O264" s="82">
        <f>O265+O292</f>
        <v>86736528.68</v>
      </c>
      <c r="P264" s="96"/>
      <c r="Q264" s="137">
        <f>Q265+Q292</f>
        <v>114451423.8</v>
      </c>
      <c r="R264" s="96"/>
      <c r="S264" s="135">
        <f>S265+S292</f>
        <v>110033123.8</v>
      </c>
      <c r="T264" s="114"/>
      <c r="U264" s="135">
        <f>U265+U292</f>
        <v>101166438.75999999</v>
      </c>
      <c r="V264" s="227">
        <f t="shared" si="11"/>
        <v>91.9</v>
      </c>
    </row>
    <row r="265" spans="1:22" ht="98.25" customHeight="1">
      <c r="A265" s="12" t="s">
        <v>513</v>
      </c>
      <c r="B265" s="49" t="s">
        <v>310</v>
      </c>
      <c r="C265" s="49" t="s">
        <v>289</v>
      </c>
      <c r="D265" s="49"/>
      <c r="E265" s="82">
        <f>E266+E280</f>
        <v>15543000</v>
      </c>
      <c r="F265" s="96"/>
      <c r="G265" s="82">
        <f>G266+G280</f>
        <v>15543000</v>
      </c>
      <c r="H265" s="99"/>
      <c r="I265" s="82">
        <f>I266+I280</f>
        <v>15653260</v>
      </c>
      <c r="J265" s="99"/>
      <c r="K265" s="82">
        <f>K266+K280</f>
        <v>15653260</v>
      </c>
      <c r="L265" s="99"/>
      <c r="M265" s="82">
        <f>M266+M280</f>
        <v>66008460</v>
      </c>
      <c r="N265" s="97"/>
      <c r="O265" s="82">
        <f>O266+O280</f>
        <v>67469954.68</v>
      </c>
      <c r="P265" s="96"/>
      <c r="Q265" s="137">
        <f>Q266+Q280</f>
        <v>95823873.63</v>
      </c>
      <c r="R265" s="96"/>
      <c r="S265" s="135">
        <f>S266+S280</f>
        <v>91470573.63</v>
      </c>
      <c r="U265" s="135">
        <f>U266+U280</f>
        <v>88204841.39999999</v>
      </c>
      <c r="V265" s="227">
        <f t="shared" si="11"/>
        <v>96.4</v>
      </c>
    </row>
    <row r="266" spans="1:22" ht="60.75" customHeight="1">
      <c r="A266" s="18" t="s">
        <v>525</v>
      </c>
      <c r="B266" s="50" t="s">
        <v>310</v>
      </c>
      <c r="C266" s="50" t="s">
        <v>526</v>
      </c>
      <c r="D266" s="50"/>
      <c r="E266" s="80">
        <f>E267+E273</f>
        <v>10396000</v>
      </c>
      <c r="F266" s="96"/>
      <c r="G266" s="80">
        <f>G267+G273</f>
        <v>10396000</v>
      </c>
      <c r="H266" s="99"/>
      <c r="I266" s="80">
        <f>I267+I269+I271+I273+I276</f>
        <v>9876000</v>
      </c>
      <c r="J266" s="99"/>
      <c r="K266" s="80">
        <f>K267+K269+K271+K273+K276</f>
        <v>9876000</v>
      </c>
      <c r="L266" s="99"/>
      <c r="M266" s="80">
        <f>M267+M269+M271+M273+M276+M278</f>
        <v>41694500</v>
      </c>
      <c r="N266" s="97"/>
      <c r="O266" s="80">
        <f>O267+O269+O271+O273+O276+O278</f>
        <v>43259594.68</v>
      </c>
      <c r="P266" s="96"/>
      <c r="Q266" s="136">
        <f>Q267+Q269+Q271+Q273+Q276+Q278</f>
        <v>73043813.63</v>
      </c>
      <c r="R266" s="96"/>
      <c r="S266" s="132">
        <f>S267+S269+S271+S273+S276+S278</f>
        <v>73083813.63</v>
      </c>
      <c r="U266" s="132">
        <f>U267+U269+U271+U273+U276+U278</f>
        <v>70807038.1</v>
      </c>
      <c r="V266" s="227">
        <f aca="true" t="shared" si="12" ref="V266:V329">IF(S266=0,"-",IF(U266/S266*100&gt;110,"свыше 100",ROUND((U266/S266*100),1)))</f>
        <v>96.9</v>
      </c>
    </row>
    <row r="267" spans="1:22" ht="34.5" customHeight="1">
      <c r="A267" s="18" t="s">
        <v>527</v>
      </c>
      <c r="B267" s="50" t="s">
        <v>310</v>
      </c>
      <c r="C267" s="50" t="s">
        <v>528</v>
      </c>
      <c r="D267" s="50"/>
      <c r="E267" s="80">
        <f>E268</f>
        <v>2427880</v>
      </c>
      <c r="F267" s="96"/>
      <c r="G267" s="80">
        <f>G268</f>
        <v>2427880</v>
      </c>
      <c r="H267" s="99"/>
      <c r="I267" s="80">
        <f>I268</f>
        <v>2427880</v>
      </c>
      <c r="J267" s="99"/>
      <c r="K267" s="80">
        <f>K268</f>
        <v>2427880</v>
      </c>
      <c r="L267" s="99"/>
      <c r="M267" s="80">
        <f>M268</f>
        <v>5708410.9399999995</v>
      </c>
      <c r="N267" s="97"/>
      <c r="O267" s="80">
        <f>O268</f>
        <v>7631789.52</v>
      </c>
      <c r="P267" s="96"/>
      <c r="Q267" s="136">
        <f>Q268</f>
        <v>7863789.52</v>
      </c>
      <c r="R267" s="96"/>
      <c r="S267" s="132">
        <f>S268</f>
        <v>7863789.52</v>
      </c>
      <c r="U267" s="132">
        <f>U268</f>
        <v>7863789.52</v>
      </c>
      <c r="V267" s="227">
        <f t="shared" si="12"/>
        <v>100</v>
      </c>
    </row>
    <row r="268" spans="1:22" ht="63.75" customHeight="1">
      <c r="A268" s="39" t="s">
        <v>556</v>
      </c>
      <c r="B268" s="50" t="s">
        <v>310</v>
      </c>
      <c r="C268" s="50" t="s">
        <v>528</v>
      </c>
      <c r="D268" s="50" t="s">
        <v>395</v>
      </c>
      <c r="E268" s="80">
        <v>2427880</v>
      </c>
      <c r="F268" s="96"/>
      <c r="G268" s="80">
        <f>E268+F268</f>
        <v>2427880</v>
      </c>
      <c r="H268" s="99"/>
      <c r="I268" s="80">
        <f>G268+H268</f>
        <v>2427880</v>
      </c>
      <c r="J268" s="99"/>
      <c r="K268" s="80">
        <f>I268+J268</f>
        <v>2427880</v>
      </c>
      <c r="L268" s="99">
        <v>3280530.94</v>
      </c>
      <c r="M268" s="80">
        <f>K268+L268</f>
        <v>5708410.9399999995</v>
      </c>
      <c r="N268" s="97">
        <v>1923378.58</v>
      </c>
      <c r="O268" s="80">
        <f>M268+N268</f>
        <v>7631789.52</v>
      </c>
      <c r="P268" s="96">
        <v>232000</v>
      </c>
      <c r="Q268" s="136">
        <f>O268+P268</f>
        <v>7863789.52</v>
      </c>
      <c r="R268" s="96"/>
      <c r="S268" s="132">
        <f>Q268+R268</f>
        <v>7863789.52</v>
      </c>
      <c r="U268" s="132">
        <f>S268+T268</f>
        <v>7863789.52</v>
      </c>
      <c r="V268" s="227">
        <f t="shared" si="12"/>
        <v>100</v>
      </c>
    </row>
    <row r="269" spans="1:22" ht="50.25" customHeight="1">
      <c r="A269" s="16" t="s">
        <v>593</v>
      </c>
      <c r="B269" s="46" t="s">
        <v>310</v>
      </c>
      <c r="C269" s="46" t="s">
        <v>592</v>
      </c>
      <c r="D269" s="50"/>
      <c r="E269" s="80"/>
      <c r="F269" s="96"/>
      <c r="G269" s="80"/>
      <c r="H269" s="99"/>
      <c r="I269" s="80">
        <f>I270</f>
        <v>1680000</v>
      </c>
      <c r="J269" s="99"/>
      <c r="K269" s="80">
        <f>K270</f>
        <v>1680000</v>
      </c>
      <c r="L269" s="99"/>
      <c r="M269" s="80">
        <f>M270</f>
        <v>1680000</v>
      </c>
      <c r="N269" s="97"/>
      <c r="O269" s="80">
        <f>O270</f>
        <v>1680000</v>
      </c>
      <c r="P269" s="96"/>
      <c r="Q269" s="136">
        <f>Q270</f>
        <v>3450718.95</v>
      </c>
      <c r="R269" s="96"/>
      <c r="S269" s="132">
        <f>S270</f>
        <v>3490718.95</v>
      </c>
      <c r="U269" s="132">
        <f>U270</f>
        <v>1488821.32</v>
      </c>
      <c r="V269" s="227">
        <f t="shared" si="12"/>
        <v>42.7</v>
      </c>
    </row>
    <row r="270" spans="1:22" ht="36" customHeight="1">
      <c r="A270" s="16" t="s">
        <v>402</v>
      </c>
      <c r="B270" s="46" t="s">
        <v>310</v>
      </c>
      <c r="C270" s="46" t="s">
        <v>592</v>
      </c>
      <c r="D270" s="46" t="s">
        <v>385</v>
      </c>
      <c r="E270" s="80"/>
      <c r="F270" s="96"/>
      <c r="G270" s="80"/>
      <c r="H270" s="99">
        <v>1680000</v>
      </c>
      <c r="I270" s="80">
        <f>G270+H270</f>
        <v>1680000</v>
      </c>
      <c r="J270" s="99"/>
      <c r="K270" s="80">
        <f>I270+J270</f>
        <v>1680000</v>
      </c>
      <c r="L270" s="99"/>
      <c r="M270" s="80">
        <f>K270+L270</f>
        <v>1680000</v>
      </c>
      <c r="N270" s="97"/>
      <c r="O270" s="80">
        <f>M270+N270</f>
        <v>1680000</v>
      </c>
      <c r="P270" s="96">
        <v>1770718.95</v>
      </c>
      <c r="Q270" s="136">
        <f>O270+P270</f>
        <v>3450718.95</v>
      </c>
      <c r="R270" s="96">
        <v>40000</v>
      </c>
      <c r="S270" s="132">
        <f>Q270+R270</f>
        <v>3490718.95</v>
      </c>
      <c r="U270" s="132">
        <v>1488821.32</v>
      </c>
      <c r="V270" s="227">
        <f t="shared" si="12"/>
        <v>42.7</v>
      </c>
    </row>
    <row r="271" spans="1:22" ht="36" customHeight="1">
      <c r="A271" s="16" t="s">
        <v>594</v>
      </c>
      <c r="B271" s="46" t="s">
        <v>310</v>
      </c>
      <c r="C271" s="46" t="s">
        <v>595</v>
      </c>
      <c r="D271" s="46"/>
      <c r="E271" s="80"/>
      <c r="F271" s="96"/>
      <c r="G271" s="80"/>
      <c r="H271" s="99"/>
      <c r="I271" s="80">
        <f>I272</f>
        <v>11185.16</v>
      </c>
      <c r="J271" s="99"/>
      <c r="K271" s="80">
        <f>K272</f>
        <v>11185.16</v>
      </c>
      <c r="L271" s="99"/>
      <c r="M271" s="80">
        <f>M272</f>
        <v>11185.16</v>
      </c>
      <c r="N271" s="97"/>
      <c r="O271" s="80">
        <f>O272</f>
        <v>11185.16</v>
      </c>
      <c r="P271" s="96"/>
      <c r="Q271" s="136">
        <f>Q272</f>
        <v>11185.16</v>
      </c>
      <c r="R271" s="96"/>
      <c r="S271" s="132">
        <f>S272</f>
        <v>11185.16</v>
      </c>
      <c r="U271" s="132">
        <f>U272</f>
        <v>11185.16</v>
      </c>
      <c r="V271" s="227">
        <f t="shared" si="12"/>
        <v>100</v>
      </c>
    </row>
    <row r="272" spans="1:22" ht="36" customHeight="1">
      <c r="A272" s="16" t="s">
        <v>402</v>
      </c>
      <c r="B272" s="46" t="s">
        <v>310</v>
      </c>
      <c r="C272" s="46" t="s">
        <v>595</v>
      </c>
      <c r="D272" s="46" t="s">
        <v>385</v>
      </c>
      <c r="E272" s="80"/>
      <c r="F272" s="96"/>
      <c r="G272" s="80"/>
      <c r="H272" s="99">
        <v>11185.16</v>
      </c>
      <c r="I272" s="80">
        <f>G272+H272</f>
        <v>11185.16</v>
      </c>
      <c r="J272" s="99"/>
      <c r="K272" s="80">
        <f>I272+J272</f>
        <v>11185.16</v>
      </c>
      <c r="L272" s="99"/>
      <c r="M272" s="80">
        <f>K272+L272</f>
        <v>11185.16</v>
      </c>
      <c r="N272" s="97"/>
      <c r="O272" s="80">
        <f>M272+N272</f>
        <v>11185.16</v>
      </c>
      <c r="P272" s="96"/>
      <c r="Q272" s="136">
        <f>O272+P272</f>
        <v>11185.16</v>
      </c>
      <c r="R272" s="96"/>
      <c r="S272" s="132">
        <f>Q272+R272</f>
        <v>11185.16</v>
      </c>
      <c r="U272" s="132">
        <f>S272+T272</f>
        <v>11185.16</v>
      </c>
      <c r="V272" s="227">
        <f t="shared" si="12"/>
        <v>100</v>
      </c>
    </row>
    <row r="273" spans="1:22" ht="31.5" customHeight="1">
      <c r="A273" s="35" t="s">
        <v>529</v>
      </c>
      <c r="B273" s="49" t="s">
        <v>310</v>
      </c>
      <c r="C273" s="49" t="s">
        <v>530</v>
      </c>
      <c r="D273" s="49"/>
      <c r="E273" s="83">
        <f>E274</f>
        <v>7968120</v>
      </c>
      <c r="F273" s="96"/>
      <c r="G273" s="83">
        <f>G274</f>
        <v>7968120</v>
      </c>
      <c r="H273" s="99"/>
      <c r="I273" s="83">
        <f>I274</f>
        <v>5606934.84</v>
      </c>
      <c r="J273" s="99"/>
      <c r="K273" s="83">
        <f>K274</f>
        <v>5606934.84</v>
      </c>
      <c r="L273" s="99"/>
      <c r="M273" s="83">
        <f>M274+M275</f>
        <v>2326403.8999999994</v>
      </c>
      <c r="N273" s="97"/>
      <c r="O273" s="83">
        <f>O274+O275</f>
        <v>1968119.9999999995</v>
      </c>
      <c r="P273" s="96"/>
      <c r="Q273" s="135">
        <f>Q274+Q275</f>
        <v>1968119.9999999995</v>
      </c>
      <c r="R273" s="96"/>
      <c r="S273" s="135">
        <f>S274+S275</f>
        <v>1968119.9999999995</v>
      </c>
      <c r="U273" s="135">
        <f>U274+U275</f>
        <v>1843297.2999999993</v>
      </c>
      <c r="V273" s="227">
        <f t="shared" si="12"/>
        <v>93.7</v>
      </c>
    </row>
    <row r="274" spans="1:22" ht="36.75" customHeight="1">
      <c r="A274" s="16" t="s">
        <v>402</v>
      </c>
      <c r="B274" s="45" t="s">
        <v>310</v>
      </c>
      <c r="C274" s="45" t="s">
        <v>530</v>
      </c>
      <c r="D274" s="45" t="s">
        <v>385</v>
      </c>
      <c r="E274" s="80">
        <v>7968120</v>
      </c>
      <c r="F274" s="96"/>
      <c r="G274" s="80">
        <f>E274+F274</f>
        <v>7968120</v>
      </c>
      <c r="H274" s="99">
        <v>-2361185.16</v>
      </c>
      <c r="I274" s="80">
        <f>G274+H274</f>
        <v>5606934.84</v>
      </c>
      <c r="J274" s="99"/>
      <c r="K274" s="80">
        <f>I274+J274</f>
        <v>5606934.84</v>
      </c>
      <c r="L274" s="99">
        <v>-5248650.94</v>
      </c>
      <c r="M274" s="80">
        <f>K274+L274</f>
        <v>358283.89999999944</v>
      </c>
      <c r="N274" s="97">
        <v>-358283.9</v>
      </c>
      <c r="O274" s="80">
        <f>M274+N274</f>
        <v>-5.820766091346741E-10</v>
      </c>
      <c r="P274" s="96"/>
      <c r="Q274" s="136">
        <f>O274+P274</f>
        <v>-5.820766091346741E-10</v>
      </c>
      <c r="R274" s="96"/>
      <c r="S274" s="132">
        <f>Q274+R274</f>
        <v>-5.820766091346741E-10</v>
      </c>
      <c r="U274" s="132">
        <f>S274+T274</f>
        <v>-5.820766091346741E-10</v>
      </c>
      <c r="V274" s="227">
        <f t="shared" si="12"/>
        <v>100</v>
      </c>
    </row>
    <row r="275" spans="1:22" ht="45.75" customHeight="1">
      <c r="A275" s="13" t="s">
        <v>170</v>
      </c>
      <c r="B275" s="45" t="s">
        <v>310</v>
      </c>
      <c r="C275" s="45" t="s">
        <v>530</v>
      </c>
      <c r="D275" s="45" t="s">
        <v>168</v>
      </c>
      <c r="E275" s="80"/>
      <c r="F275" s="96"/>
      <c r="G275" s="80"/>
      <c r="H275" s="99"/>
      <c r="I275" s="80"/>
      <c r="J275" s="99"/>
      <c r="K275" s="80"/>
      <c r="L275" s="99"/>
      <c r="M275" s="80">
        <v>1968120</v>
      </c>
      <c r="N275" s="97"/>
      <c r="O275" s="80">
        <v>1968120</v>
      </c>
      <c r="P275" s="96"/>
      <c r="Q275" s="136">
        <v>1968120</v>
      </c>
      <c r="R275" s="96"/>
      <c r="S275" s="132">
        <v>1968120</v>
      </c>
      <c r="U275" s="132">
        <v>1843297.3</v>
      </c>
      <c r="V275" s="227">
        <f t="shared" si="12"/>
        <v>93.7</v>
      </c>
    </row>
    <row r="276" spans="1:22" ht="29.25" customHeight="1">
      <c r="A276" s="16" t="s">
        <v>536</v>
      </c>
      <c r="B276" s="45" t="s">
        <v>310</v>
      </c>
      <c r="C276" s="45" t="s">
        <v>596</v>
      </c>
      <c r="D276" s="45"/>
      <c r="E276" s="80"/>
      <c r="F276" s="96"/>
      <c r="G276" s="80"/>
      <c r="H276" s="99"/>
      <c r="I276" s="80">
        <f>I277</f>
        <v>150000</v>
      </c>
      <c r="J276" s="99"/>
      <c r="K276" s="80">
        <f>K277</f>
        <v>150000</v>
      </c>
      <c r="L276" s="99"/>
      <c r="M276" s="80">
        <f>M277</f>
        <v>150000</v>
      </c>
      <c r="N276" s="97"/>
      <c r="O276" s="80">
        <f>O277</f>
        <v>150000</v>
      </c>
      <c r="P276" s="96"/>
      <c r="Q276" s="136">
        <f>Q277</f>
        <v>150000</v>
      </c>
      <c r="R276" s="96"/>
      <c r="S276" s="132">
        <f>S277</f>
        <v>150000</v>
      </c>
      <c r="U276" s="132">
        <f>U277</f>
        <v>0</v>
      </c>
      <c r="V276" s="227">
        <f t="shared" si="12"/>
        <v>0</v>
      </c>
    </row>
    <row r="277" spans="1:22" ht="38.25" customHeight="1">
      <c r="A277" s="16" t="s">
        <v>402</v>
      </c>
      <c r="B277" s="45" t="s">
        <v>310</v>
      </c>
      <c r="C277" s="45" t="s">
        <v>596</v>
      </c>
      <c r="D277" s="45" t="s">
        <v>385</v>
      </c>
      <c r="E277" s="80"/>
      <c r="F277" s="96"/>
      <c r="G277" s="80"/>
      <c r="H277" s="99">
        <v>150000</v>
      </c>
      <c r="I277" s="80">
        <f>G277+H277</f>
        <v>150000</v>
      </c>
      <c r="J277" s="99"/>
      <c r="K277" s="80">
        <f>I277+J277</f>
        <v>150000</v>
      </c>
      <c r="L277" s="99"/>
      <c r="M277" s="80">
        <f>K277+L277</f>
        <v>150000</v>
      </c>
      <c r="N277" s="97"/>
      <c r="O277" s="80">
        <f>M277+N277</f>
        <v>150000</v>
      </c>
      <c r="P277" s="96"/>
      <c r="Q277" s="136">
        <f>O277+P277</f>
        <v>150000</v>
      </c>
      <c r="R277" s="96"/>
      <c r="S277" s="132">
        <f>Q277+R277</f>
        <v>150000</v>
      </c>
      <c r="U277" s="132">
        <v>0</v>
      </c>
      <c r="V277" s="227">
        <f t="shared" si="12"/>
        <v>0</v>
      </c>
    </row>
    <row r="278" spans="1:22" ht="124.5" customHeight="1">
      <c r="A278" s="108" t="s">
        <v>188</v>
      </c>
      <c r="B278" s="45" t="s">
        <v>310</v>
      </c>
      <c r="C278" s="45" t="s">
        <v>187</v>
      </c>
      <c r="D278" s="45"/>
      <c r="E278" s="80"/>
      <c r="F278" s="96"/>
      <c r="G278" s="80"/>
      <c r="H278" s="99"/>
      <c r="I278" s="80"/>
      <c r="J278" s="99"/>
      <c r="K278" s="80"/>
      <c r="L278" s="99"/>
      <c r="M278" s="80">
        <f>M279</f>
        <v>31818500</v>
      </c>
      <c r="N278" s="97"/>
      <c r="O278" s="80">
        <f>O279</f>
        <v>31818500</v>
      </c>
      <c r="P278" s="96"/>
      <c r="Q278" s="136">
        <f>Q279</f>
        <v>59600000</v>
      </c>
      <c r="R278" s="96"/>
      <c r="S278" s="132">
        <f>S279</f>
        <v>59600000</v>
      </c>
      <c r="U278" s="132">
        <f>U279</f>
        <v>59599944.8</v>
      </c>
      <c r="V278" s="227">
        <f t="shared" si="12"/>
        <v>100</v>
      </c>
    </row>
    <row r="279" spans="1:22" ht="50.25" customHeight="1">
      <c r="A279" s="13" t="s">
        <v>170</v>
      </c>
      <c r="B279" s="45" t="s">
        <v>310</v>
      </c>
      <c r="C279" s="45" t="s">
        <v>187</v>
      </c>
      <c r="D279" s="45" t="s">
        <v>168</v>
      </c>
      <c r="E279" s="80"/>
      <c r="F279" s="96"/>
      <c r="G279" s="80"/>
      <c r="H279" s="99"/>
      <c r="I279" s="80"/>
      <c r="J279" s="99"/>
      <c r="K279" s="80"/>
      <c r="L279" s="99">
        <v>31818500</v>
      </c>
      <c r="M279" s="80">
        <f>K279+L279</f>
        <v>31818500</v>
      </c>
      <c r="N279" s="97"/>
      <c r="O279" s="80">
        <f>M279+N279</f>
        <v>31818500</v>
      </c>
      <c r="P279" s="96">
        <v>27781500</v>
      </c>
      <c r="Q279" s="136">
        <f>O279+P279</f>
        <v>59600000</v>
      </c>
      <c r="R279" s="96"/>
      <c r="S279" s="132">
        <f>Q279+R279</f>
        <v>59600000</v>
      </c>
      <c r="U279" s="132">
        <v>59599944.8</v>
      </c>
      <c r="V279" s="227">
        <f t="shared" si="12"/>
        <v>100</v>
      </c>
    </row>
    <row r="280" spans="1:22" ht="50.25" customHeight="1">
      <c r="A280" s="36" t="s">
        <v>531</v>
      </c>
      <c r="B280" s="49" t="s">
        <v>310</v>
      </c>
      <c r="C280" s="65" t="s">
        <v>291</v>
      </c>
      <c r="D280" s="49"/>
      <c r="E280" s="83">
        <f>E281+E284+E286</f>
        <v>5147000</v>
      </c>
      <c r="F280" s="96"/>
      <c r="G280" s="83">
        <f>G281+G284+G286</f>
        <v>5147000</v>
      </c>
      <c r="H280" s="99"/>
      <c r="I280" s="83">
        <f>I281+I284+I286</f>
        <v>5777260</v>
      </c>
      <c r="J280" s="99"/>
      <c r="K280" s="83">
        <f>K281+K284+K286</f>
        <v>5777260</v>
      </c>
      <c r="L280" s="99"/>
      <c r="M280" s="83">
        <f>M281+M284+M286+M288</f>
        <v>24313960</v>
      </c>
      <c r="N280" s="97"/>
      <c r="O280" s="83">
        <f>O281+O284+O286+O288</f>
        <v>24210360</v>
      </c>
      <c r="P280" s="96"/>
      <c r="Q280" s="135">
        <f>Q281+Q284+Q286+Q288</f>
        <v>22780060</v>
      </c>
      <c r="R280" s="96"/>
      <c r="S280" s="135">
        <f>S281+S284+S286+S288</f>
        <v>18386760</v>
      </c>
      <c r="U280" s="135">
        <f>U281+U284+U286+U288</f>
        <v>17397803.3</v>
      </c>
      <c r="V280" s="227">
        <f t="shared" si="12"/>
        <v>94.6</v>
      </c>
    </row>
    <row r="281" spans="1:22" ht="51" customHeight="1">
      <c r="A281" s="35" t="s">
        <v>532</v>
      </c>
      <c r="B281" s="49" t="s">
        <v>310</v>
      </c>
      <c r="C281" s="49" t="s">
        <v>533</v>
      </c>
      <c r="D281" s="49"/>
      <c r="E281" s="83">
        <f>E282</f>
        <v>2574000</v>
      </c>
      <c r="F281" s="96"/>
      <c r="G281" s="83">
        <f>G282</f>
        <v>2574000</v>
      </c>
      <c r="H281" s="99"/>
      <c r="I281" s="83">
        <f>I282</f>
        <v>3204260</v>
      </c>
      <c r="J281" s="99"/>
      <c r="K281" s="83">
        <f>K282</f>
        <v>3204260</v>
      </c>
      <c r="L281" s="99"/>
      <c r="M281" s="83">
        <f>M282</f>
        <v>3204260</v>
      </c>
      <c r="N281" s="97"/>
      <c r="O281" s="83">
        <f>O282</f>
        <v>3204260</v>
      </c>
      <c r="P281" s="96"/>
      <c r="Q281" s="135">
        <f>Q282</f>
        <v>3204260</v>
      </c>
      <c r="R281" s="96"/>
      <c r="S281" s="135">
        <f>S282+S283</f>
        <v>704260</v>
      </c>
      <c r="U281" s="135">
        <f>U282+U283</f>
        <v>514020</v>
      </c>
      <c r="V281" s="227">
        <f t="shared" si="12"/>
        <v>73</v>
      </c>
    </row>
    <row r="282" spans="1:22" ht="32.25" customHeight="1">
      <c r="A282" s="36" t="s">
        <v>401</v>
      </c>
      <c r="B282" s="45" t="s">
        <v>310</v>
      </c>
      <c r="C282" s="45" t="s">
        <v>533</v>
      </c>
      <c r="D282" s="60" t="s">
        <v>387</v>
      </c>
      <c r="E282" s="80">
        <v>2574000</v>
      </c>
      <c r="F282" s="96"/>
      <c r="G282" s="80">
        <f>E282+F282</f>
        <v>2574000</v>
      </c>
      <c r="H282" s="99">
        <v>630260</v>
      </c>
      <c r="I282" s="80">
        <f>G282+H282</f>
        <v>3204260</v>
      </c>
      <c r="J282" s="99"/>
      <c r="K282" s="80">
        <f>I282+J282</f>
        <v>3204260</v>
      </c>
      <c r="L282" s="99"/>
      <c r="M282" s="80">
        <f>K282+L282</f>
        <v>3204260</v>
      </c>
      <c r="N282" s="97"/>
      <c r="O282" s="80">
        <f>M282+N282</f>
        <v>3204260</v>
      </c>
      <c r="P282" s="96"/>
      <c r="Q282" s="136">
        <f>O282+P282</f>
        <v>3204260</v>
      </c>
      <c r="R282" s="96">
        <v>-2683000</v>
      </c>
      <c r="S282" s="132">
        <f>Q282+R282</f>
        <v>521260</v>
      </c>
      <c r="U282" s="132">
        <v>331020</v>
      </c>
      <c r="V282" s="227">
        <f t="shared" si="12"/>
        <v>63.5</v>
      </c>
    </row>
    <row r="283" spans="1:22" ht="63.75" customHeight="1">
      <c r="A283" s="13" t="s">
        <v>195</v>
      </c>
      <c r="B283" s="45" t="s">
        <v>310</v>
      </c>
      <c r="C283" s="45" t="s">
        <v>533</v>
      </c>
      <c r="D283" s="60" t="s">
        <v>225</v>
      </c>
      <c r="E283" s="80"/>
      <c r="F283" s="96"/>
      <c r="G283" s="80"/>
      <c r="H283" s="99"/>
      <c r="I283" s="80"/>
      <c r="J283" s="99"/>
      <c r="K283" s="80"/>
      <c r="L283" s="99"/>
      <c r="M283" s="80"/>
      <c r="N283" s="97"/>
      <c r="O283" s="80"/>
      <c r="P283" s="96"/>
      <c r="Q283" s="136"/>
      <c r="R283" s="96">
        <v>183000</v>
      </c>
      <c r="S283" s="132">
        <f>Q283+R283</f>
        <v>183000</v>
      </c>
      <c r="U283" s="132">
        <v>183000</v>
      </c>
      <c r="V283" s="227">
        <f t="shared" si="12"/>
        <v>100</v>
      </c>
    </row>
    <row r="284" spans="1:22" ht="20.25" customHeight="1">
      <c r="A284" s="35" t="s">
        <v>534</v>
      </c>
      <c r="B284" s="49" t="s">
        <v>310</v>
      </c>
      <c r="C284" s="49" t="s">
        <v>535</v>
      </c>
      <c r="D284" s="49"/>
      <c r="E284" s="83">
        <f>E285</f>
        <v>2274900</v>
      </c>
      <c r="F284" s="96"/>
      <c r="G284" s="83">
        <f>G285</f>
        <v>2274900</v>
      </c>
      <c r="H284" s="99"/>
      <c r="I284" s="83">
        <f>I285</f>
        <v>2274900</v>
      </c>
      <c r="J284" s="99"/>
      <c r="K284" s="83">
        <f>K285</f>
        <v>2274900</v>
      </c>
      <c r="L284" s="99"/>
      <c r="M284" s="83">
        <f>M285</f>
        <v>2274900</v>
      </c>
      <c r="N284" s="97"/>
      <c r="O284" s="83">
        <f>O285</f>
        <v>2171300</v>
      </c>
      <c r="P284" s="96"/>
      <c r="Q284" s="135">
        <f>Q285</f>
        <v>741000</v>
      </c>
      <c r="R284" s="96"/>
      <c r="S284" s="135">
        <f>S285</f>
        <v>766000</v>
      </c>
      <c r="U284" s="135">
        <f>U285</f>
        <v>25000</v>
      </c>
      <c r="V284" s="227">
        <f t="shared" si="12"/>
        <v>3.3</v>
      </c>
    </row>
    <row r="285" spans="1:22" ht="20.25" customHeight="1">
      <c r="A285" s="16" t="s">
        <v>402</v>
      </c>
      <c r="B285" s="45" t="s">
        <v>310</v>
      </c>
      <c r="C285" s="45" t="s">
        <v>535</v>
      </c>
      <c r="D285" s="45" t="s">
        <v>385</v>
      </c>
      <c r="E285" s="80">
        <v>2274900</v>
      </c>
      <c r="F285" s="96"/>
      <c r="G285" s="80">
        <f>E285+F285</f>
        <v>2274900</v>
      </c>
      <c r="H285" s="99"/>
      <c r="I285" s="80">
        <f>G285+H285</f>
        <v>2274900</v>
      </c>
      <c r="J285" s="99"/>
      <c r="K285" s="80">
        <f>I285+J285</f>
        <v>2274900</v>
      </c>
      <c r="L285" s="99"/>
      <c r="M285" s="80">
        <f>K285+L285</f>
        <v>2274900</v>
      </c>
      <c r="N285" s="97">
        <v>-103600</v>
      </c>
      <c r="O285" s="80">
        <f>M285+N285</f>
        <v>2171300</v>
      </c>
      <c r="P285" s="96">
        <v>-1430300</v>
      </c>
      <c r="Q285" s="136">
        <f>O285+P285</f>
        <v>741000</v>
      </c>
      <c r="R285" s="96">
        <v>25000</v>
      </c>
      <c r="S285" s="132">
        <f>Q285+R285</f>
        <v>766000</v>
      </c>
      <c r="U285" s="132">
        <v>25000</v>
      </c>
      <c r="V285" s="227">
        <f t="shared" si="12"/>
        <v>3.3</v>
      </c>
    </row>
    <row r="286" spans="1:22" ht="20.25" customHeight="1">
      <c r="A286" s="18" t="s">
        <v>536</v>
      </c>
      <c r="B286" s="45" t="s">
        <v>310</v>
      </c>
      <c r="C286" s="45" t="s">
        <v>537</v>
      </c>
      <c r="D286" s="45"/>
      <c r="E286" s="80">
        <f>E287</f>
        <v>298100</v>
      </c>
      <c r="F286" s="96"/>
      <c r="G286" s="80">
        <f>G287</f>
        <v>298100</v>
      </c>
      <c r="H286" s="99"/>
      <c r="I286" s="80">
        <f>I287</f>
        <v>298100</v>
      </c>
      <c r="J286" s="99"/>
      <c r="K286" s="80">
        <f>K287</f>
        <v>298100</v>
      </c>
      <c r="L286" s="99"/>
      <c r="M286" s="80">
        <f>M287</f>
        <v>298100</v>
      </c>
      <c r="N286" s="97"/>
      <c r="O286" s="80">
        <f>O287</f>
        <v>298100</v>
      </c>
      <c r="P286" s="96"/>
      <c r="Q286" s="136">
        <f>Q287</f>
        <v>298100</v>
      </c>
      <c r="R286" s="96"/>
      <c r="S286" s="132">
        <f>S287</f>
        <v>298100</v>
      </c>
      <c r="U286" s="132">
        <f>U287</f>
        <v>240404</v>
      </c>
      <c r="V286" s="227">
        <f t="shared" si="12"/>
        <v>80.6</v>
      </c>
    </row>
    <row r="287" spans="1:22" ht="32.25" customHeight="1">
      <c r="A287" s="16" t="s">
        <v>402</v>
      </c>
      <c r="B287" s="45" t="s">
        <v>310</v>
      </c>
      <c r="C287" s="45" t="s">
        <v>537</v>
      </c>
      <c r="D287" s="45" t="s">
        <v>385</v>
      </c>
      <c r="E287" s="80">
        <v>298100</v>
      </c>
      <c r="F287" s="96"/>
      <c r="G287" s="80">
        <f>E287+F287</f>
        <v>298100</v>
      </c>
      <c r="H287" s="99"/>
      <c r="I287" s="80">
        <f>G287+H287</f>
        <v>298100</v>
      </c>
      <c r="J287" s="99"/>
      <c r="K287" s="80">
        <f>I287+J287</f>
        <v>298100</v>
      </c>
      <c r="L287" s="99"/>
      <c r="M287" s="80">
        <f>K287+L287</f>
        <v>298100</v>
      </c>
      <c r="N287" s="97"/>
      <c r="O287" s="80">
        <f>M287+N287</f>
        <v>298100</v>
      </c>
      <c r="P287" s="96"/>
      <c r="Q287" s="136">
        <f>O287+P287</f>
        <v>298100</v>
      </c>
      <c r="R287" s="96"/>
      <c r="S287" s="132">
        <f>Q287+R287</f>
        <v>298100</v>
      </c>
      <c r="U287" s="132">
        <v>240404</v>
      </c>
      <c r="V287" s="227">
        <f t="shared" si="12"/>
        <v>80.6</v>
      </c>
    </row>
    <row r="288" spans="1:22" ht="66.75" customHeight="1">
      <c r="A288" s="109" t="s">
        <v>189</v>
      </c>
      <c r="B288" s="45" t="s">
        <v>310</v>
      </c>
      <c r="C288" s="45" t="s">
        <v>190</v>
      </c>
      <c r="D288" s="96"/>
      <c r="E288" s="45"/>
      <c r="F288" s="96"/>
      <c r="G288" s="80"/>
      <c r="H288" s="99"/>
      <c r="I288" s="80"/>
      <c r="J288" s="99"/>
      <c r="K288" s="80"/>
      <c r="L288" s="99"/>
      <c r="M288" s="80">
        <f>M289+M290</f>
        <v>18536700</v>
      </c>
      <c r="N288" s="97"/>
      <c r="O288" s="80">
        <f>O289+O290+O291</f>
        <v>18536700</v>
      </c>
      <c r="P288" s="96"/>
      <c r="Q288" s="136">
        <f>Q289+Q290+Q291</f>
        <v>18536700</v>
      </c>
      <c r="R288" s="96"/>
      <c r="S288" s="132">
        <f>S289+S290+S291</f>
        <v>16618400</v>
      </c>
      <c r="U288" s="132">
        <f>U289+U290+U291</f>
        <v>16618379.3</v>
      </c>
      <c r="V288" s="227">
        <f t="shared" si="12"/>
        <v>100</v>
      </c>
    </row>
    <row r="289" spans="1:22" ht="32.25" customHeight="1">
      <c r="A289" s="36" t="s">
        <v>401</v>
      </c>
      <c r="B289" s="45" t="s">
        <v>310</v>
      </c>
      <c r="C289" s="45" t="s">
        <v>190</v>
      </c>
      <c r="D289" s="98">
        <v>243</v>
      </c>
      <c r="E289" s="45" t="s">
        <v>385</v>
      </c>
      <c r="F289" s="96"/>
      <c r="G289" s="80"/>
      <c r="H289" s="99"/>
      <c r="I289" s="80"/>
      <c r="J289" s="99"/>
      <c r="K289" s="80"/>
      <c r="L289" s="99">
        <v>10701449.9</v>
      </c>
      <c r="M289" s="80">
        <f>K289+L289</f>
        <v>10701449.9</v>
      </c>
      <c r="N289" s="97"/>
      <c r="O289" s="80">
        <f>M289+N289</f>
        <v>10701449.9</v>
      </c>
      <c r="P289" s="96"/>
      <c r="Q289" s="136">
        <f>O289+P289</f>
        <v>10701449.9</v>
      </c>
      <c r="R289" s="96">
        <v>-70.6</v>
      </c>
      <c r="S289" s="132">
        <f>Q289+R289</f>
        <v>10701379.3</v>
      </c>
      <c r="U289" s="132">
        <f>S289+T289</f>
        <v>10701379.3</v>
      </c>
      <c r="V289" s="227">
        <f t="shared" si="12"/>
        <v>100</v>
      </c>
    </row>
    <row r="290" spans="1:22" ht="48.75" customHeight="1" hidden="1">
      <c r="A290" s="13" t="s">
        <v>170</v>
      </c>
      <c r="B290" s="45" t="s">
        <v>310</v>
      </c>
      <c r="C290" s="45" t="s">
        <v>190</v>
      </c>
      <c r="D290" s="98">
        <v>414</v>
      </c>
      <c r="E290" s="45"/>
      <c r="F290" s="96"/>
      <c r="G290" s="80"/>
      <c r="H290" s="99"/>
      <c r="I290" s="80"/>
      <c r="J290" s="99"/>
      <c r="K290" s="80"/>
      <c r="L290" s="99">
        <v>7835250.1</v>
      </c>
      <c r="M290" s="80">
        <f>K290+L290</f>
        <v>7835250.1</v>
      </c>
      <c r="N290" s="97">
        <v>-7835250.1</v>
      </c>
      <c r="O290" s="80">
        <f>M290+N290</f>
        <v>0</v>
      </c>
      <c r="P290" s="96"/>
      <c r="Q290" s="136">
        <f>O290+P290</f>
        <v>0</v>
      </c>
      <c r="R290" s="96"/>
      <c r="S290" s="132">
        <f>Q290+R290</f>
        <v>0</v>
      </c>
      <c r="U290" s="132">
        <f>S290+T290</f>
        <v>0</v>
      </c>
      <c r="V290" s="227" t="str">
        <f t="shared" si="12"/>
        <v>-</v>
      </c>
    </row>
    <row r="291" spans="1:22" ht="63.75" customHeight="1">
      <c r="A291" s="13" t="s">
        <v>195</v>
      </c>
      <c r="B291" s="45" t="s">
        <v>310</v>
      </c>
      <c r="C291" s="45" t="s">
        <v>190</v>
      </c>
      <c r="D291" s="98">
        <v>412</v>
      </c>
      <c r="E291" s="45"/>
      <c r="F291" s="96"/>
      <c r="G291" s="80"/>
      <c r="H291" s="99"/>
      <c r="I291" s="80"/>
      <c r="J291" s="99"/>
      <c r="K291" s="80"/>
      <c r="L291" s="99"/>
      <c r="M291" s="80"/>
      <c r="N291" s="97">
        <v>7835250.1</v>
      </c>
      <c r="O291" s="80">
        <f>M291+N291</f>
        <v>7835250.1</v>
      </c>
      <c r="P291" s="96"/>
      <c r="Q291" s="136">
        <f>O291+P291</f>
        <v>7835250.1</v>
      </c>
      <c r="R291" s="96">
        <v>-1918229.4</v>
      </c>
      <c r="S291" s="132">
        <f>Q291+R291</f>
        <v>5917020.699999999</v>
      </c>
      <c r="U291" s="132">
        <v>5917000</v>
      </c>
      <c r="V291" s="227">
        <f t="shared" si="12"/>
        <v>100</v>
      </c>
    </row>
    <row r="292" spans="1:22" ht="83.25" customHeight="1">
      <c r="A292" s="10" t="s">
        <v>201</v>
      </c>
      <c r="B292" s="49" t="s">
        <v>310</v>
      </c>
      <c r="C292" s="49" t="s">
        <v>538</v>
      </c>
      <c r="D292" s="49"/>
      <c r="E292" s="83">
        <f>E293</f>
        <v>7402000</v>
      </c>
      <c r="F292" s="96"/>
      <c r="G292" s="83">
        <f>G293</f>
        <v>7402000</v>
      </c>
      <c r="H292" s="99"/>
      <c r="I292" s="83">
        <f>I293</f>
        <v>8076154</v>
      </c>
      <c r="J292" s="99"/>
      <c r="K292" s="83">
        <f>K293</f>
        <v>8076154</v>
      </c>
      <c r="L292" s="99"/>
      <c r="M292" s="83">
        <f>M293</f>
        <v>8076154</v>
      </c>
      <c r="N292" s="97"/>
      <c r="O292" s="83">
        <f>O293</f>
        <v>19266574</v>
      </c>
      <c r="P292" s="96"/>
      <c r="Q292" s="135">
        <f>Q293</f>
        <v>18627550.17</v>
      </c>
      <c r="R292" s="96"/>
      <c r="S292" s="135">
        <f>S293</f>
        <v>18562550.17</v>
      </c>
      <c r="U292" s="135">
        <f>U293</f>
        <v>12961597.36</v>
      </c>
      <c r="V292" s="227">
        <f t="shared" si="12"/>
        <v>69.8</v>
      </c>
    </row>
    <row r="293" spans="1:22" ht="39" customHeight="1">
      <c r="A293" s="12" t="s">
        <v>374</v>
      </c>
      <c r="B293" s="45" t="s">
        <v>310</v>
      </c>
      <c r="C293" s="45" t="s">
        <v>539</v>
      </c>
      <c r="D293" s="45"/>
      <c r="E293" s="82">
        <f>E294+E296</f>
        <v>7402000</v>
      </c>
      <c r="F293" s="96"/>
      <c r="G293" s="82">
        <f>G294+G296</f>
        <v>7402000</v>
      </c>
      <c r="H293" s="99"/>
      <c r="I293" s="82">
        <f>I294+I296</f>
        <v>8076154</v>
      </c>
      <c r="J293" s="99"/>
      <c r="K293" s="82">
        <f>K294+K296</f>
        <v>8076154</v>
      </c>
      <c r="L293" s="99"/>
      <c r="M293" s="82">
        <f>M294+M296</f>
        <v>8076154</v>
      </c>
      <c r="N293" s="97"/>
      <c r="O293" s="82">
        <f>O294+O296+O298+O300</f>
        <v>19266574</v>
      </c>
      <c r="P293" s="96"/>
      <c r="Q293" s="137">
        <f>Q294+Q296+Q298+Q300</f>
        <v>18627550.17</v>
      </c>
      <c r="R293" s="96"/>
      <c r="S293" s="135">
        <f>S294+S296+S298+S300</f>
        <v>18562550.17</v>
      </c>
      <c r="U293" s="135">
        <f>U294+U296+U298+U300</f>
        <v>12961597.36</v>
      </c>
      <c r="V293" s="227">
        <f t="shared" si="12"/>
        <v>69.8</v>
      </c>
    </row>
    <row r="294" spans="1:22" ht="51" customHeight="1">
      <c r="A294" s="40" t="s">
        <v>540</v>
      </c>
      <c r="B294" s="49" t="s">
        <v>310</v>
      </c>
      <c r="C294" s="49" t="s">
        <v>541</v>
      </c>
      <c r="D294" s="49"/>
      <c r="E294" s="83">
        <f>E295</f>
        <v>6500000</v>
      </c>
      <c r="F294" s="96"/>
      <c r="G294" s="83">
        <f>G295</f>
        <v>6500000</v>
      </c>
      <c r="H294" s="99"/>
      <c r="I294" s="83">
        <f>I295</f>
        <v>7174154</v>
      </c>
      <c r="J294" s="99"/>
      <c r="K294" s="83">
        <f>K295</f>
        <v>7174154</v>
      </c>
      <c r="L294" s="99"/>
      <c r="M294" s="83">
        <f>M295</f>
        <v>7011732</v>
      </c>
      <c r="N294" s="97"/>
      <c r="O294" s="83">
        <f>O295</f>
        <v>7011732</v>
      </c>
      <c r="P294" s="96"/>
      <c r="Q294" s="135">
        <f>Q295</f>
        <v>6779732</v>
      </c>
      <c r="R294" s="96"/>
      <c r="S294" s="135">
        <f>S295</f>
        <v>6714732</v>
      </c>
      <c r="U294" s="135">
        <f>U295</f>
        <v>1196664.08</v>
      </c>
      <c r="V294" s="227">
        <f t="shared" si="12"/>
        <v>17.8</v>
      </c>
    </row>
    <row r="295" spans="1:22" ht="53.25" customHeight="1">
      <c r="A295" s="39" t="s">
        <v>169</v>
      </c>
      <c r="B295" s="49" t="s">
        <v>310</v>
      </c>
      <c r="C295" s="49" t="s">
        <v>541</v>
      </c>
      <c r="D295" s="49" t="s">
        <v>168</v>
      </c>
      <c r="E295" s="81">
        <v>6500000</v>
      </c>
      <c r="F295" s="96"/>
      <c r="G295" s="81">
        <f>E295+F295</f>
        <v>6500000</v>
      </c>
      <c r="H295" s="99">
        <v>674154</v>
      </c>
      <c r="I295" s="81">
        <f>G295+H295</f>
        <v>7174154</v>
      </c>
      <c r="J295" s="99"/>
      <c r="K295" s="81">
        <f>I295+J295</f>
        <v>7174154</v>
      </c>
      <c r="L295" s="99">
        <v>-162422</v>
      </c>
      <c r="M295" s="81">
        <f>K295+L295</f>
        <v>7011732</v>
      </c>
      <c r="N295" s="97"/>
      <c r="O295" s="81">
        <f>M295+N295</f>
        <v>7011732</v>
      </c>
      <c r="P295" s="96">
        <v>-232000</v>
      </c>
      <c r="Q295" s="132">
        <f>O295+P295</f>
        <v>6779732</v>
      </c>
      <c r="R295" s="96">
        <v>-65000</v>
      </c>
      <c r="S295" s="132">
        <f>Q295+R295</f>
        <v>6714732</v>
      </c>
      <c r="U295" s="132">
        <v>1196664.08</v>
      </c>
      <c r="V295" s="227">
        <f t="shared" si="12"/>
        <v>17.8</v>
      </c>
    </row>
    <row r="296" spans="1:22" ht="31.5" customHeight="1">
      <c r="A296" s="10" t="s">
        <v>500</v>
      </c>
      <c r="B296" s="45" t="s">
        <v>310</v>
      </c>
      <c r="C296" s="45" t="s">
        <v>543</v>
      </c>
      <c r="D296" s="45"/>
      <c r="E296" s="82">
        <f>E297</f>
        <v>902000</v>
      </c>
      <c r="F296" s="96"/>
      <c r="G296" s="82">
        <f>G297</f>
        <v>902000</v>
      </c>
      <c r="H296" s="99"/>
      <c r="I296" s="82">
        <f>I297</f>
        <v>902000</v>
      </c>
      <c r="J296" s="99"/>
      <c r="K296" s="82">
        <f>K297</f>
        <v>902000</v>
      </c>
      <c r="L296" s="99"/>
      <c r="M296" s="82">
        <f>M297</f>
        <v>1064422</v>
      </c>
      <c r="N296" s="97"/>
      <c r="O296" s="82">
        <f>O297</f>
        <v>1064422</v>
      </c>
      <c r="P296" s="96"/>
      <c r="Q296" s="137">
        <f>Q297</f>
        <v>657398.1699999999</v>
      </c>
      <c r="R296" s="96"/>
      <c r="S296" s="135">
        <f>S297</f>
        <v>657398.1699999999</v>
      </c>
      <c r="U296" s="135">
        <f>U297</f>
        <v>574528.17</v>
      </c>
      <c r="V296" s="227">
        <f t="shared" si="12"/>
        <v>87.4</v>
      </c>
    </row>
    <row r="297" spans="1:22" ht="45.75" customHeight="1">
      <c r="A297" s="16" t="s">
        <v>169</v>
      </c>
      <c r="B297" s="45" t="s">
        <v>310</v>
      </c>
      <c r="C297" s="45" t="s">
        <v>543</v>
      </c>
      <c r="D297" s="45" t="s">
        <v>168</v>
      </c>
      <c r="E297" s="80">
        <v>902000</v>
      </c>
      <c r="F297" s="96"/>
      <c r="G297" s="80">
        <f>E297+F297</f>
        <v>902000</v>
      </c>
      <c r="H297" s="99"/>
      <c r="I297" s="80">
        <f>G297+H297</f>
        <v>902000</v>
      </c>
      <c r="J297" s="99"/>
      <c r="K297" s="80">
        <f>I297+J297</f>
        <v>902000</v>
      </c>
      <c r="L297" s="99">
        <v>162422</v>
      </c>
      <c r="M297" s="80">
        <f>K297+L297</f>
        <v>1064422</v>
      </c>
      <c r="N297" s="97"/>
      <c r="O297" s="80">
        <f>M297+N297</f>
        <v>1064422</v>
      </c>
      <c r="P297" s="96">
        <v>-407023.83</v>
      </c>
      <c r="Q297" s="136">
        <f>O297+P297</f>
        <v>657398.1699999999</v>
      </c>
      <c r="R297" s="96"/>
      <c r="S297" s="132">
        <f>Q297+R297</f>
        <v>657398.1699999999</v>
      </c>
      <c r="U297" s="132">
        <v>574528.17</v>
      </c>
      <c r="V297" s="227">
        <f t="shared" si="12"/>
        <v>87.4</v>
      </c>
    </row>
    <row r="298" spans="1:22" ht="50.25" customHeight="1">
      <c r="A298" s="16" t="s">
        <v>58</v>
      </c>
      <c r="B298" s="45" t="s">
        <v>310</v>
      </c>
      <c r="C298" s="45" t="s">
        <v>57</v>
      </c>
      <c r="D298" s="45"/>
      <c r="E298" s="80"/>
      <c r="F298" s="96"/>
      <c r="G298" s="80"/>
      <c r="H298" s="99"/>
      <c r="I298" s="80"/>
      <c r="J298" s="99"/>
      <c r="K298" s="80"/>
      <c r="L298" s="99"/>
      <c r="M298" s="80"/>
      <c r="N298" s="97"/>
      <c r="O298" s="80">
        <f>O299</f>
        <v>9658830</v>
      </c>
      <c r="P298" s="96"/>
      <c r="Q298" s="136">
        <f>Q299</f>
        <v>9658830</v>
      </c>
      <c r="R298" s="96"/>
      <c r="S298" s="132">
        <f>S299</f>
        <v>9658830</v>
      </c>
      <c r="U298" s="132">
        <f>U299</f>
        <v>9658815.11</v>
      </c>
      <c r="V298" s="227">
        <f t="shared" si="12"/>
        <v>100</v>
      </c>
    </row>
    <row r="299" spans="1:22" ht="45.75" customHeight="1">
      <c r="A299" s="39" t="s">
        <v>169</v>
      </c>
      <c r="B299" s="45" t="s">
        <v>310</v>
      </c>
      <c r="C299" s="45" t="s">
        <v>57</v>
      </c>
      <c r="D299" s="45" t="s">
        <v>168</v>
      </c>
      <c r="E299" s="80"/>
      <c r="F299" s="96"/>
      <c r="G299" s="80"/>
      <c r="H299" s="99"/>
      <c r="I299" s="80"/>
      <c r="J299" s="99"/>
      <c r="K299" s="80"/>
      <c r="L299" s="99"/>
      <c r="M299" s="80"/>
      <c r="N299" s="97">
        <v>9658830</v>
      </c>
      <c r="O299" s="80">
        <f>M299+N299</f>
        <v>9658830</v>
      </c>
      <c r="P299" s="96"/>
      <c r="Q299" s="136">
        <f>O299+P299</f>
        <v>9658830</v>
      </c>
      <c r="R299" s="96"/>
      <c r="S299" s="132">
        <f>Q299+R299</f>
        <v>9658830</v>
      </c>
      <c r="U299" s="132">
        <v>9658815.11</v>
      </c>
      <c r="V299" s="227">
        <f t="shared" si="12"/>
        <v>100</v>
      </c>
    </row>
    <row r="300" spans="1:22" ht="63.75" customHeight="1">
      <c r="A300" s="16" t="s">
        <v>59</v>
      </c>
      <c r="B300" s="45" t="s">
        <v>310</v>
      </c>
      <c r="C300" s="45" t="s">
        <v>60</v>
      </c>
      <c r="D300" s="45"/>
      <c r="E300" s="80"/>
      <c r="F300" s="96"/>
      <c r="G300" s="80"/>
      <c r="H300" s="99"/>
      <c r="I300" s="80"/>
      <c r="J300" s="99"/>
      <c r="K300" s="80"/>
      <c r="L300" s="99"/>
      <c r="M300" s="80"/>
      <c r="N300" s="97"/>
      <c r="O300" s="80">
        <f>O301</f>
        <v>1531590</v>
      </c>
      <c r="P300" s="96"/>
      <c r="Q300" s="136">
        <f>Q301</f>
        <v>1531590</v>
      </c>
      <c r="R300" s="96"/>
      <c r="S300" s="132">
        <f>S301</f>
        <v>1531590</v>
      </c>
      <c r="U300" s="132">
        <f>U301</f>
        <v>1531590</v>
      </c>
      <c r="V300" s="227">
        <f t="shared" si="12"/>
        <v>100</v>
      </c>
    </row>
    <row r="301" spans="1:22" ht="47.25" customHeight="1">
      <c r="A301" s="39" t="s">
        <v>169</v>
      </c>
      <c r="B301" s="45" t="s">
        <v>310</v>
      </c>
      <c r="C301" s="45" t="s">
        <v>60</v>
      </c>
      <c r="D301" s="45" t="s">
        <v>168</v>
      </c>
      <c r="E301" s="80"/>
      <c r="F301" s="96"/>
      <c r="G301" s="80"/>
      <c r="H301" s="99"/>
      <c r="I301" s="80"/>
      <c r="J301" s="99"/>
      <c r="K301" s="80"/>
      <c r="L301" s="99"/>
      <c r="M301" s="80"/>
      <c r="N301" s="97">
        <f>1531590</f>
        <v>1531590</v>
      </c>
      <c r="O301" s="80">
        <f>M301+N301</f>
        <v>1531590</v>
      </c>
      <c r="P301" s="96"/>
      <c r="Q301" s="136">
        <f>O301+P301</f>
        <v>1531590</v>
      </c>
      <c r="R301" s="96"/>
      <c r="S301" s="132">
        <f>Q301+R301</f>
        <v>1531590</v>
      </c>
      <c r="U301" s="132">
        <f>S301+T301</f>
        <v>1531590</v>
      </c>
      <c r="V301" s="227">
        <f t="shared" si="12"/>
        <v>100</v>
      </c>
    </row>
    <row r="302" spans="1:22" ht="24" customHeight="1">
      <c r="A302" s="36" t="s">
        <v>312</v>
      </c>
      <c r="B302" s="49" t="s">
        <v>311</v>
      </c>
      <c r="C302" s="49"/>
      <c r="D302" s="49"/>
      <c r="E302" s="82">
        <f>E303</f>
        <v>14800000</v>
      </c>
      <c r="F302" s="97"/>
      <c r="G302" s="82">
        <f>G303</f>
        <v>14800000</v>
      </c>
      <c r="H302" s="99"/>
      <c r="I302" s="82">
        <f>I303</f>
        <v>14800000</v>
      </c>
      <c r="J302" s="99"/>
      <c r="K302" s="82">
        <f>K303</f>
        <v>14799330</v>
      </c>
      <c r="L302" s="99"/>
      <c r="M302" s="82">
        <f>M303</f>
        <v>14708804</v>
      </c>
      <c r="N302" s="97"/>
      <c r="O302" s="82">
        <f>O303</f>
        <v>11887589.3</v>
      </c>
      <c r="P302" s="97"/>
      <c r="Q302" s="137">
        <f>Q303</f>
        <v>11953955.379999999</v>
      </c>
      <c r="R302" s="97"/>
      <c r="S302" s="135">
        <f>S303</f>
        <v>12131705.370000001</v>
      </c>
      <c r="T302" s="114"/>
      <c r="U302" s="135">
        <f>U303</f>
        <v>10090037.559999999</v>
      </c>
      <c r="V302" s="227">
        <f t="shared" si="12"/>
        <v>83.2</v>
      </c>
    </row>
    <row r="303" spans="1:22" ht="48" customHeight="1">
      <c r="A303" s="18" t="s">
        <v>544</v>
      </c>
      <c r="B303" s="49" t="s">
        <v>311</v>
      </c>
      <c r="C303" s="49" t="s">
        <v>545</v>
      </c>
      <c r="D303" s="49"/>
      <c r="E303" s="82">
        <f>E304+E307+E311</f>
        <v>14800000</v>
      </c>
      <c r="F303" s="96"/>
      <c r="G303" s="82">
        <f>G304+G307+G311</f>
        <v>14800000</v>
      </c>
      <c r="H303" s="99"/>
      <c r="I303" s="82">
        <f>I304+I307+I309+I311+I313</f>
        <v>14800000</v>
      </c>
      <c r="J303" s="99"/>
      <c r="K303" s="82">
        <f>K304+K307+K309+K311+K313</f>
        <v>14799330</v>
      </c>
      <c r="L303" s="99"/>
      <c r="M303" s="82">
        <f>M304+M307+M309+M311+M313</f>
        <v>14708804</v>
      </c>
      <c r="N303" s="97"/>
      <c r="O303" s="82">
        <f>O304+O307+O309+O311+O313</f>
        <v>11887589.3</v>
      </c>
      <c r="P303" s="96"/>
      <c r="Q303" s="137">
        <f>Q304+Q307+Q309+Q311+Q313</f>
        <v>11953955.379999999</v>
      </c>
      <c r="R303" s="96"/>
      <c r="S303" s="135">
        <f>S304+S307+S309+S311+S313</f>
        <v>12131705.370000001</v>
      </c>
      <c r="U303" s="135">
        <f>U304+U307+U309+U311+U313</f>
        <v>10090037.559999999</v>
      </c>
      <c r="V303" s="227">
        <f t="shared" si="12"/>
        <v>83.2</v>
      </c>
    </row>
    <row r="304" spans="1:22" ht="33.75" customHeight="1">
      <c r="A304" s="71" t="s">
        <v>546</v>
      </c>
      <c r="B304" s="49" t="s">
        <v>311</v>
      </c>
      <c r="C304" s="49" t="s">
        <v>547</v>
      </c>
      <c r="D304" s="49"/>
      <c r="E304" s="82">
        <f>E306</f>
        <v>8612000</v>
      </c>
      <c r="F304" s="96"/>
      <c r="G304" s="82">
        <f>G306</f>
        <v>8612000</v>
      </c>
      <c r="H304" s="99"/>
      <c r="I304" s="82">
        <f>I306</f>
        <v>8612000</v>
      </c>
      <c r="J304" s="99"/>
      <c r="K304" s="82">
        <f>K306</f>
        <v>8612000</v>
      </c>
      <c r="L304" s="99"/>
      <c r="M304" s="82">
        <f>M306</f>
        <v>8586474</v>
      </c>
      <c r="N304" s="97"/>
      <c r="O304" s="82">
        <f>O306</f>
        <v>7448356.3</v>
      </c>
      <c r="P304" s="96"/>
      <c r="Q304" s="137">
        <f>Q306+Q305</f>
        <v>7417230.84</v>
      </c>
      <c r="R304" s="96"/>
      <c r="S304" s="135">
        <f>S306+S305</f>
        <v>7520928.83</v>
      </c>
      <c r="U304" s="135">
        <f>U306+U305</f>
        <v>6467045.04</v>
      </c>
      <c r="V304" s="227">
        <f t="shared" si="12"/>
        <v>86</v>
      </c>
    </row>
    <row r="305" spans="1:22" ht="48.75" customHeight="1">
      <c r="A305" s="71" t="s">
        <v>380</v>
      </c>
      <c r="B305" s="49" t="s">
        <v>311</v>
      </c>
      <c r="C305" s="49" t="s">
        <v>547</v>
      </c>
      <c r="D305" s="45" t="s">
        <v>384</v>
      </c>
      <c r="E305" s="82"/>
      <c r="F305" s="96"/>
      <c r="G305" s="82"/>
      <c r="H305" s="99"/>
      <c r="I305" s="82"/>
      <c r="J305" s="99"/>
      <c r="K305" s="82"/>
      <c r="L305" s="99"/>
      <c r="M305" s="82"/>
      <c r="N305" s="97"/>
      <c r="O305" s="82"/>
      <c r="P305" s="96">
        <v>2000</v>
      </c>
      <c r="Q305" s="137">
        <f>O305+P305</f>
        <v>2000</v>
      </c>
      <c r="R305" s="96"/>
      <c r="S305" s="135">
        <f>Q305+R305</f>
        <v>2000</v>
      </c>
      <c r="U305" s="135">
        <f>S305+T305</f>
        <v>2000</v>
      </c>
      <c r="V305" s="227">
        <f t="shared" si="12"/>
        <v>100</v>
      </c>
    </row>
    <row r="306" spans="1:22" ht="33" customHeight="1">
      <c r="A306" s="39" t="s">
        <v>402</v>
      </c>
      <c r="B306" s="49" t="s">
        <v>311</v>
      </c>
      <c r="C306" s="49" t="s">
        <v>547</v>
      </c>
      <c r="D306" s="49" t="s">
        <v>385</v>
      </c>
      <c r="E306" s="80">
        <v>8612000</v>
      </c>
      <c r="F306" s="96"/>
      <c r="G306" s="80">
        <f>E306+F306</f>
        <v>8612000</v>
      </c>
      <c r="H306" s="99"/>
      <c r="I306" s="80">
        <f>G306+H306</f>
        <v>8612000</v>
      </c>
      <c r="J306" s="99"/>
      <c r="K306" s="80">
        <f>I306+J306</f>
        <v>8612000</v>
      </c>
      <c r="L306" s="99">
        <v>-25526</v>
      </c>
      <c r="M306" s="80">
        <f>K306+L306</f>
        <v>8586474</v>
      </c>
      <c r="N306" s="97">
        <f>-219500-800000-118617.7</f>
        <v>-1138117.7</v>
      </c>
      <c r="O306" s="80">
        <f>M306+N306</f>
        <v>7448356.3</v>
      </c>
      <c r="P306" s="96">
        <v>-33125.46</v>
      </c>
      <c r="Q306" s="136">
        <f>O306+P306</f>
        <v>7415230.84</v>
      </c>
      <c r="R306" s="96">
        <v>103697.99</v>
      </c>
      <c r="S306" s="132">
        <f>Q306+R306</f>
        <v>7518928.83</v>
      </c>
      <c r="U306" s="132">
        <v>6465045.04</v>
      </c>
      <c r="V306" s="227">
        <f t="shared" si="12"/>
        <v>86</v>
      </c>
    </row>
    <row r="307" spans="1:22" ht="30" customHeight="1">
      <c r="A307" s="18" t="s">
        <v>548</v>
      </c>
      <c r="B307" s="49" t="s">
        <v>311</v>
      </c>
      <c r="C307" s="49" t="s">
        <v>549</v>
      </c>
      <c r="D307" s="49"/>
      <c r="E307" s="82">
        <f>E308</f>
        <v>3600000</v>
      </c>
      <c r="F307" s="96"/>
      <c r="G307" s="82">
        <f>G308</f>
        <v>1500000</v>
      </c>
      <c r="H307" s="99"/>
      <c r="I307" s="82">
        <f>I308</f>
        <v>500000</v>
      </c>
      <c r="J307" s="99"/>
      <c r="K307" s="82">
        <f>K308</f>
        <v>500000</v>
      </c>
      <c r="L307" s="99"/>
      <c r="M307" s="82">
        <f>M308</f>
        <v>500000</v>
      </c>
      <c r="N307" s="97"/>
      <c r="O307" s="82">
        <f>O308</f>
        <v>520000</v>
      </c>
      <c r="P307" s="96"/>
      <c r="Q307" s="137">
        <f>Q308</f>
        <v>500844.87</v>
      </c>
      <c r="R307" s="96"/>
      <c r="S307" s="135">
        <f>S308</f>
        <v>485546.87</v>
      </c>
      <c r="U307" s="135">
        <f>U308</f>
        <v>386473.81</v>
      </c>
      <c r="V307" s="227">
        <f t="shared" si="12"/>
        <v>79.6</v>
      </c>
    </row>
    <row r="308" spans="1:22" ht="32.25" customHeight="1">
      <c r="A308" s="39" t="s">
        <v>402</v>
      </c>
      <c r="B308" s="49" t="s">
        <v>311</v>
      </c>
      <c r="C308" s="49" t="s">
        <v>549</v>
      </c>
      <c r="D308" s="49" t="s">
        <v>385</v>
      </c>
      <c r="E308" s="80">
        <v>3600000</v>
      </c>
      <c r="F308" s="96">
        <v>-2100000</v>
      </c>
      <c r="G308" s="80">
        <f>E308+F308</f>
        <v>1500000</v>
      </c>
      <c r="H308" s="99">
        <v>-1000000</v>
      </c>
      <c r="I308" s="80">
        <f>G308+H308</f>
        <v>500000</v>
      </c>
      <c r="J308" s="99"/>
      <c r="K308" s="80">
        <f>I308+J308</f>
        <v>500000</v>
      </c>
      <c r="L308" s="99"/>
      <c r="M308" s="80">
        <f>K308+L308</f>
        <v>500000</v>
      </c>
      <c r="N308" s="97">
        <v>20000</v>
      </c>
      <c r="O308" s="80">
        <f>M308+N308</f>
        <v>520000</v>
      </c>
      <c r="P308" s="96">
        <v>-19155.13</v>
      </c>
      <c r="Q308" s="136">
        <f>O308+P308</f>
        <v>500844.87</v>
      </c>
      <c r="R308" s="96">
        <f>622.2-15920.2</f>
        <v>-15298</v>
      </c>
      <c r="S308" s="132">
        <f>Q308+R308</f>
        <v>485546.87</v>
      </c>
      <c r="U308" s="132">
        <v>386473.81</v>
      </c>
      <c r="V308" s="227">
        <f t="shared" si="12"/>
        <v>79.6</v>
      </c>
    </row>
    <row r="309" spans="1:22" ht="32.25" customHeight="1">
      <c r="A309" s="16" t="s">
        <v>599</v>
      </c>
      <c r="B309" s="45" t="s">
        <v>311</v>
      </c>
      <c r="C309" s="45" t="s">
        <v>597</v>
      </c>
      <c r="D309" s="49"/>
      <c r="E309" s="80"/>
      <c r="F309" s="96"/>
      <c r="G309" s="80"/>
      <c r="H309" s="99"/>
      <c r="I309" s="80">
        <f>I310</f>
        <v>270000</v>
      </c>
      <c r="J309" s="99"/>
      <c r="K309" s="80">
        <f>K310</f>
        <v>270000</v>
      </c>
      <c r="L309" s="99"/>
      <c r="M309" s="80">
        <f>M310</f>
        <v>270000</v>
      </c>
      <c r="N309" s="97"/>
      <c r="O309" s="80">
        <f>O310</f>
        <v>270000</v>
      </c>
      <c r="P309" s="96"/>
      <c r="Q309" s="136">
        <f>Q310</f>
        <v>270000</v>
      </c>
      <c r="R309" s="96"/>
      <c r="S309" s="132">
        <f>S310</f>
        <v>270000</v>
      </c>
      <c r="U309" s="132">
        <f>U310</f>
        <v>0</v>
      </c>
      <c r="V309" s="227">
        <f t="shared" si="12"/>
        <v>0</v>
      </c>
    </row>
    <row r="310" spans="1:22" ht="61.5" customHeight="1">
      <c r="A310" s="16" t="s">
        <v>556</v>
      </c>
      <c r="B310" s="45" t="s">
        <v>311</v>
      </c>
      <c r="C310" s="45" t="s">
        <v>597</v>
      </c>
      <c r="D310" s="45" t="s">
        <v>395</v>
      </c>
      <c r="E310" s="80"/>
      <c r="F310" s="96"/>
      <c r="G310" s="80"/>
      <c r="H310" s="99">
        <v>270000</v>
      </c>
      <c r="I310" s="80">
        <f>G310+H310</f>
        <v>270000</v>
      </c>
      <c r="J310" s="99"/>
      <c r="K310" s="80">
        <f>I310+J310</f>
        <v>270000</v>
      </c>
      <c r="L310" s="99"/>
      <c r="M310" s="80">
        <f>K310+L310</f>
        <v>270000</v>
      </c>
      <c r="N310" s="97"/>
      <c r="O310" s="80">
        <f>M310+N310</f>
        <v>270000</v>
      </c>
      <c r="P310" s="96"/>
      <c r="Q310" s="136">
        <f>O310+P310</f>
        <v>270000</v>
      </c>
      <c r="R310" s="96"/>
      <c r="S310" s="132">
        <f>Q310+R310</f>
        <v>270000</v>
      </c>
      <c r="U310" s="132">
        <v>0</v>
      </c>
      <c r="V310" s="227">
        <f t="shared" si="12"/>
        <v>0</v>
      </c>
    </row>
    <row r="311" spans="1:22" ht="27.75" customHeight="1">
      <c r="A311" s="18" t="s">
        <v>550</v>
      </c>
      <c r="B311" s="50" t="s">
        <v>311</v>
      </c>
      <c r="C311" s="50" t="s">
        <v>551</v>
      </c>
      <c r="D311" s="50"/>
      <c r="E311" s="80">
        <f>E312</f>
        <v>2588000</v>
      </c>
      <c r="F311" s="96"/>
      <c r="G311" s="80">
        <f>G312</f>
        <v>4688000</v>
      </c>
      <c r="H311" s="99"/>
      <c r="I311" s="80">
        <f>I312</f>
        <v>4418000</v>
      </c>
      <c r="J311" s="99"/>
      <c r="K311" s="80">
        <f>K312</f>
        <v>4417330</v>
      </c>
      <c r="L311" s="99"/>
      <c r="M311" s="80">
        <f>M312</f>
        <v>4352330</v>
      </c>
      <c r="N311" s="97"/>
      <c r="O311" s="80">
        <f>O312</f>
        <v>3429421</v>
      </c>
      <c r="P311" s="96"/>
      <c r="Q311" s="136">
        <f>Q312</f>
        <v>3546067.67</v>
      </c>
      <c r="R311" s="96"/>
      <c r="S311" s="132">
        <f>S312</f>
        <v>3635417.67</v>
      </c>
      <c r="U311" s="132">
        <f>U312</f>
        <v>3016706.71</v>
      </c>
      <c r="V311" s="227">
        <f t="shared" si="12"/>
        <v>83</v>
      </c>
    </row>
    <row r="312" spans="1:22" ht="32.25" customHeight="1">
      <c r="A312" s="39" t="s">
        <v>402</v>
      </c>
      <c r="B312" s="50" t="s">
        <v>311</v>
      </c>
      <c r="C312" s="50" t="s">
        <v>551</v>
      </c>
      <c r="D312" s="50" t="s">
        <v>385</v>
      </c>
      <c r="E312" s="80">
        <v>2588000</v>
      </c>
      <c r="F312" s="96">
        <v>2100000</v>
      </c>
      <c r="G312" s="80">
        <f>E312+F312</f>
        <v>4688000</v>
      </c>
      <c r="H312" s="99">
        <v>-270000</v>
      </c>
      <c r="I312" s="80">
        <f>G312+H312</f>
        <v>4418000</v>
      </c>
      <c r="J312" s="99">
        <v>-670</v>
      </c>
      <c r="K312" s="80">
        <f>I312+J312</f>
        <v>4417330</v>
      </c>
      <c r="L312" s="99">
        <v>-65000</v>
      </c>
      <c r="M312" s="80">
        <f>K312+L312</f>
        <v>4352330</v>
      </c>
      <c r="N312" s="97">
        <f>-881677.23-50000+8768.23</f>
        <v>-922909</v>
      </c>
      <c r="O312" s="80">
        <f>M312+N312</f>
        <v>3429421</v>
      </c>
      <c r="P312" s="96">
        <v>116646.67</v>
      </c>
      <c r="Q312" s="136">
        <f>O312+P312</f>
        <v>3546067.67</v>
      </c>
      <c r="R312" s="96">
        <f>73429.8+15920.2</f>
        <v>89350</v>
      </c>
      <c r="S312" s="132">
        <f>Q312+R312</f>
        <v>3635417.67</v>
      </c>
      <c r="U312" s="132">
        <v>3016706.71</v>
      </c>
      <c r="V312" s="227">
        <f t="shared" si="12"/>
        <v>83</v>
      </c>
    </row>
    <row r="313" spans="1:22" ht="22.5" customHeight="1">
      <c r="A313" s="16" t="s">
        <v>605</v>
      </c>
      <c r="B313" s="46" t="s">
        <v>311</v>
      </c>
      <c r="C313" s="46" t="s">
        <v>598</v>
      </c>
      <c r="D313" s="50"/>
      <c r="E313" s="80"/>
      <c r="F313" s="96"/>
      <c r="G313" s="80"/>
      <c r="H313" s="99"/>
      <c r="I313" s="80">
        <f>I314</f>
        <v>1000000</v>
      </c>
      <c r="J313" s="99"/>
      <c r="K313" s="80">
        <f>K314</f>
        <v>1000000</v>
      </c>
      <c r="L313" s="99"/>
      <c r="M313" s="80">
        <f>M314</f>
        <v>1000000</v>
      </c>
      <c r="N313" s="97"/>
      <c r="O313" s="80">
        <f>O314</f>
        <v>219812</v>
      </c>
      <c r="P313" s="96"/>
      <c r="Q313" s="136">
        <f>Q314</f>
        <v>219812</v>
      </c>
      <c r="R313" s="96"/>
      <c r="S313" s="132">
        <f>S314</f>
        <v>219812</v>
      </c>
      <c r="U313" s="132">
        <f>U314</f>
        <v>219812</v>
      </c>
      <c r="V313" s="227">
        <f t="shared" si="12"/>
        <v>100</v>
      </c>
    </row>
    <row r="314" spans="1:22" ht="32.25" customHeight="1">
      <c r="A314" s="39" t="s">
        <v>402</v>
      </c>
      <c r="B314" s="46" t="s">
        <v>311</v>
      </c>
      <c r="C314" s="46" t="s">
        <v>598</v>
      </c>
      <c r="D314" s="46" t="s">
        <v>385</v>
      </c>
      <c r="E314" s="80"/>
      <c r="F314" s="96"/>
      <c r="G314" s="80"/>
      <c r="H314" s="99">
        <v>1000000</v>
      </c>
      <c r="I314" s="80">
        <f>G314+H314</f>
        <v>1000000</v>
      </c>
      <c r="J314" s="99"/>
      <c r="K314" s="80">
        <f>I314+J314</f>
        <v>1000000</v>
      </c>
      <c r="L314" s="99"/>
      <c r="M314" s="80">
        <f>K314+L314</f>
        <v>1000000</v>
      </c>
      <c r="N314" s="97">
        <f>-280188-500000</f>
        <v>-780188</v>
      </c>
      <c r="O314" s="80">
        <f>M314+N314</f>
        <v>219812</v>
      </c>
      <c r="P314" s="96"/>
      <c r="Q314" s="136">
        <f>O314+P314</f>
        <v>219812</v>
      </c>
      <c r="R314" s="96"/>
      <c r="S314" s="132">
        <f>Q314+R314</f>
        <v>219812</v>
      </c>
      <c r="U314" s="132">
        <f>S314+T314</f>
        <v>219812</v>
      </c>
      <c r="V314" s="227">
        <f t="shared" si="12"/>
        <v>100</v>
      </c>
    </row>
    <row r="315" spans="1:22" ht="33" customHeight="1">
      <c r="A315" s="36" t="s">
        <v>313</v>
      </c>
      <c r="B315" s="49" t="s">
        <v>314</v>
      </c>
      <c r="C315" s="49"/>
      <c r="D315" s="49"/>
      <c r="E315" s="82">
        <f>E316</f>
        <v>661000</v>
      </c>
      <c r="F315" s="96"/>
      <c r="G315" s="82">
        <f>G316</f>
        <v>661000</v>
      </c>
      <c r="H315" s="99"/>
      <c r="I315" s="82">
        <f>I316</f>
        <v>661000</v>
      </c>
      <c r="J315" s="99"/>
      <c r="K315" s="82">
        <f>K316</f>
        <v>661000</v>
      </c>
      <c r="L315" s="99"/>
      <c r="M315" s="82">
        <f>M316</f>
        <v>661000</v>
      </c>
      <c r="N315" s="97"/>
      <c r="O315" s="82">
        <f>O316</f>
        <v>401000</v>
      </c>
      <c r="P315" s="96"/>
      <c r="Q315" s="137">
        <f>Q316</f>
        <v>401000</v>
      </c>
      <c r="R315" s="96"/>
      <c r="S315" s="135">
        <f>S316</f>
        <v>434500</v>
      </c>
      <c r="U315" s="135">
        <f>U316</f>
        <v>413499.54</v>
      </c>
      <c r="V315" s="227">
        <f t="shared" si="12"/>
        <v>95.2</v>
      </c>
    </row>
    <row r="316" spans="1:22" ht="80.25" customHeight="1">
      <c r="A316" s="18" t="s">
        <v>247</v>
      </c>
      <c r="B316" s="49" t="s">
        <v>314</v>
      </c>
      <c r="C316" s="49" t="s">
        <v>553</v>
      </c>
      <c r="D316" s="49"/>
      <c r="E316" s="82">
        <f>E317+E319</f>
        <v>661000</v>
      </c>
      <c r="F316" s="96"/>
      <c r="G316" s="82">
        <f>G317+G319</f>
        <v>661000</v>
      </c>
      <c r="H316" s="99"/>
      <c r="I316" s="82">
        <f>I317+I319</f>
        <v>661000</v>
      </c>
      <c r="J316" s="99"/>
      <c r="K316" s="82">
        <f>K317+K319</f>
        <v>661000</v>
      </c>
      <c r="L316" s="99"/>
      <c r="M316" s="82">
        <f>M317+M319</f>
        <v>661000</v>
      </c>
      <c r="N316" s="97"/>
      <c r="O316" s="82">
        <f>O317+O319</f>
        <v>401000</v>
      </c>
      <c r="P316" s="96"/>
      <c r="Q316" s="137">
        <f>Q317+Q319</f>
        <v>401000</v>
      </c>
      <c r="R316" s="96"/>
      <c r="S316" s="135">
        <f>S317+S319</f>
        <v>434500</v>
      </c>
      <c r="U316" s="135">
        <f>U317+U319</f>
        <v>413499.54</v>
      </c>
      <c r="V316" s="227">
        <f t="shared" si="12"/>
        <v>95.2</v>
      </c>
    </row>
    <row r="317" spans="1:22" ht="31.5" customHeight="1">
      <c r="A317" s="35" t="s">
        <v>554</v>
      </c>
      <c r="B317" s="49" t="s">
        <v>314</v>
      </c>
      <c r="C317" s="49" t="s">
        <v>555</v>
      </c>
      <c r="D317" s="49"/>
      <c r="E317" s="82">
        <f>E318</f>
        <v>330000</v>
      </c>
      <c r="F317" s="96"/>
      <c r="G317" s="82">
        <f>G318</f>
        <v>330000</v>
      </c>
      <c r="H317" s="99"/>
      <c r="I317" s="82">
        <f>I318</f>
        <v>330000</v>
      </c>
      <c r="J317" s="99"/>
      <c r="K317" s="82">
        <f>K318</f>
        <v>330000</v>
      </c>
      <c r="L317" s="99"/>
      <c r="M317" s="82">
        <f>M318</f>
        <v>330000</v>
      </c>
      <c r="N317" s="97"/>
      <c r="O317" s="82">
        <f>O318</f>
        <v>380000</v>
      </c>
      <c r="P317" s="96"/>
      <c r="Q317" s="137">
        <f>Q318</f>
        <v>380000</v>
      </c>
      <c r="R317" s="96"/>
      <c r="S317" s="135">
        <f>S318</f>
        <v>413500</v>
      </c>
      <c r="U317" s="135">
        <f>U318</f>
        <v>413499.54</v>
      </c>
      <c r="V317" s="227">
        <f t="shared" si="12"/>
        <v>100</v>
      </c>
    </row>
    <row r="318" spans="1:22" ht="62.25" customHeight="1">
      <c r="A318" s="77" t="s">
        <v>556</v>
      </c>
      <c r="B318" s="49" t="s">
        <v>314</v>
      </c>
      <c r="C318" s="49" t="s">
        <v>555</v>
      </c>
      <c r="D318" s="49" t="s">
        <v>395</v>
      </c>
      <c r="E318" s="80">
        <v>330000</v>
      </c>
      <c r="F318" s="96"/>
      <c r="G318" s="80">
        <f>E318+F318</f>
        <v>330000</v>
      </c>
      <c r="H318" s="99"/>
      <c r="I318" s="80">
        <f>G318+H318</f>
        <v>330000</v>
      </c>
      <c r="J318" s="99"/>
      <c r="K318" s="80">
        <f>I318+J318</f>
        <v>330000</v>
      </c>
      <c r="L318" s="99"/>
      <c r="M318" s="80">
        <f>K318+L318</f>
        <v>330000</v>
      </c>
      <c r="N318" s="97">
        <v>50000</v>
      </c>
      <c r="O318" s="80">
        <f>M318+N318</f>
        <v>380000</v>
      </c>
      <c r="P318" s="96"/>
      <c r="Q318" s="136">
        <f>O318+P318</f>
        <v>380000</v>
      </c>
      <c r="R318" s="96">
        <v>33500</v>
      </c>
      <c r="S318" s="132">
        <f>Q318+R318</f>
        <v>413500</v>
      </c>
      <c r="U318" s="132">
        <v>413499.54</v>
      </c>
      <c r="V318" s="227">
        <f t="shared" si="12"/>
        <v>100</v>
      </c>
    </row>
    <row r="319" spans="1:22" ht="147.75" customHeight="1">
      <c r="A319" s="18" t="s">
        <v>249</v>
      </c>
      <c r="B319" s="45" t="s">
        <v>314</v>
      </c>
      <c r="C319" s="45" t="s">
        <v>248</v>
      </c>
      <c r="D319" s="45"/>
      <c r="E319" s="80">
        <f>E320</f>
        <v>331000</v>
      </c>
      <c r="F319" s="96"/>
      <c r="G319" s="80">
        <f>G320</f>
        <v>331000</v>
      </c>
      <c r="H319" s="99"/>
      <c r="I319" s="80">
        <f>I320</f>
        <v>331000</v>
      </c>
      <c r="J319" s="99"/>
      <c r="K319" s="80">
        <f>K320</f>
        <v>331000</v>
      </c>
      <c r="L319" s="99"/>
      <c r="M319" s="80">
        <f>M320</f>
        <v>331000</v>
      </c>
      <c r="N319" s="97"/>
      <c r="O319" s="80">
        <f>O320</f>
        <v>21000</v>
      </c>
      <c r="P319" s="96"/>
      <c r="Q319" s="136">
        <f>Q320</f>
        <v>21000</v>
      </c>
      <c r="R319" s="96"/>
      <c r="S319" s="132">
        <f>S320</f>
        <v>21000</v>
      </c>
      <c r="U319" s="132">
        <f>U320</f>
        <v>0</v>
      </c>
      <c r="V319" s="227">
        <f t="shared" si="12"/>
        <v>0</v>
      </c>
    </row>
    <row r="320" spans="1:22" ht="62.25" customHeight="1">
      <c r="A320" s="12" t="s">
        <v>556</v>
      </c>
      <c r="B320" s="45" t="s">
        <v>314</v>
      </c>
      <c r="C320" s="45" t="s">
        <v>248</v>
      </c>
      <c r="D320" s="45" t="s">
        <v>395</v>
      </c>
      <c r="E320" s="80">
        <v>331000</v>
      </c>
      <c r="F320" s="96"/>
      <c r="G320" s="80">
        <f>E320+F320</f>
        <v>331000</v>
      </c>
      <c r="H320" s="99"/>
      <c r="I320" s="80">
        <f>G320+H320</f>
        <v>331000</v>
      </c>
      <c r="J320" s="99"/>
      <c r="K320" s="80">
        <f>I320+J320</f>
        <v>331000</v>
      </c>
      <c r="L320" s="99"/>
      <c r="M320" s="80">
        <f>K320+L320</f>
        <v>331000</v>
      </c>
      <c r="N320" s="97">
        <v>-310000</v>
      </c>
      <c r="O320" s="80">
        <f>M320+N320</f>
        <v>21000</v>
      </c>
      <c r="P320" s="96"/>
      <c r="Q320" s="136">
        <f>O320+P320</f>
        <v>21000</v>
      </c>
      <c r="R320" s="96"/>
      <c r="S320" s="132">
        <f>Q320+R320</f>
        <v>21000</v>
      </c>
      <c r="U320" s="132">
        <v>0</v>
      </c>
      <c r="V320" s="227">
        <f t="shared" si="12"/>
        <v>0</v>
      </c>
    </row>
    <row r="321" spans="1:22" ht="15.75" customHeight="1">
      <c r="A321" s="26" t="s">
        <v>315</v>
      </c>
      <c r="B321" s="54" t="s">
        <v>316</v>
      </c>
      <c r="C321" s="54"/>
      <c r="D321" s="54"/>
      <c r="E321" s="55">
        <f>E322+E327</f>
        <v>641000</v>
      </c>
      <c r="F321" s="96"/>
      <c r="G321" s="55">
        <f>G322+G327</f>
        <v>641000</v>
      </c>
      <c r="H321" s="99"/>
      <c r="I321" s="55">
        <f>I322+I327</f>
        <v>641000</v>
      </c>
      <c r="J321" s="99"/>
      <c r="K321" s="55">
        <f>K322+K327</f>
        <v>641000</v>
      </c>
      <c r="L321" s="99"/>
      <c r="M321" s="55">
        <f>M322+M327</f>
        <v>641000</v>
      </c>
      <c r="N321" s="97"/>
      <c r="O321" s="55">
        <f>O322+O327</f>
        <v>558000</v>
      </c>
      <c r="P321" s="96"/>
      <c r="Q321" s="138">
        <f>Q322+Q327</f>
        <v>258000</v>
      </c>
      <c r="R321" s="96"/>
      <c r="S321" s="138">
        <f>S322+S327</f>
        <v>258000</v>
      </c>
      <c r="U321" s="138">
        <f>U322+U327</f>
        <v>100000</v>
      </c>
      <c r="V321" s="227">
        <f t="shared" si="12"/>
        <v>38.8</v>
      </c>
    </row>
    <row r="322" spans="1:22" ht="37.5" customHeight="1" hidden="1">
      <c r="A322" s="38" t="s">
        <v>410</v>
      </c>
      <c r="B322" s="56" t="s">
        <v>360</v>
      </c>
      <c r="C322" s="56"/>
      <c r="D322" s="56"/>
      <c r="E322" s="57">
        <f>E323</f>
        <v>45000</v>
      </c>
      <c r="F322" s="96"/>
      <c r="G322" s="57">
        <f>G323</f>
        <v>45000</v>
      </c>
      <c r="H322" s="99"/>
      <c r="I322" s="57">
        <f>I323</f>
        <v>45000</v>
      </c>
      <c r="J322" s="99"/>
      <c r="K322" s="57">
        <f>K323</f>
        <v>45000</v>
      </c>
      <c r="L322" s="99"/>
      <c r="M322" s="57">
        <f>M323</f>
        <v>45000</v>
      </c>
      <c r="N322" s="97"/>
      <c r="O322" s="57">
        <f>O323</f>
        <v>0</v>
      </c>
      <c r="P322" s="96"/>
      <c r="Q322" s="139">
        <f>Q323</f>
        <v>0</v>
      </c>
      <c r="R322" s="96"/>
      <c r="S322" s="141">
        <f>S323</f>
        <v>0</v>
      </c>
      <c r="U322" s="141">
        <f>U323</f>
        <v>0</v>
      </c>
      <c r="V322" s="227" t="str">
        <f t="shared" si="12"/>
        <v>-</v>
      </c>
    </row>
    <row r="323" spans="1:22" ht="15" customHeight="1" hidden="1">
      <c r="A323" s="72" t="s">
        <v>103</v>
      </c>
      <c r="B323" s="56" t="s">
        <v>360</v>
      </c>
      <c r="C323" s="56" t="s">
        <v>361</v>
      </c>
      <c r="D323" s="56"/>
      <c r="E323" s="58">
        <f>E324</f>
        <v>45000</v>
      </c>
      <c r="F323" s="96"/>
      <c r="G323" s="58">
        <f>G324</f>
        <v>45000</v>
      </c>
      <c r="H323" s="99"/>
      <c r="I323" s="58">
        <f>I324</f>
        <v>45000</v>
      </c>
      <c r="J323" s="99"/>
      <c r="K323" s="58">
        <f>K324</f>
        <v>45000</v>
      </c>
      <c r="L323" s="99"/>
      <c r="M323" s="58">
        <f>M324</f>
        <v>45000</v>
      </c>
      <c r="N323" s="97"/>
      <c r="O323" s="58">
        <f>O324</f>
        <v>0</v>
      </c>
      <c r="P323" s="96"/>
      <c r="Q323" s="140">
        <f>Q324</f>
        <v>0</v>
      </c>
      <c r="R323" s="96"/>
      <c r="S323" s="130">
        <f>S324</f>
        <v>0</v>
      </c>
      <c r="U323" s="130">
        <f>U324</f>
        <v>0</v>
      </c>
      <c r="V323" s="227" t="str">
        <f t="shared" si="12"/>
        <v>-</v>
      </c>
    </row>
    <row r="324" spans="1:22" ht="33" customHeight="1" hidden="1">
      <c r="A324" s="37" t="s">
        <v>126</v>
      </c>
      <c r="B324" s="56" t="s">
        <v>360</v>
      </c>
      <c r="C324" s="56" t="s">
        <v>254</v>
      </c>
      <c r="D324" s="56"/>
      <c r="E324" s="58">
        <f>E325</f>
        <v>45000</v>
      </c>
      <c r="F324" s="96"/>
      <c r="G324" s="58">
        <f>G325</f>
        <v>45000</v>
      </c>
      <c r="H324" s="99"/>
      <c r="I324" s="58">
        <f>I325</f>
        <v>45000</v>
      </c>
      <c r="J324" s="99"/>
      <c r="K324" s="58">
        <f>K325</f>
        <v>45000</v>
      </c>
      <c r="L324" s="99"/>
      <c r="M324" s="58">
        <f>M325</f>
        <v>45000</v>
      </c>
      <c r="N324" s="97"/>
      <c r="O324" s="58">
        <f>O325</f>
        <v>0</v>
      </c>
      <c r="P324" s="96"/>
      <c r="Q324" s="140">
        <f>Q325</f>
        <v>0</v>
      </c>
      <c r="R324" s="96"/>
      <c r="S324" s="130">
        <f>S325</f>
        <v>0</v>
      </c>
      <c r="U324" s="130">
        <f>U325</f>
        <v>0</v>
      </c>
      <c r="V324" s="227" t="str">
        <f t="shared" si="12"/>
        <v>-</v>
      </c>
    </row>
    <row r="325" spans="1:22" ht="18.75" customHeight="1" hidden="1">
      <c r="A325" s="37" t="s">
        <v>277</v>
      </c>
      <c r="B325" s="56" t="s">
        <v>360</v>
      </c>
      <c r="C325" s="56" t="s">
        <v>278</v>
      </c>
      <c r="D325" s="56"/>
      <c r="E325" s="58">
        <f>E326</f>
        <v>45000</v>
      </c>
      <c r="F325" s="96"/>
      <c r="G325" s="58">
        <f>G326</f>
        <v>45000</v>
      </c>
      <c r="H325" s="99"/>
      <c r="I325" s="58">
        <f>I326</f>
        <v>45000</v>
      </c>
      <c r="J325" s="99"/>
      <c r="K325" s="58">
        <f>K326</f>
        <v>45000</v>
      </c>
      <c r="L325" s="99"/>
      <c r="M325" s="58">
        <f>M326</f>
        <v>45000</v>
      </c>
      <c r="N325" s="97"/>
      <c r="O325" s="58">
        <f>O326</f>
        <v>0</v>
      </c>
      <c r="P325" s="96"/>
      <c r="Q325" s="140">
        <f>Q326</f>
        <v>0</v>
      </c>
      <c r="R325" s="96"/>
      <c r="S325" s="130">
        <f>S326</f>
        <v>0</v>
      </c>
      <c r="U325" s="130">
        <f>U326</f>
        <v>0</v>
      </c>
      <c r="V325" s="227" t="str">
        <f t="shared" si="12"/>
        <v>-</v>
      </c>
    </row>
    <row r="326" spans="1:22" ht="21.75" customHeight="1" hidden="1">
      <c r="A326" s="75" t="s">
        <v>402</v>
      </c>
      <c r="B326" s="56" t="s">
        <v>360</v>
      </c>
      <c r="C326" s="56" t="s">
        <v>278</v>
      </c>
      <c r="D326" s="56" t="s">
        <v>385</v>
      </c>
      <c r="E326" s="57">
        <v>45000</v>
      </c>
      <c r="F326" s="96"/>
      <c r="G326" s="57">
        <f>E326+F326</f>
        <v>45000</v>
      </c>
      <c r="H326" s="99"/>
      <c r="I326" s="57">
        <f>G326+H326</f>
        <v>45000</v>
      </c>
      <c r="J326" s="99"/>
      <c r="K326" s="57">
        <f>I326+J326</f>
        <v>45000</v>
      </c>
      <c r="L326" s="99"/>
      <c r="M326" s="57">
        <f>K326+L326</f>
        <v>45000</v>
      </c>
      <c r="N326" s="97">
        <v>-45000</v>
      </c>
      <c r="O326" s="57">
        <f>M326+N326</f>
        <v>0</v>
      </c>
      <c r="P326" s="96"/>
      <c r="Q326" s="139">
        <f>O326+P326</f>
        <v>0</v>
      </c>
      <c r="R326" s="96"/>
      <c r="S326" s="141">
        <f>Q326+R326</f>
        <v>0</v>
      </c>
      <c r="U326" s="141">
        <f>S326+T326</f>
        <v>0</v>
      </c>
      <c r="V326" s="227" t="str">
        <f t="shared" si="12"/>
        <v>-</v>
      </c>
    </row>
    <row r="327" spans="1:22" ht="33" customHeight="1">
      <c r="A327" s="38" t="s">
        <v>317</v>
      </c>
      <c r="B327" s="56" t="s">
        <v>318</v>
      </c>
      <c r="C327" s="56"/>
      <c r="D327" s="56"/>
      <c r="E327" s="57">
        <f>E330</f>
        <v>596000</v>
      </c>
      <c r="F327" s="96"/>
      <c r="G327" s="57">
        <f>G330</f>
        <v>596000</v>
      </c>
      <c r="H327" s="99"/>
      <c r="I327" s="57">
        <f>I330</f>
        <v>596000</v>
      </c>
      <c r="J327" s="99"/>
      <c r="K327" s="57">
        <f>K330</f>
        <v>596000</v>
      </c>
      <c r="L327" s="99"/>
      <c r="M327" s="57">
        <f>M330</f>
        <v>596000</v>
      </c>
      <c r="N327" s="97"/>
      <c r="O327" s="57">
        <f>O330</f>
        <v>558000</v>
      </c>
      <c r="P327" s="96"/>
      <c r="Q327" s="139">
        <f>Q330</f>
        <v>258000</v>
      </c>
      <c r="R327" s="96"/>
      <c r="S327" s="141">
        <f>S330</f>
        <v>258000</v>
      </c>
      <c r="U327" s="141">
        <f>U330</f>
        <v>100000</v>
      </c>
      <c r="V327" s="227">
        <f t="shared" si="12"/>
        <v>38.8</v>
      </c>
    </row>
    <row r="328" spans="1:22" ht="66.75" customHeight="1">
      <c r="A328" s="79" t="s">
        <v>103</v>
      </c>
      <c r="B328" s="56" t="s">
        <v>318</v>
      </c>
      <c r="C328" s="56" t="s">
        <v>361</v>
      </c>
      <c r="D328" s="56"/>
      <c r="E328" s="58">
        <f>E329</f>
        <v>596000</v>
      </c>
      <c r="F328" s="96"/>
      <c r="G328" s="58">
        <f>G329</f>
        <v>596000</v>
      </c>
      <c r="H328" s="99"/>
      <c r="I328" s="58">
        <f>I329</f>
        <v>596000</v>
      </c>
      <c r="J328" s="99"/>
      <c r="K328" s="58">
        <f>K329</f>
        <v>596000</v>
      </c>
      <c r="L328" s="99"/>
      <c r="M328" s="58">
        <f>M329</f>
        <v>596000</v>
      </c>
      <c r="N328" s="97"/>
      <c r="O328" s="58">
        <f>O329</f>
        <v>558000</v>
      </c>
      <c r="P328" s="96"/>
      <c r="Q328" s="140">
        <f>Q329</f>
        <v>258000</v>
      </c>
      <c r="R328" s="96"/>
      <c r="S328" s="130">
        <f>S329</f>
        <v>258000</v>
      </c>
      <c r="U328" s="130">
        <f>U329</f>
        <v>100000</v>
      </c>
      <c r="V328" s="227">
        <f t="shared" si="12"/>
        <v>38.8</v>
      </c>
    </row>
    <row r="329" spans="1:22" ht="63">
      <c r="A329" s="37" t="s">
        <v>126</v>
      </c>
      <c r="B329" s="56" t="s">
        <v>318</v>
      </c>
      <c r="C329" s="56" t="s">
        <v>254</v>
      </c>
      <c r="D329" s="56"/>
      <c r="E329" s="58">
        <f>E330</f>
        <v>596000</v>
      </c>
      <c r="F329" s="96"/>
      <c r="G329" s="58">
        <f>G330</f>
        <v>596000</v>
      </c>
      <c r="H329" s="99"/>
      <c r="I329" s="58">
        <f>I330</f>
        <v>596000</v>
      </c>
      <c r="J329" s="99"/>
      <c r="K329" s="58">
        <f>K330</f>
        <v>596000</v>
      </c>
      <c r="L329" s="99"/>
      <c r="M329" s="58">
        <f>M330</f>
        <v>596000</v>
      </c>
      <c r="N329" s="97"/>
      <c r="O329" s="58">
        <f>O330</f>
        <v>558000</v>
      </c>
      <c r="P329" s="96"/>
      <c r="Q329" s="140">
        <f>Q330</f>
        <v>258000</v>
      </c>
      <c r="R329" s="96"/>
      <c r="S329" s="130">
        <f>S330</f>
        <v>258000</v>
      </c>
      <c r="U329" s="130">
        <f>U330</f>
        <v>100000</v>
      </c>
      <c r="V329" s="227">
        <f t="shared" si="12"/>
        <v>38.8</v>
      </c>
    </row>
    <row r="330" spans="1:22" ht="31.5">
      <c r="A330" s="37" t="s">
        <v>277</v>
      </c>
      <c r="B330" s="56" t="s">
        <v>318</v>
      </c>
      <c r="C330" s="56" t="s">
        <v>278</v>
      </c>
      <c r="D330" s="56"/>
      <c r="E330" s="58">
        <f>E331</f>
        <v>596000</v>
      </c>
      <c r="F330" s="96"/>
      <c r="G330" s="58">
        <f>G331</f>
        <v>596000</v>
      </c>
      <c r="H330" s="99"/>
      <c r="I330" s="58">
        <f>I331</f>
        <v>596000</v>
      </c>
      <c r="J330" s="99"/>
      <c r="K330" s="58">
        <f>K331</f>
        <v>596000</v>
      </c>
      <c r="L330" s="99"/>
      <c r="M330" s="58">
        <f>M331</f>
        <v>596000</v>
      </c>
      <c r="N330" s="97"/>
      <c r="O330" s="58">
        <f>O331</f>
        <v>558000</v>
      </c>
      <c r="P330" s="96"/>
      <c r="Q330" s="140">
        <f>Q331</f>
        <v>258000</v>
      </c>
      <c r="R330" s="96"/>
      <c r="S330" s="130">
        <f>S331</f>
        <v>258000</v>
      </c>
      <c r="U330" s="130">
        <f>U331</f>
        <v>100000</v>
      </c>
      <c r="V330" s="227">
        <f aca="true" t="shared" si="13" ref="V330:V393">IF(S330=0,"-",IF(U330/S330*100&gt;110,"свыше 100",ROUND((U330/S330*100),1)))</f>
        <v>38.8</v>
      </c>
    </row>
    <row r="331" spans="1:22" ht="33" customHeight="1">
      <c r="A331" s="75" t="s">
        <v>402</v>
      </c>
      <c r="B331" s="56" t="s">
        <v>318</v>
      </c>
      <c r="C331" s="56" t="s">
        <v>278</v>
      </c>
      <c r="D331" s="56" t="s">
        <v>385</v>
      </c>
      <c r="E331" s="57">
        <v>596000</v>
      </c>
      <c r="F331" s="96"/>
      <c r="G331" s="57">
        <f>E331+F331</f>
        <v>596000</v>
      </c>
      <c r="H331" s="99"/>
      <c r="I331" s="57">
        <f>G331+H331</f>
        <v>596000</v>
      </c>
      <c r="J331" s="99"/>
      <c r="K331" s="57">
        <f>I331+J331</f>
        <v>596000</v>
      </c>
      <c r="L331" s="99"/>
      <c r="M331" s="57">
        <f>K331+L331</f>
        <v>596000</v>
      </c>
      <c r="N331" s="97">
        <v>-38000</v>
      </c>
      <c r="O331" s="57">
        <f>M331+N331</f>
        <v>558000</v>
      </c>
      <c r="P331" s="96">
        <f>-67546-232454</f>
        <v>-300000</v>
      </c>
      <c r="Q331" s="139">
        <f>O331+P331</f>
        <v>258000</v>
      </c>
      <c r="R331" s="96"/>
      <c r="S331" s="141">
        <f>Q331+R331</f>
        <v>258000</v>
      </c>
      <c r="U331" s="141">
        <v>100000</v>
      </c>
      <c r="V331" s="227">
        <f t="shared" si="13"/>
        <v>38.8</v>
      </c>
    </row>
    <row r="332" spans="1:129" s="29" customFormat="1" ht="18" customHeight="1">
      <c r="A332" s="94" t="s">
        <v>319</v>
      </c>
      <c r="B332" s="54" t="s">
        <v>320</v>
      </c>
      <c r="C332" s="54"/>
      <c r="D332" s="54"/>
      <c r="E332" s="86" t="e">
        <f>E333+E395+E480+E515</f>
        <v>#REF!</v>
      </c>
      <c r="F332" s="98"/>
      <c r="G332" s="86" t="e">
        <f>G333+G395+G480+G515</f>
        <v>#REF!</v>
      </c>
      <c r="H332" s="102"/>
      <c r="I332" s="86" t="e">
        <f>I333+I395+I480+I515</f>
        <v>#REF!</v>
      </c>
      <c r="J332" s="102"/>
      <c r="K332" s="86" t="e">
        <f>K333+K395+K480+K515</f>
        <v>#REF!</v>
      </c>
      <c r="L332" s="102"/>
      <c r="M332" s="86" t="e">
        <f>M333+M395+M480+M515</f>
        <v>#REF!</v>
      </c>
      <c r="N332" s="113"/>
      <c r="O332" s="86">
        <f>O333+O395+O480+O515</f>
        <v>700633263.33</v>
      </c>
      <c r="P332" s="113"/>
      <c r="Q332" s="143">
        <f>Q333+Q395+Q480+Q515</f>
        <v>712012835.1100001</v>
      </c>
      <c r="R332" s="113"/>
      <c r="S332" s="143">
        <f>S333+S395+S480+S515</f>
        <v>715461431.9800001</v>
      </c>
      <c r="T332" s="115">
        <f>S332-Q332</f>
        <v>3448596.870000005</v>
      </c>
      <c r="U332" s="143">
        <f>U333+U395+U480+U515</f>
        <v>694442224.5</v>
      </c>
      <c r="V332" s="227">
        <f t="shared" si="13"/>
        <v>97.1</v>
      </c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</row>
    <row r="333" spans="1:22" ht="21" customHeight="1">
      <c r="A333" s="37" t="s">
        <v>335</v>
      </c>
      <c r="B333" s="56" t="s">
        <v>336</v>
      </c>
      <c r="C333" s="56"/>
      <c r="D333" s="56"/>
      <c r="E333" s="58" t="e">
        <f>E334</f>
        <v>#REF!</v>
      </c>
      <c r="F333" s="98"/>
      <c r="G333" s="58" t="e">
        <f>G334</f>
        <v>#REF!</v>
      </c>
      <c r="H333" s="103"/>
      <c r="I333" s="58" t="e">
        <f>I334</f>
        <v>#REF!</v>
      </c>
      <c r="J333" s="103"/>
      <c r="K333" s="58" t="e">
        <f>K334</f>
        <v>#REF!</v>
      </c>
      <c r="L333" s="103"/>
      <c r="M333" s="58" t="e">
        <f>M334</f>
        <v>#REF!</v>
      </c>
      <c r="N333" s="113"/>
      <c r="O333" s="58">
        <f>O334</f>
        <v>288003973.83</v>
      </c>
      <c r="P333" s="98"/>
      <c r="Q333" s="140">
        <f>Q334</f>
        <v>298799086.43</v>
      </c>
      <c r="R333" s="98"/>
      <c r="S333" s="130">
        <f>S334+S391</f>
        <v>293547530.15</v>
      </c>
      <c r="U333" s="130">
        <f>U334+U391</f>
        <v>280599661.49</v>
      </c>
      <c r="V333" s="227">
        <f t="shared" si="13"/>
        <v>95.6</v>
      </c>
    </row>
    <row r="334" spans="1:22" ht="50.25" customHeight="1">
      <c r="A334" s="11" t="s">
        <v>656</v>
      </c>
      <c r="B334" s="56" t="s">
        <v>336</v>
      </c>
      <c r="C334" s="56" t="s">
        <v>373</v>
      </c>
      <c r="D334" s="56"/>
      <c r="E334" s="58" t="e">
        <f>E335+E374+E382</f>
        <v>#REF!</v>
      </c>
      <c r="F334" s="98"/>
      <c r="G334" s="58" t="e">
        <f>G335+G374+G382</f>
        <v>#REF!</v>
      </c>
      <c r="H334" s="103"/>
      <c r="I334" s="58" t="e">
        <f>I335+I374+I382</f>
        <v>#REF!</v>
      </c>
      <c r="J334" s="103"/>
      <c r="K334" s="58" t="e">
        <f>K335+K374+K382</f>
        <v>#REF!</v>
      </c>
      <c r="L334" s="103"/>
      <c r="M334" s="58" t="e">
        <f>M335+M374+M382</f>
        <v>#REF!</v>
      </c>
      <c r="N334" s="113"/>
      <c r="O334" s="58">
        <f>O335+O374+O382</f>
        <v>288003973.83</v>
      </c>
      <c r="P334" s="98"/>
      <c r="Q334" s="140">
        <f>Q335+Q374+Q382</f>
        <v>298799086.43</v>
      </c>
      <c r="R334" s="98"/>
      <c r="S334" s="130">
        <f>S335+S374+S382</f>
        <v>290891150.15</v>
      </c>
      <c r="U334" s="130">
        <f>U335+U374+U382</f>
        <v>277943281.49</v>
      </c>
      <c r="V334" s="227">
        <f t="shared" si="13"/>
        <v>95.5</v>
      </c>
    </row>
    <row r="335" spans="1:22" ht="49.5" customHeight="1">
      <c r="A335" s="37" t="s">
        <v>557</v>
      </c>
      <c r="B335" s="56" t="s">
        <v>336</v>
      </c>
      <c r="C335" s="56" t="s">
        <v>558</v>
      </c>
      <c r="D335" s="56"/>
      <c r="E335" s="58">
        <f>E336+E344+E348+E350+E352+E359+E362</f>
        <v>169126910</v>
      </c>
      <c r="F335" s="98"/>
      <c r="G335" s="58">
        <f>G336+G344+G348+G350+G352+G359+G362</f>
        <v>177326290</v>
      </c>
      <c r="H335" s="103"/>
      <c r="I335" s="58">
        <f>I336+I344+I348+I350+I352+I359+I362+I365</f>
        <v>253226677.4</v>
      </c>
      <c r="J335" s="103"/>
      <c r="K335" s="58">
        <f>K336+K344+K348+K350+K352+K359+K362+K365</f>
        <v>253058111.33</v>
      </c>
      <c r="L335" s="103"/>
      <c r="M335" s="58">
        <f>M336+M344+M348+M350+M352+M359+M362+M365</f>
        <v>251390329.49</v>
      </c>
      <c r="N335" s="113"/>
      <c r="O335" s="58">
        <f>O336+O344+O348+O350+O352+O359+O362+O365</f>
        <v>259017260.75</v>
      </c>
      <c r="P335" s="98"/>
      <c r="Q335" s="140">
        <f>Q336+Q344+Q348+Q350+Q352+Q359+Q362+Q365+Q368+Q357</f>
        <v>269812373.35</v>
      </c>
      <c r="R335" s="98"/>
      <c r="S335" s="130">
        <f>S336+S344+S348+S350+S352+S359+S362+S365+S368+S357</f>
        <v>263210407.07</v>
      </c>
      <c r="U335" s="130">
        <f>U336+U344+U348+U350+U352+U359+U362+U365+U368+U357</f>
        <v>250517841.97000003</v>
      </c>
      <c r="V335" s="227">
        <f t="shared" si="13"/>
        <v>95.2</v>
      </c>
    </row>
    <row r="336" spans="1:22" ht="78.75">
      <c r="A336" s="41" t="s">
        <v>559</v>
      </c>
      <c r="B336" s="88" t="s">
        <v>336</v>
      </c>
      <c r="C336" s="88" t="s">
        <v>560</v>
      </c>
      <c r="D336" s="88"/>
      <c r="E336" s="67">
        <f>E337+E338+E339+E340+E341+E343</f>
        <v>59117952</v>
      </c>
      <c r="F336" s="98"/>
      <c r="G336" s="67">
        <f>G337+G338+G339+G340+G341+G343</f>
        <v>66127810</v>
      </c>
      <c r="H336" s="103"/>
      <c r="I336" s="67">
        <f>I337+I338+I339+I340+I341+I343</f>
        <v>65885955</v>
      </c>
      <c r="J336" s="103"/>
      <c r="K336" s="67">
        <f>K337+K338+K339+K340+K341+K343</f>
        <v>65717336</v>
      </c>
      <c r="L336" s="103"/>
      <c r="M336" s="67">
        <f>M337+M338+M339+M340+M341+M343+M342</f>
        <v>65326474.83</v>
      </c>
      <c r="N336" s="113"/>
      <c r="O336" s="67">
        <f>O337+O338+O339+O340+O341+O343+O342</f>
        <v>65012384.61999999</v>
      </c>
      <c r="P336" s="98"/>
      <c r="Q336" s="144">
        <f>Q337+Q338+Q339+Q340+Q341+Q343+Q342</f>
        <v>59392863.66</v>
      </c>
      <c r="R336" s="98"/>
      <c r="S336" s="130">
        <f>S337+S338+S339+S340+S341+S343+S342</f>
        <v>58183985.01</v>
      </c>
      <c r="U336" s="130">
        <f>U337+U338+U339+U340+U341+U343+U342</f>
        <v>51905840.370000005</v>
      </c>
      <c r="V336" s="227">
        <f t="shared" si="13"/>
        <v>89.2</v>
      </c>
    </row>
    <row r="337" spans="1:22" ht="20.25" customHeight="1">
      <c r="A337" s="41" t="s">
        <v>378</v>
      </c>
      <c r="B337" s="88" t="s">
        <v>336</v>
      </c>
      <c r="C337" s="88" t="s">
        <v>560</v>
      </c>
      <c r="D337" s="88" t="s">
        <v>382</v>
      </c>
      <c r="E337" s="66">
        <v>42298957</v>
      </c>
      <c r="F337" s="98"/>
      <c r="G337" s="66">
        <f aca="true" t="shared" si="14" ref="G337:I343">E337+F337</f>
        <v>42298957</v>
      </c>
      <c r="H337" s="103">
        <v>-231855</v>
      </c>
      <c r="I337" s="66">
        <f t="shared" si="14"/>
        <v>42067102</v>
      </c>
      <c r="J337" s="103">
        <v>-319330</v>
      </c>
      <c r="K337" s="66">
        <f aca="true" t="shared" si="15" ref="K337:K343">I337+J337</f>
        <v>41747772</v>
      </c>
      <c r="L337" s="103"/>
      <c r="M337" s="66">
        <f aca="true" t="shared" si="16" ref="M337:Q343">K337+L337</f>
        <v>41747772</v>
      </c>
      <c r="N337" s="113">
        <v>-881485.67</v>
      </c>
      <c r="O337" s="66">
        <f t="shared" si="16"/>
        <v>40866286.33</v>
      </c>
      <c r="P337" s="98">
        <v>-3073108.61</v>
      </c>
      <c r="Q337" s="145">
        <f t="shared" si="16"/>
        <v>37793177.72</v>
      </c>
      <c r="R337" s="98">
        <v>-1137293</v>
      </c>
      <c r="S337" s="141">
        <f aca="true" t="shared" si="17" ref="S337:S343">Q337+R337</f>
        <v>36655884.72</v>
      </c>
      <c r="U337" s="141">
        <v>34461307.28</v>
      </c>
      <c r="V337" s="227">
        <f t="shared" si="13"/>
        <v>94</v>
      </c>
    </row>
    <row r="338" spans="1:22" ht="36" customHeight="1">
      <c r="A338" s="41" t="s">
        <v>379</v>
      </c>
      <c r="B338" s="88" t="s">
        <v>336</v>
      </c>
      <c r="C338" s="88" t="s">
        <v>560</v>
      </c>
      <c r="D338" s="88" t="s">
        <v>383</v>
      </c>
      <c r="E338" s="66">
        <v>11167</v>
      </c>
      <c r="F338" s="98"/>
      <c r="G338" s="66">
        <f t="shared" si="14"/>
        <v>11167</v>
      </c>
      <c r="H338" s="103"/>
      <c r="I338" s="66">
        <f t="shared" si="14"/>
        <v>11167</v>
      </c>
      <c r="J338" s="103"/>
      <c r="K338" s="66">
        <f t="shared" si="15"/>
        <v>11167</v>
      </c>
      <c r="L338" s="103"/>
      <c r="M338" s="66">
        <f t="shared" si="16"/>
        <v>11167</v>
      </c>
      <c r="N338" s="113">
        <v>418.47</v>
      </c>
      <c r="O338" s="66">
        <f t="shared" si="16"/>
        <v>11585.47</v>
      </c>
      <c r="P338" s="98">
        <v>-3396.2</v>
      </c>
      <c r="Q338" s="145">
        <f t="shared" si="16"/>
        <v>8189.2699999999995</v>
      </c>
      <c r="R338" s="98"/>
      <c r="S338" s="141">
        <f t="shared" si="17"/>
        <v>8189.2699999999995</v>
      </c>
      <c r="U338" s="141">
        <v>5713.46</v>
      </c>
      <c r="V338" s="227">
        <f t="shared" si="13"/>
        <v>69.8</v>
      </c>
    </row>
    <row r="339" spans="1:22" ht="46.5" customHeight="1">
      <c r="A339" s="11" t="s">
        <v>380</v>
      </c>
      <c r="B339" s="88" t="s">
        <v>336</v>
      </c>
      <c r="C339" s="88" t="s">
        <v>560</v>
      </c>
      <c r="D339" s="88" t="s">
        <v>384</v>
      </c>
      <c r="E339" s="66">
        <v>427594</v>
      </c>
      <c r="F339" s="98"/>
      <c r="G339" s="66">
        <f t="shared" si="14"/>
        <v>427594</v>
      </c>
      <c r="H339" s="103">
        <v>-10000</v>
      </c>
      <c r="I339" s="66">
        <f t="shared" si="14"/>
        <v>417594</v>
      </c>
      <c r="J339" s="103"/>
      <c r="K339" s="66">
        <f t="shared" si="15"/>
        <v>417594</v>
      </c>
      <c r="L339" s="103">
        <v>489794</v>
      </c>
      <c r="M339" s="66">
        <f t="shared" si="16"/>
        <v>907388</v>
      </c>
      <c r="N339" s="113">
        <v>-2200</v>
      </c>
      <c r="O339" s="66">
        <f t="shared" si="16"/>
        <v>905188</v>
      </c>
      <c r="P339" s="98">
        <v>-36636.28</v>
      </c>
      <c r="Q339" s="145">
        <f t="shared" si="16"/>
        <v>868551.72</v>
      </c>
      <c r="R339" s="98">
        <v>-489650</v>
      </c>
      <c r="S339" s="141">
        <f t="shared" si="17"/>
        <v>378901.72</v>
      </c>
      <c r="U339" s="141">
        <v>288603.62</v>
      </c>
      <c r="V339" s="227">
        <f t="shared" si="13"/>
        <v>76.2</v>
      </c>
    </row>
    <row r="340" spans="1:22" s="28" customFormat="1" ht="48.75" customHeight="1">
      <c r="A340" s="41" t="s">
        <v>457</v>
      </c>
      <c r="B340" s="88" t="s">
        <v>336</v>
      </c>
      <c r="C340" s="88" t="s">
        <v>560</v>
      </c>
      <c r="D340" s="88" t="s">
        <v>387</v>
      </c>
      <c r="E340" s="61">
        <v>60400</v>
      </c>
      <c r="F340" s="147"/>
      <c r="G340" s="66">
        <f t="shared" si="14"/>
        <v>60400</v>
      </c>
      <c r="H340" s="103"/>
      <c r="I340" s="66">
        <f t="shared" si="14"/>
        <v>60400</v>
      </c>
      <c r="J340" s="103"/>
      <c r="K340" s="66">
        <f t="shared" si="15"/>
        <v>60400</v>
      </c>
      <c r="L340" s="103">
        <v>-12900</v>
      </c>
      <c r="M340" s="66">
        <f t="shared" si="16"/>
        <v>47500</v>
      </c>
      <c r="N340" s="151">
        <v>94574</v>
      </c>
      <c r="O340" s="66">
        <f t="shared" si="16"/>
        <v>142074</v>
      </c>
      <c r="P340" s="103">
        <v>122037.96</v>
      </c>
      <c r="Q340" s="145">
        <f t="shared" si="16"/>
        <v>264111.96</v>
      </c>
      <c r="R340" s="103"/>
      <c r="S340" s="141">
        <f t="shared" si="17"/>
        <v>264111.96</v>
      </c>
      <c r="U340" s="141">
        <v>264111.96</v>
      </c>
      <c r="V340" s="227">
        <f t="shared" si="13"/>
        <v>100</v>
      </c>
    </row>
    <row r="341" spans="1:22" s="28" customFormat="1" ht="33" customHeight="1">
      <c r="A341" s="11" t="s">
        <v>402</v>
      </c>
      <c r="B341" s="60" t="s">
        <v>336</v>
      </c>
      <c r="C341" s="60" t="s">
        <v>560</v>
      </c>
      <c r="D341" s="60" t="s">
        <v>385</v>
      </c>
      <c r="E341" s="61">
        <v>16298534</v>
      </c>
      <c r="F341" s="147">
        <v>6754563</v>
      </c>
      <c r="G341" s="66">
        <f t="shared" si="14"/>
        <v>23053097</v>
      </c>
      <c r="H341" s="103"/>
      <c r="I341" s="66">
        <f t="shared" si="14"/>
        <v>23053097</v>
      </c>
      <c r="J341" s="103">
        <v>150711</v>
      </c>
      <c r="K341" s="66">
        <f t="shared" si="15"/>
        <v>23203808</v>
      </c>
      <c r="L341" s="103">
        <v>-867755.17</v>
      </c>
      <c r="M341" s="66">
        <f t="shared" si="16"/>
        <v>22336052.83</v>
      </c>
      <c r="N341" s="151">
        <v>444602.99</v>
      </c>
      <c r="O341" s="66">
        <f t="shared" si="16"/>
        <v>22780655.819999997</v>
      </c>
      <c r="P341" s="103">
        <v>-2575487.83</v>
      </c>
      <c r="Q341" s="145">
        <f t="shared" si="16"/>
        <v>20205167.989999995</v>
      </c>
      <c r="R341" s="103">
        <v>418064.35</v>
      </c>
      <c r="S341" s="141">
        <f t="shared" si="17"/>
        <v>20623232.339999996</v>
      </c>
      <c r="U341" s="141">
        <v>16676946.27</v>
      </c>
      <c r="V341" s="227">
        <f t="shared" si="13"/>
        <v>80.9</v>
      </c>
    </row>
    <row r="342" spans="1:22" s="28" customFormat="1" ht="33" customHeight="1">
      <c r="A342" s="11" t="s">
        <v>179</v>
      </c>
      <c r="B342" s="60" t="s">
        <v>336</v>
      </c>
      <c r="C342" s="60" t="s">
        <v>560</v>
      </c>
      <c r="D342" s="60" t="s">
        <v>178</v>
      </c>
      <c r="E342" s="61"/>
      <c r="F342" s="147"/>
      <c r="G342" s="66"/>
      <c r="H342" s="103"/>
      <c r="I342" s="66"/>
      <c r="J342" s="103"/>
      <c r="K342" s="66"/>
      <c r="L342" s="103">
        <v>256595</v>
      </c>
      <c r="M342" s="66">
        <f>K342+L342</f>
        <v>256595</v>
      </c>
      <c r="N342" s="151"/>
      <c r="O342" s="66">
        <f>M342+N342</f>
        <v>256595</v>
      </c>
      <c r="P342" s="103">
        <v>-48030</v>
      </c>
      <c r="Q342" s="145">
        <f>O342+P342</f>
        <v>208565</v>
      </c>
      <c r="R342" s="103"/>
      <c r="S342" s="141">
        <f t="shared" si="17"/>
        <v>208565</v>
      </c>
      <c r="U342" s="141">
        <v>167057.78</v>
      </c>
      <c r="V342" s="227">
        <f t="shared" si="13"/>
        <v>80.1</v>
      </c>
    </row>
    <row r="343" spans="1:22" s="28" customFormat="1" ht="27" customHeight="1">
      <c r="A343" s="11" t="s">
        <v>482</v>
      </c>
      <c r="B343" s="60" t="s">
        <v>336</v>
      </c>
      <c r="C343" s="60" t="s">
        <v>560</v>
      </c>
      <c r="D343" s="60" t="s">
        <v>386</v>
      </c>
      <c r="E343" s="61">
        <v>21300</v>
      </c>
      <c r="F343" s="147">
        <v>255295</v>
      </c>
      <c r="G343" s="66">
        <f t="shared" si="14"/>
        <v>276595</v>
      </c>
      <c r="H343" s="103"/>
      <c r="I343" s="66">
        <f t="shared" si="14"/>
        <v>276595</v>
      </c>
      <c r="J343" s="103"/>
      <c r="K343" s="66">
        <f t="shared" si="15"/>
        <v>276595</v>
      </c>
      <c r="L343" s="103">
        <v>-256595</v>
      </c>
      <c r="M343" s="66">
        <f t="shared" si="16"/>
        <v>20000</v>
      </c>
      <c r="N343" s="151">
        <v>30000</v>
      </c>
      <c r="O343" s="66">
        <f t="shared" si="16"/>
        <v>50000</v>
      </c>
      <c r="P343" s="103">
        <v>-4900</v>
      </c>
      <c r="Q343" s="145">
        <f t="shared" si="16"/>
        <v>45100</v>
      </c>
      <c r="R343" s="103"/>
      <c r="S343" s="141">
        <f t="shared" si="17"/>
        <v>45100</v>
      </c>
      <c r="U343" s="141">
        <v>42100</v>
      </c>
      <c r="V343" s="227">
        <f t="shared" si="13"/>
        <v>93.3</v>
      </c>
    </row>
    <row r="344" spans="1:22" ht="80.25" customHeight="1">
      <c r="A344" s="11" t="s">
        <v>607</v>
      </c>
      <c r="B344" s="60" t="s">
        <v>336</v>
      </c>
      <c r="C344" s="60" t="s">
        <v>608</v>
      </c>
      <c r="D344" s="60"/>
      <c r="E344" s="62">
        <f>E345+E346+E347</f>
        <v>25968106</v>
      </c>
      <c r="F344" s="98"/>
      <c r="G344" s="62">
        <f>G345+G346+G347</f>
        <v>27157628</v>
      </c>
      <c r="H344" s="103"/>
      <c r="I344" s="62">
        <f>I345+I346+I347</f>
        <v>23730889</v>
      </c>
      <c r="J344" s="103"/>
      <c r="K344" s="62">
        <f>K345+K346+K347</f>
        <v>23730941.93</v>
      </c>
      <c r="L344" s="103"/>
      <c r="M344" s="62">
        <f>M345+M346+M347</f>
        <v>22454021.259999998</v>
      </c>
      <c r="N344" s="113"/>
      <c r="O344" s="62">
        <f>O345+O346+O347</f>
        <v>23764194.61</v>
      </c>
      <c r="P344" s="98"/>
      <c r="Q344" s="130">
        <f>Q345+Q346+Q347</f>
        <v>29075228.299999997</v>
      </c>
      <c r="R344" s="98"/>
      <c r="S344" s="130">
        <f>S345+S346+S347</f>
        <v>25504841.62</v>
      </c>
      <c r="U344" s="130">
        <f>U345+U346+U347</f>
        <v>25504841.62</v>
      </c>
      <c r="V344" s="227">
        <f t="shared" si="13"/>
        <v>100</v>
      </c>
    </row>
    <row r="345" spans="1:22" ht="52.5" customHeight="1">
      <c r="A345" s="11" t="s">
        <v>626</v>
      </c>
      <c r="B345" s="60" t="s">
        <v>336</v>
      </c>
      <c r="C345" s="60" t="s">
        <v>608</v>
      </c>
      <c r="D345" s="60" t="s">
        <v>390</v>
      </c>
      <c r="E345" s="61">
        <v>19718722</v>
      </c>
      <c r="F345" s="98">
        <v>1189522</v>
      </c>
      <c r="G345" s="61">
        <f>E345+F345</f>
        <v>20908244</v>
      </c>
      <c r="H345" s="103">
        <v>-3426739</v>
      </c>
      <c r="I345" s="61">
        <f>G345+H345</f>
        <v>17481505</v>
      </c>
      <c r="J345" s="103"/>
      <c r="K345" s="61">
        <f>I345+J345</f>
        <v>17481505</v>
      </c>
      <c r="L345" s="103"/>
      <c r="M345" s="61">
        <f>K345+L345</f>
        <v>17481505</v>
      </c>
      <c r="N345" s="113">
        <v>1355085.33</v>
      </c>
      <c r="O345" s="61">
        <f>M345+N345</f>
        <v>18836590.33</v>
      </c>
      <c r="P345" s="98">
        <v>5311033.69</v>
      </c>
      <c r="Q345" s="141">
        <f>O345+P345</f>
        <v>24147624.02</v>
      </c>
      <c r="R345" s="98">
        <v>-1499999.99</v>
      </c>
      <c r="S345" s="141">
        <f>Q345+R345</f>
        <v>22647624.03</v>
      </c>
      <c r="U345" s="141">
        <f>S345+T345</f>
        <v>22647624.03</v>
      </c>
      <c r="V345" s="227">
        <f t="shared" si="13"/>
        <v>100</v>
      </c>
    </row>
    <row r="346" spans="1:22" ht="40.5" customHeight="1">
      <c r="A346" s="11" t="s">
        <v>174</v>
      </c>
      <c r="B346" s="60" t="s">
        <v>336</v>
      </c>
      <c r="C346" s="60" t="s">
        <v>608</v>
      </c>
      <c r="D346" s="60" t="s">
        <v>173</v>
      </c>
      <c r="E346" s="61">
        <v>5780300</v>
      </c>
      <c r="F346" s="98"/>
      <c r="G346" s="61">
        <f>E346+F346</f>
        <v>5780300</v>
      </c>
      <c r="H346" s="103"/>
      <c r="I346" s="61">
        <f>G346+H346</f>
        <v>5780300</v>
      </c>
      <c r="J346" s="103">
        <v>52.93</v>
      </c>
      <c r="K346" s="61">
        <f>I346+J346</f>
        <v>5780352.93</v>
      </c>
      <c r="L346" s="103">
        <v>-1276920.67</v>
      </c>
      <c r="M346" s="61">
        <f>K346+L346</f>
        <v>4503432.26</v>
      </c>
      <c r="N346" s="113">
        <v>-44911.98</v>
      </c>
      <c r="O346" s="61">
        <f>M346+N346</f>
        <v>4458520.279999999</v>
      </c>
      <c r="P346" s="98"/>
      <c r="Q346" s="141">
        <f>O346+P346</f>
        <v>4458520.279999999</v>
      </c>
      <c r="R346" s="98">
        <v>-2072946.69</v>
      </c>
      <c r="S346" s="141">
        <f>Q346+R346</f>
        <v>2385573.5899999994</v>
      </c>
      <c r="U346" s="141">
        <f>S346+T346</f>
        <v>2385573.5899999994</v>
      </c>
      <c r="V346" s="227">
        <f t="shared" si="13"/>
        <v>100</v>
      </c>
    </row>
    <row r="347" spans="1:22" ht="81.75" customHeight="1">
      <c r="A347" s="11" t="s">
        <v>628</v>
      </c>
      <c r="B347" s="60" t="s">
        <v>336</v>
      </c>
      <c r="C347" s="60" t="s">
        <v>608</v>
      </c>
      <c r="D347" s="60" t="s">
        <v>637</v>
      </c>
      <c r="E347" s="61">
        <v>469084</v>
      </c>
      <c r="F347" s="98"/>
      <c r="G347" s="61">
        <f>E347+F347</f>
        <v>469084</v>
      </c>
      <c r="H347" s="103"/>
      <c r="I347" s="61">
        <f>G347+H347</f>
        <v>469084</v>
      </c>
      <c r="J347" s="103"/>
      <c r="K347" s="61">
        <f>I347+J347</f>
        <v>469084</v>
      </c>
      <c r="L347" s="103"/>
      <c r="M347" s="61">
        <f>K347+L347</f>
        <v>469084</v>
      </c>
      <c r="N347" s="113"/>
      <c r="O347" s="61">
        <f>M347+N347</f>
        <v>469084</v>
      </c>
      <c r="P347" s="98"/>
      <c r="Q347" s="141">
        <f>O347+P347</f>
        <v>469084</v>
      </c>
      <c r="R347" s="98">
        <v>2560</v>
      </c>
      <c r="S347" s="141">
        <f>Q347+R347</f>
        <v>471644</v>
      </c>
      <c r="U347" s="141">
        <f>S347+T347</f>
        <v>471644</v>
      </c>
      <c r="V347" s="227">
        <f t="shared" si="13"/>
        <v>100</v>
      </c>
    </row>
    <row r="348" spans="1:22" ht="48" customHeight="1">
      <c r="A348" s="11" t="s">
        <v>609</v>
      </c>
      <c r="B348" s="60" t="s">
        <v>336</v>
      </c>
      <c r="C348" s="60" t="s">
        <v>610</v>
      </c>
      <c r="D348" s="60"/>
      <c r="E348" s="62">
        <f>E349</f>
        <v>14976700</v>
      </c>
      <c r="F348" s="98"/>
      <c r="G348" s="62">
        <f>G349</f>
        <v>14976700</v>
      </c>
      <c r="H348" s="103"/>
      <c r="I348" s="62">
        <f>I349</f>
        <v>14976700</v>
      </c>
      <c r="J348" s="103"/>
      <c r="K348" s="62">
        <f>K349</f>
        <v>14976700</v>
      </c>
      <c r="L348" s="103"/>
      <c r="M348" s="62">
        <f>M349</f>
        <v>14976700</v>
      </c>
      <c r="N348" s="113"/>
      <c r="O348" s="62">
        <f>O349</f>
        <v>11742704</v>
      </c>
      <c r="P348" s="98"/>
      <c r="Q348" s="130">
        <f>Q349</f>
        <v>11722704</v>
      </c>
      <c r="R348" s="98"/>
      <c r="S348" s="130">
        <f>S349</f>
        <v>11722704</v>
      </c>
      <c r="U348" s="130">
        <f>U349</f>
        <v>10419679.36</v>
      </c>
      <c r="V348" s="227">
        <f t="shared" si="13"/>
        <v>88.9</v>
      </c>
    </row>
    <row r="349" spans="1:22" ht="36" customHeight="1">
      <c r="A349" s="11" t="s">
        <v>402</v>
      </c>
      <c r="B349" s="60" t="s">
        <v>336</v>
      </c>
      <c r="C349" s="60" t="s">
        <v>610</v>
      </c>
      <c r="D349" s="60" t="s">
        <v>385</v>
      </c>
      <c r="E349" s="61">
        <v>14976700</v>
      </c>
      <c r="F349" s="98"/>
      <c r="G349" s="61">
        <f>E349+F349</f>
        <v>14976700</v>
      </c>
      <c r="H349" s="103"/>
      <c r="I349" s="61">
        <f>G349+H349</f>
        <v>14976700</v>
      </c>
      <c r="J349" s="103"/>
      <c r="K349" s="61">
        <f>I349+J349</f>
        <v>14976700</v>
      </c>
      <c r="L349" s="103"/>
      <c r="M349" s="61">
        <f>K349+L349</f>
        <v>14976700</v>
      </c>
      <c r="N349" s="113">
        <v>-3233996</v>
      </c>
      <c r="O349" s="61">
        <f>M349+N349</f>
        <v>11742704</v>
      </c>
      <c r="P349" s="98">
        <v>-20000</v>
      </c>
      <c r="Q349" s="141">
        <f>O349+P349</f>
        <v>11722704</v>
      </c>
      <c r="R349" s="98"/>
      <c r="S349" s="141">
        <f>Q349+R349</f>
        <v>11722704</v>
      </c>
      <c r="U349" s="141">
        <v>10419679.36</v>
      </c>
      <c r="V349" s="227">
        <f t="shared" si="13"/>
        <v>88.9</v>
      </c>
    </row>
    <row r="350" spans="1:22" ht="51.75" customHeight="1">
      <c r="A350" s="11" t="s">
        <v>611</v>
      </c>
      <c r="B350" s="60" t="s">
        <v>336</v>
      </c>
      <c r="C350" s="60" t="s">
        <v>612</v>
      </c>
      <c r="D350" s="60"/>
      <c r="E350" s="62">
        <f>E351</f>
        <v>237100</v>
      </c>
      <c r="F350" s="98"/>
      <c r="G350" s="62">
        <f>G351</f>
        <v>237100</v>
      </c>
      <c r="H350" s="103"/>
      <c r="I350" s="62">
        <f>I351</f>
        <v>237100</v>
      </c>
      <c r="J350" s="103"/>
      <c r="K350" s="62">
        <f>K351</f>
        <v>237100</v>
      </c>
      <c r="L350" s="103"/>
      <c r="M350" s="62">
        <f>M351</f>
        <v>237100</v>
      </c>
      <c r="N350" s="113"/>
      <c r="O350" s="62">
        <f>O351</f>
        <v>387100</v>
      </c>
      <c r="P350" s="98"/>
      <c r="Q350" s="130">
        <f>Q351</f>
        <v>387100</v>
      </c>
      <c r="R350" s="98"/>
      <c r="S350" s="130">
        <f>S351</f>
        <v>382600</v>
      </c>
      <c r="U350" s="130">
        <f>U351</f>
        <v>240292.18</v>
      </c>
      <c r="V350" s="227">
        <f t="shared" si="13"/>
        <v>62.8</v>
      </c>
    </row>
    <row r="351" spans="1:22" ht="30" customHeight="1">
      <c r="A351" s="11" t="s">
        <v>402</v>
      </c>
      <c r="B351" s="60" t="s">
        <v>336</v>
      </c>
      <c r="C351" s="60" t="s">
        <v>612</v>
      </c>
      <c r="D351" s="60" t="s">
        <v>385</v>
      </c>
      <c r="E351" s="61">
        <v>237100</v>
      </c>
      <c r="F351" s="98"/>
      <c r="G351" s="61">
        <f>E351+F351</f>
        <v>237100</v>
      </c>
      <c r="H351" s="103"/>
      <c r="I351" s="61">
        <f>G351+H351</f>
        <v>237100</v>
      </c>
      <c r="J351" s="103"/>
      <c r="K351" s="61">
        <f>I351+J351</f>
        <v>237100</v>
      </c>
      <c r="L351" s="103"/>
      <c r="M351" s="61">
        <f>K351+L351</f>
        <v>237100</v>
      </c>
      <c r="N351" s="113">
        <v>150000</v>
      </c>
      <c r="O351" s="61">
        <f>M351+N351</f>
        <v>387100</v>
      </c>
      <c r="P351" s="98"/>
      <c r="Q351" s="141">
        <f>O351+P351</f>
        <v>387100</v>
      </c>
      <c r="R351" s="98">
        <v>-4500</v>
      </c>
      <c r="S351" s="141">
        <f>Q351+R351</f>
        <v>382600</v>
      </c>
      <c r="U351" s="141">
        <v>240292.18</v>
      </c>
      <c r="V351" s="227">
        <f t="shared" si="13"/>
        <v>62.8</v>
      </c>
    </row>
    <row r="352" spans="1:22" ht="47.25">
      <c r="A352" s="107" t="s">
        <v>613</v>
      </c>
      <c r="B352" s="60" t="s">
        <v>336</v>
      </c>
      <c r="C352" s="60" t="s">
        <v>614</v>
      </c>
      <c r="D352" s="60"/>
      <c r="E352" s="62">
        <f>E354+E355</f>
        <v>35458052</v>
      </c>
      <c r="F352" s="98"/>
      <c r="G352" s="62">
        <f>G354+G355</f>
        <v>35458052</v>
      </c>
      <c r="H352" s="103"/>
      <c r="I352" s="62">
        <f>I354+I355</f>
        <v>38636025</v>
      </c>
      <c r="J352" s="103"/>
      <c r="K352" s="62">
        <f>K354+K355</f>
        <v>38636025</v>
      </c>
      <c r="L352" s="103"/>
      <c r="M352" s="62">
        <f>M354+M355</f>
        <v>38636025</v>
      </c>
      <c r="N352" s="113"/>
      <c r="O352" s="62">
        <f>O354+O355</f>
        <v>42977169.12</v>
      </c>
      <c r="P352" s="98"/>
      <c r="Q352" s="130">
        <f>Q354+Q355</f>
        <v>42977168.989999995</v>
      </c>
      <c r="R352" s="98"/>
      <c r="S352" s="130">
        <f>S354+S355</f>
        <v>41158968.04</v>
      </c>
      <c r="U352" s="130">
        <f>U354+U355</f>
        <v>41158968.04</v>
      </c>
      <c r="V352" s="227">
        <f t="shared" si="13"/>
        <v>100</v>
      </c>
    </row>
    <row r="353" spans="1:22" ht="36.75" customHeight="1" hidden="1">
      <c r="A353" s="11" t="s">
        <v>402</v>
      </c>
      <c r="B353" s="60" t="s">
        <v>336</v>
      </c>
      <c r="C353" s="60" t="s">
        <v>614</v>
      </c>
      <c r="D353" s="60" t="s">
        <v>385</v>
      </c>
      <c r="E353" s="61" t="e">
        <f>#REF!+#REF!</f>
        <v>#REF!</v>
      </c>
      <c r="F353" s="98"/>
      <c r="G353" s="61" t="e">
        <f>#REF!+#REF!</f>
        <v>#REF!</v>
      </c>
      <c r="H353" s="103"/>
      <c r="I353" s="61" t="e">
        <f>#REF!+#REF!</f>
        <v>#REF!</v>
      </c>
      <c r="J353" s="103"/>
      <c r="K353" s="61" t="e">
        <f>#REF!+#REF!</f>
        <v>#REF!</v>
      </c>
      <c r="L353" s="103"/>
      <c r="M353" s="61" t="e">
        <f>#REF!+#REF!</f>
        <v>#REF!</v>
      </c>
      <c r="N353" s="113"/>
      <c r="O353" s="61" t="e">
        <f>#REF!+#REF!</f>
        <v>#REF!</v>
      </c>
      <c r="P353" s="98"/>
      <c r="Q353" s="141" t="e">
        <f>#REF!+#REF!</f>
        <v>#REF!</v>
      </c>
      <c r="R353" s="98"/>
      <c r="S353" s="141" t="e">
        <f>#REF!+#REF!</f>
        <v>#REF!</v>
      </c>
      <c r="U353" s="141" t="e">
        <f>#REF!+#REF!</f>
        <v>#REF!</v>
      </c>
      <c r="V353" s="227" t="e">
        <f t="shared" si="13"/>
        <v>#REF!</v>
      </c>
    </row>
    <row r="354" spans="1:22" ht="47.25">
      <c r="A354" s="107" t="s">
        <v>170</v>
      </c>
      <c r="B354" s="60" t="s">
        <v>336</v>
      </c>
      <c r="C354" s="60" t="s">
        <v>614</v>
      </c>
      <c r="D354" s="60" t="s">
        <v>168</v>
      </c>
      <c r="E354" s="61">
        <v>2890000</v>
      </c>
      <c r="F354" s="98"/>
      <c r="G354" s="61">
        <f>E354+F354</f>
        <v>2890000</v>
      </c>
      <c r="H354" s="103">
        <v>7315306.35</v>
      </c>
      <c r="I354" s="61">
        <f>G354+H354</f>
        <v>10205306.35</v>
      </c>
      <c r="J354" s="103"/>
      <c r="K354" s="61">
        <f>I354+J354</f>
        <v>10205306.35</v>
      </c>
      <c r="L354" s="103"/>
      <c r="M354" s="61">
        <f>K354+L354</f>
        <v>10205306.35</v>
      </c>
      <c r="N354" s="113"/>
      <c r="O354" s="61">
        <f>M354+N354</f>
        <v>10205306.35</v>
      </c>
      <c r="P354" s="98">
        <v>-0.13</v>
      </c>
      <c r="Q354" s="141">
        <f>O354+P354</f>
        <v>10205306.219999999</v>
      </c>
      <c r="R354" s="98">
        <v>-359456.87</v>
      </c>
      <c r="S354" s="141">
        <f>Q354+R354</f>
        <v>9845849.35</v>
      </c>
      <c r="U354" s="141">
        <f>S354+T354</f>
        <v>9845849.35</v>
      </c>
      <c r="V354" s="227">
        <f t="shared" si="13"/>
        <v>100</v>
      </c>
    </row>
    <row r="355" spans="1:22" ht="68.25" customHeight="1">
      <c r="A355" s="107" t="s">
        <v>627</v>
      </c>
      <c r="B355" s="60" t="s">
        <v>336</v>
      </c>
      <c r="C355" s="60" t="s">
        <v>614</v>
      </c>
      <c r="D355" s="60" t="s">
        <v>615</v>
      </c>
      <c r="E355" s="61">
        <v>32568052</v>
      </c>
      <c r="F355" s="98"/>
      <c r="G355" s="61">
        <f>E355+F355</f>
        <v>32568052</v>
      </c>
      <c r="H355" s="103">
        <v>-4137333.35</v>
      </c>
      <c r="I355" s="61">
        <f>G355+H355</f>
        <v>28430718.65</v>
      </c>
      <c r="J355" s="103"/>
      <c r="K355" s="61">
        <f>I355+J355</f>
        <v>28430718.65</v>
      </c>
      <c r="L355" s="103"/>
      <c r="M355" s="61">
        <f>K355+L355</f>
        <v>28430718.65</v>
      </c>
      <c r="N355" s="113">
        <v>4341144.12</v>
      </c>
      <c r="O355" s="61">
        <f>M355+N355</f>
        <v>32771862.77</v>
      </c>
      <c r="P355" s="98"/>
      <c r="Q355" s="141">
        <f>O355+P355</f>
        <v>32771862.77</v>
      </c>
      <c r="R355" s="98">
        <v>-1458744.08</v>
      </c>
      <c r="S355" s="141">
        <f>Q355+R355</f>
        <v>31313118.689999998</v>
      </c>
      <c r="U355" s="141">
        <f>S355+T355</f>
        <v>31313118.689999998</v>
      </c>
      <c r="V355" s="227">
        <f t="shared" si="13"/>
        <v>100</v>
      </c>
    </row>
    <row r="356" spans="1:22" s="28" customFormat="1" ht="52.5" customHeight="1" hidden="1">
      <c r="A356" s="107" t="s">
        <v>455</v>
      </c>
      <c r="B356" s="60" t="s">
        <v>336</v>
      </c>
      <c r="C356" s="60" t="s">
        <v>253</v>
      </c>
      <c r="D356" s="60" t="s">
        <v>225</v>
      </c>
      <c r="E356" s="66" t="e">
        <f>#REF!+#REF!</f>
        <v>#REF!</v>
      </c>
      <c r="F356" s="147"/>
      <c r="G356" s="66" t="e">
        <f>#REF!+#REF!</f>
        <v>#REF!</v>
      </c>
      <c r="H356" s="103"/>
      <c r="I356" s="66" t="e">
        <f>#REF!+#REF!</f>
        <v>#REF!</v>
      </c>
      <c r="J356" s="103"/>
      <c r="K356" s="66" t="e">
        <f>#REF!+#REF!</f>
        <v>#REF!</v>
      </c>
      <c r="L356" s="103"/>
      <c r="M356" s="66" t="e">
        <f>#REF!+#REF!</f>
        <v>#REF!</v>
      </c>
      <c r="N356" s="151"/>
      <c r="O356" s="66" t="e">
        <f>#REF!+#REF!</f>
        <v>#REF!</v>
      </c>
      <c r="P356" s="147"/>
      <c r="Q356" s="145" t="e">
        <f>#REF!+#REF!</f>
        <v>#REF!</v>
      </c>
      <c r="R356" s="149"/>
      <c r="S356" s="141" t="e">
        <f>#REF!+#REF!</f>
        <v>#REF!</v>
      </c>
      <c r="U356" s="141" t="e">
        <f>#REF!+#REF!</f>
        <v>#REF!</v>
      </c>
      <c r="V356" s="227" t="e">
        <f t="shared" si="13"/>
        <v>#REF!</v>
      </c>
    </row>
    <row r="357" spans="1:22" s="28" customFormat="1" ht="52.5" customHeight="1">
      <c r="A357" s="107" t="s">
        <v>643</v>
      </c>
      <c r="B357" s="60" t="s">
        <v>336</v>
      </c>
      <c r="C357" s="60" t="s">
        <v>459</v>
      </c>
      <c r="D357" s="60"/>
      <c r="E357" s="66"/>
      <c r="F357" s="147"/>
      <c r="G357" s="66"/>
      <c r="H357" s="103"/>
      <c r="I357" s="66"/>
      <c r="J357" s="103"/>
      <c r="K357" s="66"/>
      <c r="L357" s="103"/>
      <c r="M357" s="66"/>
      <c r="N357" s="151"/>
      <c r="O357" s="66"/>
      <c r="P357" s="147"/>
      <c r="Q357" s="145">
        <f>Q358</f>
        <v>260000</v>
      </c>
      <c r="R357" s="149"/>
      <c r="S357" s="141">
        <f>S358</f>
        <v>260000</v>
      </c>
      <c r="U357" s="141">
        <f>U358</f>
        <v>260000</v>
      </c>
      <c r="V357" s="227">
        <f t="shared" si="13"/>
        <v>100</v>
      </c>
    </row>
    <row r="358" spans="1:22" s="28" customFormat="1" ht="39.75" customHeight="1">
      <c r="A358" s="11" t="s">
        <v>402</v>
      </c>
      <c r="B358" s="60" t="s">
        <v>336</v>
      </c>
      <c r="C358" s="60" t="s">
        <v>459</v>
      </c>
      <c r="D358" s="60" t="s">
        <v>385</v>
      </c>
      <c r="E358" s="66"/>
      <c r="F358" s="147"/>
      <c r="G358" s="66"/>
      <c r="H358" s="103"/>
      <c r="I358" s="66"/>
      <c r="J358" s="103"/>
      <c r="K358" s="66"/>
      <c r="L358" s="103"/>
      <c r="M358" s="66"/>
      <c r="N358" s="151"/>
      <c r="O358" s="66"/>
      <c r="P358" s="103">
        <v>260000</v>
      </c>
      <c r="Q358" s="145">
        <f>O358+P358</f>
        <v>260000</v>
      </c>
      <c r="R358" s="103"/>
      <c r="S358" s="141">
        <f>Q358+R358</f>
        <v>260000</v>
      </c>
      <c r="U358" s="141">
        <f>S358+T358</f>
        <v>260000</v>
      </c>
      <c r="V358" s="227">
        <f t="shared" si="13"/>
        <v>100</v>
      </c>
    </row>
    <row r="359" spans="1:22" s="28" customFormat="1" ht="177" customHeight="1">
      <c r="A359" s="41" t="s">
        <v>229</v>
      </c>
      <c r="B359" s="88" t="s">
        <v>336</v>
      </c>
      <c r="C359" s="88" t="s">
        <v>222</v>
      </c>
      <c r="D359" s="88"/>
      <c r="E359" s="61">
        <f>E360+E361</f>
        <v>32629000</v>
      </c>
      <c r="F359" s="147"/>
      <c r="G359" s="61">
        <f>G360+G361</f>
        <v>32629000</v>
      </c>
      <c r="H359" s="103"/>
      <c r="I359" s="61">
        <f>I360+I361</f>
        <v>32653000</v>
      </c>
      <c r="J359" s="103"/>
      <c r="K359" s="61">
        <f>K360+K361</f>
        <v>32653000</v>
      </c>
      <c r="L359" s="103"/>
      <c r="M359" s="61">
        <f>M360+M361</f>
        <v>32653000</v>
      </c>
      <c r="N359" s="151"/>
      <c r="O359" s="61">
        <f>O360+O361</f>
        <v>37959700</v>
      </c>
      <c r="P359" s="147"/>
      <c r="Q359" s="141">
        <f>Q360+Q361</f>
        <v>40142700</v>
      </c>
      <c r="R359" s="149"/>
      <c r="S359" s="141">
        <f>S360+S361</f>
        <v>40142700</v>
      </c>
      <c r="U359" s="141">
        <f>U360+U361</f>
        <v>40142700</v>
      </c>
      <c r="V359" s="227">
        <f t="shared" si="13"/>
        <v>100</v>
      </c>
    </row>
    <row r="360" spans="1:22" s="28" customFormat="1" ht="21" customHeight="1">
      <c r="A360" s="11" t="s">
        <v>378</v>
      </c>
      <c r="B360" s="60" t="s">
        <v>336</v>
      </c>
      <c r="C360" s="60" t="s">
        <v>222</v>
      </c>
      <c r="D360" s="60" t="s">
        <v>382</v>
      </c>
      <c r="E360" s="66">
        <v>21454685</v>
      </c>
      <c r="F360" s="147"/>
      <c r="G360" s="66">
        <f>E360+F360</f>
        <v>21454685</v>
      </c>
      <c r="H360" s="103">
        <v>-835818</v>
      </c>
      <c r="I360" s="66">
        <f>G360+H360</f>
        <v>20618867</v>
      </c>
      <c r="J360" s="103"/>
      <c r="K360" s="66">
        <f>I360+J360</f>
        <v>20618867</v>
      </c>
      <c r="L360" s="103"/>
      <c r="M360" s="66">
        <f>K360+L360</f>
        <v>20618867</v>
      </c>
      <c r="N360" s="151">
        <v>3175495</v>
      </c>
      <c r="O360" s="66">
        <f>M360+N360</f>
        <v>23794362</v>
      </c>
      <c r="P360" s="103">
        <v>-2386538.84</v>
      </c>
      <c r="Q360" s="145">
        <f>O360+P360</f>
        <v>21407823.16</v>
      </c>
      <c r="R360" s="103"/>
      <c r="S360" s="141">
        <f>Q360+R360</f>
        <v>21407823.16</v>
      </c>
      <c r="U360" s="141">
        <f>S360+T360</f>
        <v>21407823.16</v>
      </c>
      <c r="V360" s="227">
        <f t="shared" si="13"/>
        <v>100</v>
      </c>
    </row>
    <row r="361" spans="1:22" s="28" customFormat="1" ht="63">
      <c r="A361" s="87" t="s">
        <v>626</v>
      </c>
      <c r="B361" s="88" t="s">
        <v>336</v>
      </c>
      <c r="C361" s="88" t="s">
        <v>222</v>
      </c>
      <c r="D361" s="88" t="s">
        <v>390</v>
      </c>
      <c r="E361" s="61">
        <v>11174315</v>
      </c>
      <c r="F361" s="147"/>
      <c r="G361" s="66">
        <f>E361+F361</f>
        <v>11174315</v>
      </c>
      <c r="H361" s="103">
        <v>859818</v>
      </c>
      <c r="I361" s="66">
        <f>G361+H361</f>
        <v>12034133</v>
      </c>
      <c r="J361" s="103"/>
      <c r="K361" s="66">
        <f>I361+J361</f>
        <v>12034133</v>
      </c>
      <c r="L361" s="103"/>
      <c r="M361" s="66">
        <f>K361+L361</f>
        <v>12034133</v>
      </c>
      <c r="N361" s="151">
        <v>2131205</v>
      </c>
      <c r="O361" s="66">
        <f>M361+N361</f>
        <v>14165338</v>
      </c>
      <c r="P361" s="103">
        <v>4569538.84</v>
      </c>
      <c r="Q361" s="145">
        <f>O361+P361</f>
        <v>18734876.84</v>
      </c>
      <c r="R361" s="103"/>
      <c r="S361" s="141">
        <f>Q361+R361</f>
        <v>18734876.84</v>
      </c>
      <c r="U361" s="141">
        <f>S361+T361</f>
        <v>18734876.84</v>
      </c>
      <c r="V361" s="227">
        <f t="shared" si="13"/>
        <v>100</v>
      </c>
    </row>
    <row r="362" spans="1:22" s="28" customFormat="1" ht="110.25">
      <c r="A362" s="107" t="s">
        <v>228</v>
      </c>
      <c r="B362" s="60" t="s">
        <v>336</v>
      </c>
      <c r="C362" s="60" t="s">
        <v>223</v>
      </c>
      <c r="D362" s="60"/>
      <c r="E362" s="66">
        <f>E363+E364</f>
        <v>740000</v>
      </c>
      <c r="F362" s="147"/>
      <c r="G362" s="66">
        <f>G363+G364</f>
        <v>740000</v>
      </c>
      <c r="H362" s="103"/>
      <c r="I362" s="66">
        <f>I363+I364</f>
        <v>716000</v>
      </c>
      <c r="J362" s="103"/>
      <c r="K362" s="66">
        <f>K363+K364</f>
        <v>716000</v>
      </c>
      <c r="L362" s="103"/>
      <c r="M362" s="66">
        <f>M363+M364</f>
        <v>716000</v>
      </c>
      <c r="N362" s="151"/>
      <c r="O362" s="66">
        <f>O363+O364</f>
        <v>783000</v>
      </c>
      <c r="P362" s="103"/>
      <c r="Q362" s="145">
        <f>Q363+Q364</f>
        <v>819200</v>
      </c>
      <c r="R362" s="103"/>
      <c r="S362" s="141">
        <f>S363+S364</f>
        <v>819200</v>
      </c>
      <c r="U362" s="141">
        <f>U363+U364</f>
        <v>819200</v>
      </c>
      <c r="V362" s="227">
        <f t="shared" si="13"/>
        <v>100</v>
      </c>
    </row>
    <row r="363" spans="1:22" s="28" customFormat="1" ht="31.5">
      <c r="A363" s="11" t="s">
        <v>402</v>
      </c>
      <c r="B363" s="60" t="s">
        <v>336</v>
      </c>
      <c r="C363" s="60" t="s">
        <v>223</v>
      </c>
      <c r="D363" s="60" t="s">
        <v>385</v>
      </c>
      <c r="E363" s="66">
        <v>520520</v>
      </c>
      <c r="F363" s="147"/>
      <c r="G363" s="66">
        <f>E363+F363</f>
        <v>520520</v>
      </c>
      <c r="H363" s="103">
        <v>-24000</v>
      </c>
      <c r="I363" s="66">
        <f>G363+H363</f>
        <v>496520</v>
      </c>
      <c r="J363" s="103"/>
      <c r="K363" s="66">
        <f>I363+J363</f>
        <v>496520</v>
      </c>
      <c r="L363" s="103"/>
      <c r="M363" s="66">
        <f>K363+L363</f>
        <v>496520</v>
      </c>
      <c r="N363" s="151">
        <v>27000</v>
      </c>
      <c r="O363" s="66">
        <f>M363+N363</f>
        <v>523520</v>
      </c>
      <c r="P363" s="103">
        <v>-31786</v>
      </c>
      <c r="Q363" s="145">
        <f>O363+P363</f>
        <v>491734</v>
      </c>
      <c r="R363" s="103"/>
      <c r="S363" s="141">
        <f>Q363+R363</f>
        <v>491734</v>
      </c>
      <c r="U363" s="141">
        <f>S363+T363</f>
        <v>491734</v>
      </c>
      <c r="V363" s="227">
        <f t="shared" si="13"/>
        <v>100</v>
      </c>
    </row>
    <row r="364" spans="1:22" s="28" customFormat="1" ht="63">
      <c r="A364" s="87" t="s">
        <v>626</v>
      </c>
      <c r="B364" s="88" t="s">
        <v>336</v>
      </c>
      <c r="C364" s="88" t="s">
        <v>223</v>
      </c>
      <c r="D364" s="88" t="s">
        <v>390</v>
      </c>
      <c r="E364" s="61">
        <v>219480</v>
      </c>
      <c r="F364" s="147"/>
      <c r="G364" s="66">
        <f>E364+F364</f>
        <v>219480</v>
      </c>
      <c r="H364" s="103"/>
      <c r="I364" s="66">
        <f>G364+H364</f>
        <v>219480</v>
      </c>
      <c r="J364" s="103"/>
      <c r="K364" s="66">
        <f>I364+J364</f>
        <v>219480</v>
      </c>
      <c r="L364" s="103"/>
      <c r="M364" s="66">
        <f>K364+L364</f>
        <v>219480</v>
      </c>
      <c r="N364" s="151">
        <v>40000</v>
      </c>
      <c r="O364" s="66">
        <f>M364+N364</f>
        <v>259480</v>
      </c>
      <c r="P364" s="103">
        <v>67986</v>
      </c>
      <c r="Q364" s="145">
        <f>O364+P364</f>
        <v>327466</v>
      </c>
      <c r="R364" s="103"/>
      <c r="S364" s="141">
        <f>Q364+R364</f>
        <v>327466</v>
      </c>
      <c r="U364" s="141">
        <f>S364+T364</f>
        <v>327466</v>
      </c>
      <c r="V364" s="227">
        <f t="shared" si="13"/>
        <v>100</v>
      </c>
    </row>
    <row r="365" spans="1:22" s="28" customFormat="1" ht="38.25" customHeight="1">
      <c r="A365" s="107" t="s">
        <v>564</v>
      </c>
      <c r="B365" s="60" t="s">
        <v>336</v>
      </c>
      <c r="C365" s="152" t="s">
        <v>565</v>
      </c>
      <c r="D365" s="88"/>
      <c r="E365" s="61"/>
      <c r="F365" s="147"/>
      <c r="G365" s="66"/>
      <c r="H365" s="103"/>
      <c r="I365" s="66">
        <f>I367+I366</f>
        <v>76391008.4</v>
      </c>
      <c r="J365" s="103"/>
      <c r="K365" s="66">
        <f>K367+K366</f>
        <v>76391008.4</v>
      </c>
      <c r="L365" s="103"/>
      <c r="M365" s="66">
        <f>M367+M366</f>
        <v>76391008.4</v>
      </c>
      <c r="N365" s="151"/>
      <c r="O365" s="66">
        <f>O367+O366</f>
        <v>76391008.4</v>
      </c>
      <c r="P365" s="103"/>
      <c r="Q365" s="145">
        <f>Q367+Q366</f>
        <v>76391008.4</v>
      </c>
      <c r="R365" s="103"/>
      <c r="S365" s="141">
        <f>S367+S366</f>
        <v>76391008.4</v>
      </c>
      <c r="U365" s="141">
        <f>U367+U366</f>
        <v>76391008.4</v>
      </c>
      <c r="V365" s="227">
        <f t="shared" si="13"/>
        <v>100</v>
      </c>
    </row>
    <row r="366" spans="1:22" s="28" customFormat="1" ht="56.25" customHeight="1">
      <c r="A366" s="107" t="s">
        <v>170</v>
      </c>
      <c r="B366" s="60" t="s">
        <v>336</v>
      </c>
      <c r="C366" s="152" t="s">
        <v>565</v>
      </c>
      <c r="D366" s="60" t="s">
        <v>168</v>
      </c>
      <c r="E366" s="61"/>
      <c r="F366" s="147"/>
      <c r="G366" s="66"/>
      <c r="H366" s="103">
        <v>14591608.4</v>
      </c>
      <c r="I366" s="66">
        <f>G366+H366</f>
        <v>14591608.4</v>
      </c>
      <c r="J366" s="103"/>
      <c r="K366" s="66">
        <f>I366+J366</f>
        <v>14591608.4</v>
      </c>
      <c r="L366" s="103"/>
      <c r="M366" s="66">
        <f>K366+L366</f>
        <v>14591608.4</v>
      </c>
      <c r="N366" s="151"/>
      <c r="O366" s="66">
        <f>M366+N366</f>
        <v>14591608.4</v>
      </c>
      <c r="P366" s="103"/>
      <c r="Q366" s="145">
        <f>O366+P366</f>
        <v>14591608.4</v>
      </c>
      <c r="R366" s="103"/>
      <c r="S366" s="141">
        <f>Q366+R366</f>
        <v>14591608.4</v>
      </c>
      <c r="U366" s="141">
        <f>S366+T366</f>
        <v>14591608.4</v>
      </c>
      <c r="V366" s="227">
        <f t="shared" si="13"/>
        <v>100</v>
      </c>
    </row>
    <row r="367" spans="1:22" s="28" customFormat="1" ht="68.25" customHeight="1">
      <c r="A367" s="107" t="s">
        <v>566</v>
      </c>
      <c r="B367" s="60" t="s">
        <v>336</v>
      </c>
      <c r="C367" s="152" t="s">
        <v>565</v>
      </c>
      <c r="D367" s="60" t="s">
        <v>615</v>
      </c>
      <c r="E367" s="61"/>
      <c r="F367" s="147"/>
      <c r="G367" s="66"/>
      <c r="H367" s="103">
        <v>61799400</v>
      </c>
      <c r="I367" s="66">
        <f>G367+H367</f>
        <v>61799400</v>
      </c>
      <c r="J367" s="103"/>
      <c r="K367" s="66">
        <f>I367+J367</f>
        <v>61799400</v>
      </c>
      <c r="L367" s="103"/>
      <c r="M367" s="66">
        <f>K367+L367</f>
        <v>61799400</v>
      </c>
      <c r="N367" s="151"/>
      <c r="O367" s="66">
        <f>M367+N367</f>
        <v>61799400</v>
      </c>
      <c r="P367" s="103"/>
      <c r="Q367" s="145">
        <f>O367+P367</f>
        <v>61799400</v>
      </c>
      <c r="R367" s="103"/>
      <c r="S367" s="141">
        <f>Q367+R367</f>
        <v>61799400</v>
      </c>
      <c r="U367" s="141">
        <f>S367+T367</f>
        <v>61799400</v>
      </c>
      <c r="V367" s="227">
        <f t="shared" si="13"/>
        <v>100</v>
      </c>
    </row>
    <row r="368" spans="1:22" s="28" customFormat="1" ht="68.25" customHeight="1">
      <c r="A368" s="107" t="s">
        <v>643</v>
      </c>
      <c r="B368" s="60" t="s">
        <v>336</v>
      </c>
      <c r="C368" s="152" t="s">
        <v>642</v>
      </c>
      <c r="D368" s="60"/>
      <c r="E368" s="61"/>
      <c r="F368" s="147"/>
      <c r="G368" s="66"/>
      <c r="H368" s="103"/>
      <c r="I368" s="66"/>
      <c r="J368" s="103"/>
      <c r="K368" s="66"/>
      <c r="L368" s="103"/>
      <c r="M368" s="66"/>
      <c r="N368" s="151"/>
      <c r="O368" s="66"/>
      <c r="P368" s="103"/>
      <c r="Q368" s="145">
        <f>Q372+Q373</f>
        <v>8644400</v>
      </c>
      <c r="R368" s="103"/>
      <c r="S368" s="141">
        <f>S372+S373+S369+S370+S371</f>
        <v>8644400</v>
      </c>
      <c r="U368" s="141">
        <f>U372+U373+U369+U370+U371</f>
        <v>3675312</v>
      </c>
      <c r="V368" s="227">
        <f t="shared" si="13"/>
        <v>42.5</v>
      </c>
    </row>
    <row r="369" spans="1:22" s="28" customFormat="1" ht="25.5" customHeight="1">
      <c r="A369" s="41" t="s">
        <v>378</v>
      </c>
      <c r="B369" s="60" t="s">
        <v>336</v>
      </c>
      <c r="C369" s="152" t="s">
        <v>642</v>
      </c>
      <c r="D369" s="60" t="s">
        <v>382</v>
      </c>
      <c r="E369" s="61"/>
      <c r="F369" s="147"/>
      <c r="G369" s="66"/>
      <c r="H369" s="103"/>
      <c r="I369" s="66"/>
      <c r="J369" s="103"/>
      <c r="K369" s="66"/>
      <c r="L369" s="103"/>
      <c r="M369" s="66"/>
      <c r="N369" s="151"/>
      <c r="O369" s="66"/>
      <c r="P369" s="103"/>
      <c r="Q369" s="145"/>
      <c r="R369" s="103">
        <v>1231980</v>
      </c>
      <c r="S369" s="141">
        <f>Q369+R369</f>
        <v>1231980</v>
      </c>
      <c r="U369" s="141">
        <f>S369+T369</f>
        <v>1231980</v>
      </c>
      <c r="V369" s="227">
        <f t="shared" si="13"/>
        <v>100</v>
      </c>
    </row>
    <row r="370" spans="1:22" s="28" customFormat="1" ht="48" customHeight="1">
      <c r="A370" s="41" t="s">
        <v>380</v>
      </c>
      <c r="B370" s="60" t="s">
        <v>336</v>
      </c>
      <c r="C370" s="152" t="s">
        <v>642</v>
      </c>
      <c r="D370" s="60" t="s">
        <v>384</v>
      </c>
      <c r="E370" s="61"/>
      <c r="F370" s="147"/>
      <c r="G370" s="66"/>
      <c r="H370" s="103"/>
      <c r="I370" s="66"/>
      <c r="J370" s="103"/>
      <c r="K370" s="66"/>
      <c r="L370" s="103"/>
      <c r="M370" s="66"/>
      <c r="N370" s="151"/>
      <c r="O370" s="66"/>
      <c r="P370" s="103"/>
      <c r="Q370" s="145"/>
      <c r="R370" s="103">
        <v>494150</v>
      </c>
      <c r="S370" s="141">
        <f>Q370+R370</f>
        <v>494150</v>
      </c>
      <c r="U370" s="141">
        <f>S370+T370</f>
        <v>494150</v>
      </c>
      <c r="V370" s="227">
        <f t="shared" si="13"/>
        <v>100</v>
      </c>
    </row>
    <row r="371" spans="1:22" s="28" customFormat="1" ht="36" customHeight="1">
      <c r="A371" s="41" t="s">
        <v>402</v>
      </c>
      <c r="B371" s="60" t="s">
        <v>336</v>
      </c>
      <c r="C371" s="152" t="s">
        <v>642</v>
      </c>
      <c r="D371" s="60" t="s">
        <v>385</v>
      </c>
      <c r="E371" s="61"/>
      <c r="F371" s="147"/>
      <c r="G371" s="66"/>
      <c r="H371" s="103"/>
      <c r="I371" s="66"/>
      <c r="J371" s="103"/>
      <c r="K371" s="66"/>
      <c r="L371" s="103"/>
      <c r="M371" s="66"/>
      <c r="N371" s="151"/>
      <c r="O371" s="66"/>
      <c r="P371" s="103"/>
      <c r="Q371" s="145"/>
      <c r="R371" s="103">
        <v>1949182</v>
      </c>
      <c r="S371" s="141">
        <f>Q371+R371</f>
        <v>1949182</v>
      </c>
      <c r="U371" s="141">
        <f>S371+T371</f>
        <v>1949182</v>
      </c>
      <c r="V371" s="227">
        <f t="shared" si="13"/>
        <v>100</v>
      </c>
    </row>
    <row r="372" spans="1:22" s="28" customFormat="1" ht="54" customHeight="1" hidden="1">
      <c r="A372" s="107" t="s">
        <v>170</v>
      </c>
      <c r="B372" s="60" t="s">
        <v>336</v>
      </c>
      <c r="C372" s="152" t="s">
        <v>642</v>
      </c>
      <c r="D372" s="60" t="s">
        <v>168</v>
      </c>
      <c r="E372" s="61"/>
      <c r="F372" s="147"/>
      <c r="G372" s="66"/>
      <c r="H372" s="103"/>
      <c r="I372" s="66"/>
      <c r="J372" s="103"/>
      <c r="K372" s="66"/>
      <c r="L372" s="103"/>
      <c r="M372" s="66"/>
      <c r="N372" s="151"/>
      <c r="O372" s="66"/>
      <c r="P372" s="103">
        <v>3675300</v>
      </c>
      <c r="Q372" s="145">
        <f>O372+P372</f>
        <v>3675300</v>
      </c>
      <c r="R372" s="103">
        <v>-3675300</v>
      </c>
      <c r="S372" s="141">
        <f>Q372+R372</f>
        <v>0</v>
      </c>
      <c r="U372" s="141">
        <f>S372+T372</f>
        <v>0</v>
      </c>
      <c r="V372" s="227" t="str">
        <f t="shared" si="13"/>
        <v>-</v>
      </c>
    </row>
    <row r="373" spans="1:22" s="28" customFormat="1" ht="68.25" customHeight="1">
      <c r="A373" s="107" t="s">
        <v>566</v>
      </c>
      <c r="B373" s="60" t="s">
        <v>336</v>
      </c>
      <c r="C373" s="152" t="s">
        <v>642</v>
      </c>
      <c r="D373" s="60" t="s">
        <v>615</v>
      </c>
      <c r="E373" s="61"/>
      <c r="F373" s="147"/>
      <c r="G373" s="66"/>
      <c r="H373" s="103"/>
      <c r="I373" s="66"/>
      <c r="J373" s="103"/>
      <c r="K373" s="66"/>
      <c r="L373" s="103"/>
      <c r="M373" s="66"/>
      <c r="N373" s="151"/>
      <c r="O373" s="66"/>
      <c r="P373" s="103">
        <v>4969100</v>
      </c>
      <c r="Q373" s="145">
        <f>O373+P373</f>
        <v>4969100</v>
      </c>
      <c r="R373" s="103">
        <v>-12</v>
      </c>
      <c r="S373" s="141">
        <f>Q373+R373</f>
        <v>4969088</v>
      </c>
      <c r="U373" s="141">
        <v>0</v>
      </c>
      <c r="V373" s="227">
        <f t="shared" si="13"/>
        <v>0</v>
      </c>
    </row>
    <row r="374" spans="1:22" s="28" customFormat="1" ht="63">
      <c r="A374" s="11" t="s">
        <v>240</v>
      </c>
      <c r="B374" s="60" t="s">
        <v>336</v>
      </c>
      <c r="C374" s="152" t="s">
        <v>617</v>
      </c>
      <c r="D374" s="60"/>
      <c r="E374" s="66">
        <f>E375+E378</f>
        <v>30037568</v>
      </c>
      <c r="F374" s="147"/>
      <c r="G374" s="66">
        <f>G375+G378</f>
        <v>30312678</v>
      </c>
      <c r="H374" s="103"/>
      <c r="I374" s="66">
        <f>I375+I378</f>
        <v>31609457</v>
      </c>
      <c r="J374" s="103"/>
      <c r="K374" s="66">
        <f>K375+K378</f>
        <v>31609457</v>
      </c>
      <c r="L374" s="103"/>
      <c r="M374" s="66">
        <f>M375+M378</f>
        <v>31609457</v>
      </c>
      <c r="N374" s="151"/>
      <c r="O374" s="66">
        <f>O375+O378</f>
        <v>28398472</v>
      </c>
      <c r="P374" s="103"/>
      <c r="Q374" s="145">
        <f>Q375+Q378</f>
        <v>28398472</v>
      </c>
      <c r="R374" s="103"/>
      <c r="S374" s="141">
        <f>S375+S378</f>
        <v>27092502</v>
      </c>
      <c r="U374" s="141">
        <f>U375+U378</f>
        <v>27092502</v>
      </c>
      <c r="V374" s="227">
        <f t="shared" si="13"/>
        <v>100</v>
      </c>
    </row>
    <row r="375" spans="1:22" ht="194.25" customHeight="1">
      <c r="A375" s="87" t="s">
        <v>234</v>
      </c>
      <c r="B375" s="88" t="s">
        <v>336</v>
      </c>
      <c r="C375" s="88" t="s">
        <v>235</v>
      </c>
      <c r="D375" s="88"/>
      <c r="E375" s="66">
        <f>E376+E377</f>
        <v>29241568</v>
      </c>
      <c r="F375" s="98"/>
      <c r="G375" s="66">
        <f>G376+G377</f>
        <v>29516678</v>
      </c>
      <c r="H375" s="103"/>
      <c r="I375" s="66">
        <f>I376+I377</f>
        <v>30685555</v>
      </c>
      <c r="J375" s="103"/>
      <c r="K375" s="66">
        <f>K376+K377</f>
        <v>30685555</v>
      </c>
      <c r="L375" s="103"/>
      <c r="M375" s="66">
        <f>M376+M377</f>
        <v>30685555</v>
      </c>
      <c r="N375" s="113"/>
      <c r="O375" s="66">
        <f>O376+O377</f>
        <v>27541570</v>
      </c>
      <c r="P375" s="103"/>
      <c r="Q375" s="145">
        <f>Q376+Q377</f>
        <v>27541570</v>
      </c>
      <c r="R375" s="103"/>
      <c r="S375" s="141">
        <f>S376+S377</f>
        <v>26235600</v>
      </c>
      <c r="U375" s="141">
        <f>U376+U377</f>
        <v>26235600</v>
      </c>
      <c r="V375" s="227">
        <f t="shared" si="13"/>
        <v>100</v>
      </c>
    </row>
    <row r="376" spans="1:22" ht="21" customHeight="1">
      <c r="A376" s="41" t="s">
        <v>378</v>
      </c>
      <c r="B376" s="88" t="s">
        <v>336</v>
      </c>
      <c r="C376" s="88" t="s">
        <v>235</v>
      </c>
      <c r="D376" s="88" t="s">
        <v>382</v>
      </c>
      <c r="E376" s="66">
        <v>28786800</v>
      </c>
      <c r="F376" s="98">
        <v>275110</v>
      </c>
      <c r="G376" s="66">
        <f>E376+F376</f>
        <v>29061910</v>
      </c>
      <c r="H376" s="103">
        <v>1010050</v>
      </c>
      <c r="I376" s="66">
        <f>G376+H376</f>
        <v>30071960</v>
      </c>
      <c r="J376" s="103"/>
      <c r="K376" s="66">
        <f>I376+J376</f>
        <v>30071960</v>
      </c>
      <c r="L376" s="103">
        <v>177000</v>
      </c>
      <c r="M376" s="66">
        <f>K376+L376</f>
        <v>30248960</v>
      </c>
      <c r="N376" s="113">
        <v>-3143985</v>
      </c>
      <c r="O376" s="66">
        <f>M376+N376</f>
        <v>27104975</v>
      </c>
      <c r="P376" s="98">
        <v>-82000</v>
      </c>
      <c r="Q376" s="145">
        <f>O376+P376</f>
        <v>27022975</v>
      </c>
      <c r="R376" s="98">
        <v>-1305970</v>
      </c>
      <c r="S376" s="141">
        <f>Q376+R376</f>
        <v>25717005</v>
      </c>
      <c r="U376" s="141">
        <f>S376+T376</f>
        <v>25717005</v>
      </c>
      <c r="V376" s="227">
        <f t="shared" si="13"/>
        <v>100</v>
      </c>
    </row>
    <row r="377" spans="1:22" ht="65.25" customHeight="1">
      <c r="A377" s="87" t="s">
        <v>630</v>
      </c>
      <c r="B377" s="88" t="s">
        <v>336</v>
      </c>
      <c r="C377" s="88" t="s">
        <v>235</v>
      </c>
      <c r="D377" s="88" t="s">
        <v>637</v>
      </c>
      <c r="E377" s="66">
        <v>454768</v>
      </c>
      <c r="F377" s="98"/>
      <c r="G377" s="66">
        <f>E377+F377</f>
        <v>454768</v>
      </c>
      <c r="H377" s="103">
        <v>158827</v>
      </c>
      <c r="I377" s="66">
        <f>G377+H377</f>
        <v>613595</v>
      </c>
      <c r="J377" s="103"/>
      <c r="K377" s="66">
        <f>I377+J377</f>
        <v>613595</v>
      </c>
      <c r="L377" s="103">
        <v>-177000</v>
      </c>
      <c r="M377" s="66">
        <f>K377+L377</f>
        <v>436595</v>
      </c>
      <c r="N377" s="113"/>
      <c r="O377" s="66">
        <f>M377+N377</f>
        <v>436595</v>
      </c>
      <c r="P377" s="98">
        <v>82000</v>
      </c>
      <c r="Q377" s="145">
        <f>O377+P377</f>
        <v>518595</v>
      </c>
      <c r="R377" s="98"/>
      <c r="S377" s="141">
        <f>Q377+R377</f>
        <v>518595</v>
      </c>
      <c r="U377" s="141">
        <f>S377+T377</f>
        <v>518595</v>
      </c>
      <c r="V377" s="227">
        <f t="shared" si="13"/>
        <v>100</v>
      </c>
    </row>
    <row r="378" spans="1:22" ht="163.5" customHeight="1">
      <c r="A378" s="87" t="s">
        <v>242</v>
      </c>
      <c r="B378" s="88" t="s">
        <v>336</v>
      </c>
      <c r="C378" s="88" t="s">
        <v>237</v>
      </c>
      <c r="D378" s="88"/>
      <c r="E378" s="66">
        <f>E379+E380+E381</f>
        <v>796000</v>
      </c>
      <c r="F378" s="98"/>
      <c r="G378" s="66">
        <f>G379+G380+G381</f>
        <v>796000</v>
      </c>
      <c r="H378" s="103"/>
      <c r="I378" s="66">
        <f>I379+I380+I381</f>
        <v>923902</v>
      </c>
      <c r="J378" s="103"/>
      <c r="K378" s="66">
        <f>K379+K380+K381</f>
        <v>923902</v>
      </c>
      <c r="L378" s="103"/>
      <c r="M378" s="66">
        <f>M379+M380+M381</f>
        <v>923902</v>
      </c>
      <c r="N378" s="113"/>
      <c r="O378" s="66">
        <f>O379+O380+O381</f>
        <v>856902</v>
      </c>
      <c r="P378" s="98"/>
      <c r="Q378" s="145">
        <f>Q379+Q380+Q381</f>
        <v>856902</v>
      </c>
      <c r="R378" s="98"/>
      <c r="S378" s="141">
        <f>S379+S380+S381</f>
        <v>856902</v>
      </c>
      <c r="U378" s="141">
        <f>U379+U380+U381</f>
        <v>856902</v>
      </c>
      <c r="V378" s="227">
        <f t="shared" si="13"/>
        <v>100</v>
      </c>
    </row>
    <row r="379" spans="1:22" ht="51" customHeight="1">
      <c r="A379" s="41" t="s">
        <v>380</v>
      </c>
      <c r="B379" s="60" t="s">
        <v>336</v>
      </c>
      <c r="C379" s="60" t="s">
        <v>237</v>
      </c>
      <c r="D379" s="60" t="s">
        <v>384</v>
      </c>
      <c r="E379" s="66">
        <v>250000</v>
      </c>
      <c r="F379" s="98"/>
      <c r="G379" s="66">
        <f>E379+F379</f>
        <v>250000</v>
      </c>
      <c r="H379" s="103">
        <v>40630</v>
      </c>
      <c r="I379" s="66">
        <f>G379+H379</f>
        <v>290630</v>
      </c>
      <c r="J379" s="103"/>
      <c r="K379" s="66">
        <f>I379+J379</f>
        <v>290630</v>
      </c>
      <c r="L379" s="103"/>
      <c r="M379" s="66">
        <f>K379+L379</f>
        <v>290630</v>
      </c>
      <c r="N379" s="113"/>
      <c r="O379" s="66">
        <f>M379+N379</f>
        <v>290630</v>
      </c>
      <c r="P379" s="98">
        <v>17662</v>
      </c>
      <c r="Q379" s="145">
        <f>O379+P379</f>
        <v>308292</v>
      </c>
      <c r="R379" s="98">
        <v>-26288</v>
      </c>
      <c r="S379" s="141">
        <f>Q379+R379</f>
        <v>282004</v>
      </c>
      <c r="U379" s="141">
        <f>S379+T379</f>
        <v>282004</v>
      </c>
      <c r="V379" s="227">
        <f t="shared" si="13"/>
        <v>100</v>
      </c>
    </row>
    <row r="380" spans="1:22" ht="37.5" customHeight="1">
      <c r="A380" s="41" t="s">
        <v>402</v>
      </c>
      <c r="B380" s="88" t="s">
        <v>336</v>
      </c>
      <c r="C380" s="88" t="s">
        <v>237</v>
      </c>
      <c r="D380" s="88" t="s">
        <v>385</v>
      </c>
      <c r="E380" s="66">
        <v>537000</v>
      </c>
      <c r="F380" s="98"/>
      <c r="G380" s="66">
        <f>E380+F380</f>
        <v>537000</v>
      </c>
      <c r="H380" s="103">
        <v>87272</v>
      </c>
      <c r="I380" s="66">
        <f>G380+H380</f>
        <v>624272</v>
      </c>
      <c r="J380" s="103"/>
      <c r="K380" s="66">
        <f>I380+J380</f>
        <v>624272</v>
      </c>
      <c r="L380" s="103"/>
      <c r="M380" s="66">
        <f>K380+L380</f>
        <v>624272</v>
      </c>
      <c r="N380" s="113">
        <v>-67000</v>
      </c>
      <c r="O380" s="66">
        <f>M380+N380</f>
        <v>557272</v>
      </c>
      <c r="P380" s="98">
        <v>-17662</v>
      </c>
      <c r="Q380" s="145">
        <f>O380+P380</f>
        <v>539610</v>
      </c>
      <c r="R380" s="98">
        <v>26288</v>
      </c>
      <c r="S380" s="141">
        <f>Q380+R380</f>
        <v>565898</v>
      </c>
      <c r="U380" s="141">
        <f>S380+T380</f>
        <v>565898</v>
      </c>
      <c r="V380" s="227">
        <f t="shared" si="13"/>
        <v>100</v>
      </c>
    </row>
    <row r="381" spans="1:22" ht="82.5" customHeight="1">
      <c r="A381" s="87" t="s">
        <v>628</v>
      </c>
      <c r="B381" s="88" t="s">
        <v>336</v>
      </c>
      <c r="C381" s="88" t="s">
        <v>237</v>
      </c>
      <c r="D381" s="88" t="s">
        <v>637</v>
      </c>
      <c r="E381" s="66">
        <v>9000</v>
      </c>
      <c r="F381" s="98"/>
      <c r="G381" s="66">
        <f>E381+F381</f>
        <v>9000</v>
      </c>
      <c r="H381" s="103"/>
      <c r="I381" s="66">
        <f>G381+H381</f>
        <v>9000</v>
      </c>
      <c r="J381" s="103"/>
      <c r="K381" s="66">
        <f>I381+J381</f>
        <v>9000</v>
      </c>
      <c r="L381" s="103"/>
      <c r="M381" s="66">
        <f>K381+L381</f>
        <v>9000</v>
      </c>
      <c r="N381" s="113"/>
      <c r="O381" s="66">
        <f>M381+N381</f>
        <v>9000</v>
      </c>
      <c r="P381" s="98"/>
      <c r="Q381" s="145">
        <f>O381+P381</f>
        <v>9000</v>
      </c>
      <c r="R381" s="98"/>
      <c r="S381" s="141">
        <f>Q381+R381</f>
        <v>9000</v>
      </c>
      <c r="U381" s="141">
        <f>S381+T381</f>
        <v>9000</v>
      </c>
      <c r="V381" s="227">
        <f t="shared" si="13"/>
        <v>100</v>
      </c>
    </row>
    <row r="382" spans="1:22" ht="78.75">
      <c r="A382" s="87" t="s">
        <v>220</v>
      </c>
      <c r="B382" s="88" t="s">
        <v>336</v>
      </c>
      <c r="C382" s="88" t="s">
        <v>649</v>
      </c>
      <c r="D382" s="88"/>
      <c r="E382" s="66" t="e">
        <f>E385</f>
        <v>#REF!</v>
      </c>
      <c r="F382" s="98"/>
      <c r="G382" s="66" t="e">
        <f>G385</f>
        <v>#REF!</v>
      </c>
      <c r="H382" s="103"/>
      <c r="I382" s="66" t="e">
        <f>I385</f>
        <v>#REF!</v>
      </c>
      <c r="J382" s="103"/>
      <c r="K382" s="66" t="e">
        <f>K385</f>
        <v>#REF!</v>
      </c>
      <c r="L382" s="103"/>
      <c r="M382" s="66" t="e">
        <f>M385+M383</f>
        <v>#REF!</v>
      </c>
      <c r="N382" s="113"/>
      <c r="O382" s="66">
        <f>O385+O383+O389</f>
        <v>588241.08</v>
      </c>
      <c r="P382" s="98"/>
      <c r="Q382" s="145">
        <f>Q385+Q383+Q389</f>
        <v>588241.08</v>
      </c>
      <c r="R382" s="98"/>
      <c r="S382" s="141">
        <f>S385+S383+S389</f>
        <v>588241.08</v>
      </c>
      <c r="U382" s="141">
        <f>U385+U383+U389</f>
        <v>332937.52</v>
      </c>
      <c r="V382" s="227">
        <f t="shared" si="13"/>
        <v>56.6</v>
      </c>
    </row>
    <row r="383" spans="1:22" ht="72" customHeight="1">
      <c r="A383" s="87" t="s">
        <v>186</v>
      </c>
      <c r="B383" s="60" t="s">
        <v>336</v>
      </c>
      <c r="C383" s="60" t="s">
        <v>651</v>
      </c>
      <c r="D383" s="88"/>
      <c r="E383" s="66"/>
      <c r="F383" s="98"/>
      <c r="G383" s="66"/>
      <c r="H383" s="103"/>
      <c r="I383" s="66"/>
      <c r="J383" s="103"/>
      <c r="K383" s="66"/>
      <c r="L383" s="103"/>
      <c r="M383" s="66">
        <f>M384</f>
        <v>44965.08</v>
      </c>
      <c r="N383" s="113"/>
      <c r="O383" s="66">
        <f>O384</f>
        <v>72243.68</v>
      </c>
      <c r="P383" s="98"/>
      <c r="Q383" s="145">
        <f>Q384</f>
        <v>72243.68</v>
      </c>
      <c r="R383" s="98"/>
      <c r="S383" s="141">
        <f>S384</f>
        <v>72243.68</v>
      </c>
      <c r="U383" s="141">
        <f>U384</f>
        <v>72243.68</v>
      </c>
      <c r="V383" s="227">
        <f t="shared" si="13"/>
        <v>100</v>
      </c>
    </row>
    <row r="384" spans="1:22" ht="47.25">
      <c r="A384" s="107" t="s">
        <v>180</v>
      </c>
      <c r="B384" s="60" t="s">
        <v>336</v>
      </c>
      <c r="C384" s="60" t="s">
        <v>651</v>
      </c>
      <c r="D384" s="60" t="s">
        <v>387</v>
      </c>
      <c r="E384" s="66"/>
      <c r="F384" s="98"/>
      <c r="G384" s="66"/>
      <c r="H384" s="103"/>
      <c r="I384" s="66"/>
      <c r="J384" s="103"/>
      <c r="K384" s="66"/>
      <c r="L384" s="103">
        <v>44965.08</v>
      </c>
      <c r="M384" s="66">
        <f>K384+L384</f>
        <v>44965.08</v>
      </c>
      <c r="N384" s="113">
        <v>27278.6</v>
      </c>
      <c r="O384" s="66">
        <f>M384+N384</f>
        <v>72243.68</v>
      </c>
      <c r="P384" s="98"/>
      <c r="Q384" s="145">
        <f>O384+P384</f>
        <v>72243.68</v>
      </c>
      <c r="R384" s="98"/>
      <c r="S384" s="141">
        <f>Q384+R384</f>
        <v>72243.68</v>
      </c>
      <c r="U384" s="141">
        <f>S384+T384</f>
        <v>72243.68</v>
      </c>
      <c r="V384" s="227">
        <f t="shared" si="13"/>
        <v>100</v>
      </c>
    </row>
    <row r="385" spans="1:22" ht="47.25">
      <c r="A385" s="153" t="s">
        <v>483</v>
      </c>
      <c r="B385" s="60" t="s">
        <v>336</v>
      </c>
      <c r="C385" s="60" t="s">
        <v>481</v>
      </c>
      <c r="D385" s="88"/>
      <c r="E385" s="66" t="e">
        <f>E387+#REF!</f>
        <v>#REF!</v>
      </c>
      <c r="F385" s="98"/>
      <c r="G385" s="66" t="e">
        <f>G387+#REF!</f>
        <v>#REF!</v>
      </c>
      <c r="H385" s="103"/>
      <c r="I385" s="66" t="e">
        <f>I387+#REF!</f>
        <v>#REF!</v>
      </c>
      <c r="J385" s="103"/>
      <c r="K385" s="66" t="e">
        <f>K387+#REF!</f>
        <v>#REF!</v>
      </c>
      <c r="L385" s="103"/>
      <c r="M385" s="66" t="e">
        <f>M387+#REF!</f>
        <v>#REF!</v>
      </c>
      <c r="N385" s="113"/>
      <c r="O385" s="66">
        <f>O387+O388</f>
        <v>477000</v>
      </c>
      <c r="P385" s="98"/>
      <c r="Q385" s="145">
        <f>Q387+Q388+Q386</f>
        <v>477000</v>
      </c>
      <c r="R385" s="98"/>
      <c r="S385" s="141">
        <f>S387+S388+S386</f>
        <v>477000</v>
      </c>
      <c r="U385" s="141">
        <f>U387+U388+U386</f>
        <v>221696.44</v>
      </c>
      <c r="V385" s="227">
        <f t="shared" si="13"/>
        <v>46.5</v>
      </c>
    </row>
    <row r="386" spans="1:22" ht="47.25">
      <c r="A386" s="153" t="s">
        <v>401</v>
      </c>
      <c r="B386" s="60" t="s">
        <v>336</v>
      </c>
      <c r="C386" s="60" t="s">
        <v>481</v>
      </c>
      <c r="D386" s="60" t="s">
        <v>387</v>
      </c>
      <c r="E386" s="66"/>
      <c r="F386" s="98"/>
      <c r="G386" s="66"/>
      <c r="H386" s="103"/>
      <c r="I386" s="66"/>
      <c r="J386" s="103"/>
      <c r="K386" s="66"/>
      <c r="L386" s="103"/>
      <c r="M386" s="66"/>
      <c r="N386" s="113"/>
      <c r="O386" s="66"/>
      <c r="P386" s="98">
        <v>52696.44</v>
      </c>
      <c r="Q386" s="145">
        <f>O386+P386</f>
        <v>52696.44</v>
      </c>
      <c r="R386" s="98"/>
      <c r="S386" s="141">
        <f>Q386+R386</f>
        <v>52696.44</v>
      </c>
      <c r="U386" s="141">
        <f>S386+T386</f>
        <v>52696.44</v>
      </c>
      <c r="V386" s="227">
        <f t="shared" si="13"/>
        <v>100</v>
      </c>
    </row>
    <row r="387" spans="1:22" ht="31.5">
      <c r="A387" s="41" t="s">
        <v>402</v>
      </c>
      <c r="B387" s="60" t="s">
        <v>336</v>
      </c>
      <c r="C387" s="60" t="s">
        <v>481</v>
      </c>
      <c r="D387" s="60" t="s">
        <v>385</v>
      </c>
      <c r="E387" s="66">
        <v>434000</v>
      </c>
      <c r="F387" s="98">
        <v>-43000</v>
      </c>
      <c r="G387" s="66">
        <f>E387+F387</f>
        <v>391000</v>
      </c>
      <c r="H387" s="103"/>
      <c r="I387" s="66">
        <f>G387+H387</f>
        <v>391000</v>
      </c>
      <c r="J387" s="103"/>
      <c r="K387" s="66">
        <f>I387+J387</f>
        <v>391000</v>
      </c>
      <c r="L387" s="103"/>
      <c r="M387" s="66">
        <f>K387+L387</f>
        <v>391000</v>
      </c>
      <c r="N387" s="113"/>
      <c r="O387" s="66">
        <f>M387+N387</f>
        <v>391000</v>
      </c>
      <c r="P387" s="98">
        <v>-83696.44</v>
      </c>
      <c r="Q387" s="145">
        <f>O387+P387</f>
        <v>307303.56</v>
      </c>
      <c r="R387" s="98"/>
      <c r="S387" s="141">
        <f>Q387+R387</f>
        <v>307303.56</v>
      </c>
      <c r="U387" s="141">
        <v>52000</v>
      </c>
      <c r="V387" s="227">
        <f t="shared" si="13"/>
        <v>16.9</v>
      </c>
    </row>
    <row r="388" spans="1:22" ht="31.5">
      <c r="A388" s="11" t="s">
        <v>174</v>
      </c>
      <c r="B388" s="60" t="s">
        <v>336</v>
      </c>
      <c r="C388" s="60" t="s">
        <v>481</v>
      </c>
      <c r="D388" s="60" t="s">
        <v>173</v>
      </c>
      <c r="E388" s="66"/>
      <c r="F388" s="98"/>
      <c r="G388" s="66"/>
      <c r="H388" s="103"/>
      <c r="I388" s="66"/>
      <c r="J388" s="103"/>
      <c r="K388" s="66"/>
      <c r="L388" s="103"/>
      <c r="M388" s="66"/>
      <c r="N388" s="113"/>
      <c r="O388" s="66">
        <v>86000</v>
      </c>
      <c r="P388" s="98">
        <v>31000</v>
      </c>
      <c r="Q388" s="145">
        <f>O388+P388</f>
        <v>117000</v>
      </c>
      <c r="R388" s="98"/>
      <c r="S388" s="141">
        <f>Q388+R388</f>
        <v>117000</v>
      </c>
      <c r="U388" s="141">
        <f>S388+T388</f>
        <v>117000</v>
      </c>
      <c r="V388" s="227">
        <f t="shared" si="13"/>
        <v>100</v>
      </c>
    </row>
    <row r="389" spans="1:22" ht="94.5">
      <c r="A389" s="11" t="s">
        <v>435</v>
      </c>
      <c r="B389" s="60" t="s">
        <v>336</v>
      </c>
      <c r="C389" s="60" t="s">
        <v>573</v>
      </c>
      <c r="D389" s="60"/>
      <c r="E389" s="66"/>
      <c r="F389" s="98"/>
      <c r="G389" s="66"/>
      <c r="H389" s="103"/>
      <c r="I389" s="66"/>
      <c r="J389" s="103"/>
      <c r="K389" s="66"/>
      <c r="L389" s="103"/>
      <c r="M389" s="66"/>
      <c r="N389" s="113"/>
      <c r="O389" s="66">
        <f>O390</f>
        <v>38997.4</v>
      </c>
      <c r="P389" s="98"/>
      <c r="Q389" s="145">
        <f>Q390</f>
        <v>38997.4</v>
      </c>
      <c r="R389" s="98"/>
      <c r="S389" s="141">
        <f>S390</f>
        <v>38997.4</v>
      </c>
      <c r="U389" s="141">
        <f>U390</f>
        <v>38997.4</v>
      </c>
      <c r="V389" s="227">
        <f t="shared" si="13"/>
        <v>100</v>
      </c>
    </row>
    <row r="390" spans="1:22" ht="47.25">
      <c r="A390" s="11" t="s">
        <v>401</v>
      </c>
      <c r="B390" s="60" t="s">
        <v>336</v>
      </c>
      <c r="C390" s="60" t="s">
        <v>573</v>
      </c>
      <c r="D390" s="60" t="s">
        <v>387</v>
      </c>
      <c r="E390" s="66"/>
      <c r="F390" s="98"/>
      <c r="G390" s="66"/>
      <c r="H390" s="103"/>
      <c r="I390" s="66"/>
      <c r="J390" s="103"/>
      <c r="K390" s="66"/>
      <c r="L390" s="103"/>
      <c r="M390" s="66"/>
      <c r="N390" s="113">
        <v>38997.4</v>
      </c>
      <c r="O390" s="66">
        <f>M390+N390</f>
        <v>38997.4</v>
      </c>
      <c r="P390" s="98"/>
      <c r="Q390" s="145">
        <f>O390+P390</f>
        <v>38997.4</v>
      </c>
      <c r="R390" s="98"/>
      <c r="S390" s="141">
        <f>Q390+R390</f>
        <v>38997.4</v>
      </c>
      <c r="U390" s="141">
        <f>S390+T390</f>
        <v>38997.4</v>
      </c>
      <c r="V390" s="227">
        <f t="shared" si="13"/>
        <v>100</v>
      </c>
    </row>
    <row r="391" spans="1:22" ht="15.75">
      <c r="A391" s="127" t="s">
        <v>97</v>
      </c>
      <c r="B391" s="60" t="s">
        <v>336</v>
      </c>
      <c r="C391" s="60" t="s">
        <v>414</v>
      </c>
      <c r="D391" s="60"/>
      <c r="E391" s="66"/>
      <c r="F391" s="98"/>
      <c r="G391" s="66"/>
      <c r="H391" s="103"/>
      <c r="I391" s="66"/>
      <c r="J391" s="103"/>
      <c r="K391" s="66"/>
      <c r="L391" s="103"/>
      <c r="M391" s="66"/>
      <c r="N391" s="113"/>
      <c r="O391" s="66"/>
      <c r="P391" s="98"/>
      <c r="Q391" s="145"/>
      <c r="R391" s="98"/>
      <c r="S391" s="141">
        <f>S392</f>
        <v>2656380</v>
      </c>
      <c r="U391" s="141">
        <f>U392</f>
        <v>2656380</v>
      </c>
      <c r="V391" s="227">
        <f t="shared" si="13"/>
        <v>100</v>
      </c>
    </row>
    <row r="392" spans="1:22" ht="31.5">
      <c r="A392" s="127" t="s">
        <v>69</v>
      </c>
      <c r="B392" s="60" t="s">
        <v>336</v>
      </c>
      <c r="C392" s="60" t="s">
        <v>208</v>
      </c>
      <c r="D392" s="60"/>
      <c r="E392" s="66"/>
      <c r="F392" s="98"/>
      <c r="G392" s="66"/>
      <c r="H392" s="103"/>
      <c r="I392" s="66"/>
      <c r="J392" s="103"/>
      <c r="K392" s="66"/>
      <c r="L392" s="103"/>
      <c r="M392" s="66"/>
      <c r="N392" s="113"/>
      <c r="O392" s="66"/>
      <c r="P392" s="98"/>
      <c r="Q392" s="145"/>
      <c r="R392" s="98"/>
      <c r="S392" s="141">
        <f>S393+S394</f>
        <v>2656380</v>
      </c>
      <c r="U392" s="141">
        <f>U393+U394</f>
        <v>2656380</v>
      </c>
      <c r="V392" s="227">
        <f t="shared" si="13"/>
        <v>100</v>
      </c>
    </row>
    <row r="393" spans="1:22" ht="63">
      <c r="A393" s="11" t="s">
        <v>626</v>
      </c>
      <c r="B393" s="60" t="s">
        <v>336</v>
      </c>
      <c r="C393" s="60" t="s">
        <v>208</v>
      </c>
      <c r="D393" s="60" t="s">
        <v>390</v>
      </c>
      <c r="E393" s="66"/>
      <c r="F393" s="98"/>
      <c r="G393" s="66"/>
      <c r="H393" s="103"/>
      <c r="I393" s="66"/>
      <c r="J393" s="103"/>
      <c r="K393" s="66"/>
      <c r="L393" s="103"/>
      <c r="M393" s="66"/>
      <c r="N393" s="113"/>
      <c r="O393" s="66"/>
      <c r="P393" s="98"/>
      <c r="Q393" s="145"/>
      <c r="R393" s="98">
        <v>583433.31</v>
      </c>
      <c r="S393" s="141">
        <f>Q393+R393</f>
        <v>583433.31</v>
      </c>
      <c r="U393" s="141">
        <f>S393+T393</f>
        <v>583433.31</v>
      </c>
      <c r="V393" s="227">
        <f t="shared" si="13"/>
        <v>100</v>
      </c>
    </row>
    <row r="394" spans="1:22" ht="31.5">
      <c r="A394" s="11" t="s">
        <v>174</v>
      </c>
      <c r="B394" s="60" t="s">
        <v>336</v>
      </c>
      <c r="C394" s="60" t="s">
        <v>208</v>
      </c>
      <c r="D394" s="60" t="s">
        <v>173</v>
      </c>
      <c r="E394" s="66"/>
      <c r="F394" s="98"/>
      <c r="G394" s="66"/>
      <c r="H394" s="103"/>
      <c r="I394" s="66"/>
      <c r="J394" s="103"/>
      <c r="K394" s="66"/>
      <c r="L394" s="103"/>
      <c r="M394" s="66"/>
      <c r="N394" s="113"/>
      <c r="O394" s="66"/>
      <c r="P394" s="98"/>
      <c r="Q394" s="145"/>
      <c r="R394" s="98">
        <v>2072946.69</v>
      </c>
      <c r="S394" s="141">
        <f>Q394+R394</f>
        <v>2072946.69</v>
      </c>
      <c r="U394" s="141">
        <f>S394+T394</f>
        <v>2072946.69</v>
      </c>
      <c r="V394" s="227">
        <f aca="true" t="shared" si="18" ref="V394:V457">IF(S394=0,"-",IF(U394/S394*100&gt;110,"свыше 100",ROUND((U394/S394*100),1)))</f>
        <v>100</v>
      </c>
    </row>
    <row r="395" spans="1:22" s="28" customFormat="1" ht="26.25" customHeight="1">
      <c r="A395" s="41" t="s">
        <v>321</v>
      </c>
      <c r="B395" s="88" t="s">
        <v>322</v>
      </c>
      <c r="C395" s="60"/>
      <c r="D395" s="88"/>
      <c r="E395" s="67">
        <f>E396+E471</f>
        <v>452905812</v>
      </c>
      <c r="F395" s="147"/>
      <c r="G395" s="67">
        <f>G396+G471</f>
        <v>383561022</v>
      </c>
      <c r="H395" s="103"/>
      <c r="I395" s="67">
        <f>I396+I471</f>
        <v>377018499.8</v>
      </c>
      <c r="J395" s="103"/>
      <c r="K395" s="67">
        <f>K396+K471</f>
        <v>377138817.87</v>
      </c>
      <c r="L395" s="103"/>
      <c r="M395" s="67">
        <f>M396+M471</f>
        <v>379751811.65000004</v>
      </c>
      <c r="N395" s="102"/>
      <c r="O395" s="67">
        <f>O396+O471</f>
        <v>386542819.50000006</v>
      </c>
      <c r="P395" s="147"/>
      <c r="Q395" s="144">
        <f>Q396+Q471</f>
        <v>387168643.8600001</v>
      </c>
      <c r="R395" s="149"/>
      <c r="S395" s="130">
        <f>S396+S471</f>
        <v>395990161.01000005</v>
      </c>
      <c r="U395" s="130">
        <f>U396+U471</f>
        <v>388776118.7</v>
      </c>
      <c r="V395" s="227">
        <f t="shared" si="18"/>
        <v>98.2</v>
      </c>
    </row>
    <row r="396" spans="1:22" s="28" customFormat="1" ht="78.75">
      <c r="A396" s="11" t="s">
        <v>200</v>
      </c>
      <c r="B396" s="88" t="s">
        <v>322</v>
      </c>
      <c r="C396" s="88" t="s">
        <v>373</v>
      </c>
      <c r="D396" s="88"/>
      <c r="E396" s="67">
        <f>E397+E432+E441</f>
        <v>445770612</v>
      </c>
      <c r="F396" s="147"/>
      <c r="G396" s="67">
        <f>G397+G432+G441</f>
        <v>376425822</v>
      </c>
      <c r="H396" s="103"/>
      <c r="I396" s="67">
        <f>I397+I432+I441</f>
        <v>370608749.8</v>
      </c>
      <c r="J396" s="103"/>
      <c r="K396" s="67">
        <f>K397+K432+K441</f>
        <v>370729067.87</v>
      </c>
      <c r="L396" s="103"/>
      <c r="M396" s="67">
        <f>M397+M432+M441</f>
        <v>372367461.65000004</v>
      </c>
      <c r="N396" s="151"/>
      <c r="O396" s="67">
        <f>O397+O432+O441</f>
        <v>377887479.50000006</v>
      </c>
      <c r="P396" s="147"/>
      <c r="Q396" s="144">
        <f>Q397+Q432+Q441</f>
        <v>378513303.8600001</v>
      </c>
      <c r="R396" s="149"/>
      <c r="S396" s="130">
        <f>S397+S432+S441</f>
        <v>386500852.01000005</v>
      </c>
      <c r="U396" s="130">
        <f>U397+U432+U441</f>
        <v>379299835.55</v>
      </c>
      <c r="V396" s="227">
        <f t="shared" si="18"/>
        <v>98.1</v>
      </c>
    </row>
    <row r="397" spans="1:22" s="28" customFormat="1" ht="47.25">
      <c r="A397" s="41" t="s">
        <v>616</v>
      </c>
      <c r="B397" s="88" t="s">
        <v>322</v>
      </c>
      <c r="C397" s="88" t="s">
        <v>617</v>
      </c>
      <c r="D397" s="88"/>
      <c r="E397" s="67">
        <f>E398+E401+E414+E417+E425+E428+E430+E409</f>
        <v>423068318</v>
      </c>
      <c r="F397" s="147"/>
      <c r="G397" s="67">
        <f>G398+G401+G414+G417+G425+G428+G430+G409</f>
        <v>352166456</v>
      </c>
      <c r="H397" s="103"/>
      <c r="I397" s="67">
        <f>I398+I401+I414+I417+I425+I428+I430+I409+I412</f>
        <v>345450356.8</v>
      </c>
      <c r="J397" s="103"/>
      <c r="K397" s="67">
        <f>K398+K401+K414+K417+K425+K428+K430+K409+K412</f>
        <v>345570674.87</v>
      </c>
      <c r="L397" s="103"/>
      <c r="M397" s="67">
        <f>M398+M401+M414+M417+M425+M428+M430+M409+M412</f>
        <v>345504205.91</v>
      </c>
      <c r="N397" s="151"/>
      <c r="O397" s="67">
        <f>O398+O401+O414+O417+O425+O428+O430+O409+O412</f>
        <v>350280688.77000004</v>
      </c>
      <c r="P397" s="147"/>
      <c r="Q397" s="144">
        <f>Q398+Q401+Q414+Q417+Q425+Q428+Q430+Q409+Q412</f>
        <v>350906613.13000005</v>
      </c>
      <c r="R397" s="149"/>
      <c r="S397" s="130">
        <f>S398+S401+S414+S417+S425+S428+S430+S409+S412</f>
        <v>360040828.54</v>
      </c>
      <c r="U397" s="130">
        <f>U398+U401+U414+U417+U425+U428+U430+U409+U412</f>
        <v>353677070.69</v>
      </c>
      <c r="V397" s="227">
        <f t="shared" si="18"/>
        <v>98.2</v>
      </c>
    </row>
    <row r="398" spans="1:22" s="28" customFormat="1" ht="204.75">
      <c r="A398" s="107" t="s">
        <v>234</v>
      </c>
      <c r="B398" s="60" t="s">
        <v>322</v>
      </c>
      <c r="C398" s="60" t="s">
        <v>235</v>
      </c>
      <c r="D398" s="60"/>
      <c r="E398" s="61">
        <f>E399+E400</f>
        <v>277996432</v>
      </c>
      <c r="F398" s="147"/>
      <c r="G398" s="61">
        <f>G399+G400</f>
        <v>196662222</v>
      </c>
      <c r="H398" s="103"/>
      <c r="I398" s="61">
        <f>I399+I400</f>
        <v>191456445</v>
      </c>
      <c r="J398" s="103"/>
      <c r="K398" s="61">
        <f>K399+K400</f>
        <v>191456445</v>
      </c>
      <c r="L398" s="103"/>
      <c r="M398" s="61">
        <f>M399+M400</f>
        <v>191456445</v>
      </c>
      <c r="N398" s="151"/>
      <c r="O398" s="61">
        <f>O399+O400</f>
        <v>191578730</v>
      </c>
      <c r="P398" s="147"/>
      <c r="Q398" s="141">
        <f>Q399+Q400</f>
        <v>192045730</v>
      </c>
      <c r="R398" s="149"/>
      <c r="S398" s="141">
        <f>S399+S400</f>
        <v>193351700</v>
      </c>
      <c r="U398" s="141">
        <f>U399+U400</f>
        <v>193351700</v>
      </c>
      <c r="V398" s="227">
        <f t="shared" si="18"/>
        <v>100</v>
      </c>
    </row>
    <row r="399" spans="1:22" s="28" customFormat="1" ht="15.75">
      <c r="A399" s="11" t="s">
        <v>378</v>
      </c>
      <c r="B399" s="60" t="s">
        <v>322</v>
      </c>
      <c r="C399" s="60" t="s">
        <v>235</v>
      </c>
      <c r="D399" s="60" t="s">
        <v>382</v>
      </c>
      <c r="E399" s="66">
        <v>232554028</v>
      </c>
      <c r="F399" s="147">
        <v>-81334210</v>
      </c>
      <c r="G399" s="66">
        <f>E399+F399</f>
        <v>151219818</v>
      </c>
      <c r="H399" s="103">
        <v>-22618473</v>
      </c>
      <c r="I399" s="66">
        <f>G399+H399</f>
        <v>128601345</v>
      </c>
      <c r="J399" s="103"/>
      <c r="K399" s="66">
        <f>I399+J399</f>
        <v>128601345</v>
      </c>
      <c r="L399" s="103"/>
      <c r="M399" s="66">
        <f>K399+L399</f>
        <v>128601345</v>
      </c>
      <c r="N399" s="151"/>
      <c r="O399" s="66">
        <f>M399+N399</f>
        <v>128601345</v>
      </c>
      <c r="P399" s="103">
        <v>311333</v>
      </c>
      <c r="Q399" s="145">
        <f>O399+P399</f>
        <v>128912678</v>
      </c>
      <c r="R399" s="103">
        <v>672224</v>
      </c>
      <c r="S399" s="141">
        <f>Q399+R399</f>
        <v>129584902</v>
      </c>
      <c r="U399" s="141">
        <f>S399+T399</f>
        <v>129584902</v>
      </c>
      <c r="V399" s="227">
        <f t="shared" si="18"/>
        <v>100</v>
      </c>
    </row>
    <row r="400" spans="1:22" s="28" customFormat="1" ht="63">
      <c r="A400" s="87" t="s">
        <v>629</v>
      </c>
      <c r="B400" s="88" t="s">
        <v>322</v>
      </c>
      <c r="C400" s="88" t="s">
        <v>235</v>
      </c>
      <c r="D400" s="88" t="s">
        <v>637</v>
      </c>
      <c r="E400" s="61">
        <v>45442404</v>
      </c>
      <c r="F400" s="147"/>
      <c r="G400" s="61">
        <v>45442404</v>
      </c>
      <c r="H400" s="103">
        <v>20994828</v>
      </c>
      <c r="I400" s="66">
        <v>62855100</v>
      </c>
      <c r="J400" s="103"/>
      <c r="K400" s="66">
        <f>I400+J400</f>
        <v>62855100</v>
      </c>
      <c r="L400" s="103"/>
      <c r="M400" s="66">
        <f>K400+L400</f>
        <v>62855100</v>
      </c>
      <c r="N400" s="151">
        <v>122285</v>
      </c>
      <c r="O400" s="66">
        <f>M400+N400</f>
        <v>62977385</v>
      </c>
      <c r="P400" s="103">
        <v>155667</v>
      </c>
      <c r="Q400" s="145">
        <f>O400+P400</f>
        <v>63133052</v>
      </c>
      <c r="R400" s="103">
        <v>633746</v>
      </c>
      <c r="S400" s="141">
        <f>Q400+R400</f>
        <v>63766798</v>
      </c>
      <c r="U400" s="141">
        <f>S400+T400</f>
        <v>63766798</v>
      </c>
      <c r="V400" s="227">
        <f t="shared" si="18"/>
        <v>100</v>
      </c>
    </row>
    <row r="401" spans="1:22" ht="166.5" customHeight="1">
      <c r="A401" s="107" t="s">
        <v>242</v>
      </c>
      <c r="B401" s="60" t="s">
        <v>322</v>
      </c>
      <c r="C401" s="60" t="s">
        <v>237</v>
      </c>
      <c r="D401" s="60"/>
      <c r="E401" s="66">
        <f>E402+E403+E404</f>
        <v>4682000</v>
      </c>
      <c r="F401" s="98"/>
      <c r="G401" s="66">
        <f>G402+G403+G404</f>
        <v>406100</v>
      </c>
      <c r="H401" s="103"/>
      <c r="I401" s="66">
        <f>I402+I403+I404</f>
        <v>4315098</v>
      </c>
      <c r="J401" s="103"/>
      <c r="K401" s="66">
        <f>K402+K403+K404</f>
        <v>4315098</v>
      </c>
      <c r="L401" s="103"/>
      <c r="M401" s="66">
        <f>M402+M403+M404</f>
        <v>4315098</v>
      </c>
      <c r="N401" s="113"/>
      <c r="O401" s="66">
        <f>O402+O403+O404</f>
        <v>4315098</v>
      </c>
      <c r="P401" s="98"/>
      <c r="Q401" s="145">
        <f>Q402+Q403+Q404</f>
        <v>4315098</v>
      </c>
      <c r="R401" s="98"/>
      <c r="S401" s="141">
        <f>S402+S403+S404</f>
        <v>4315098</v>
      </c>
      <c r="U401" s="141">
        <f>U402+U403+U404</f>
        <v>4315098</v>
      </c>
      <c r="V401" s="227">
        <f t="shared" si="18"/>
        <v>100</v>
      </c>
    </row>
    <row r="402" spans="1:22" ht="48.75" customHeight="1">
      <c r="A402" s="41" t="s">
        <v>380</v>
      </c>
      <c r="B402" s="88" t="s">
        <v>322</v>
      </c>
      <c r="C402" s="88" t="s">
        <v>237</v>
      </c>
      <c r="D402" s="88" t="s">
        <v>384</v>
      </c>
      <c r="E402" s="61">
        <v>1350000</v>
      </c>
      <c r="F402" s="98">
        <v>-348800</v>
      </c>
      <c r="G402" s="61">
        <f>E402+F402</f>
        <v>1001200</v>
      </c>
      <c r="H402" s="103">
        <v>162715</v>
      </c>
      <c r="I402" s="61">
        <f>G402+H402</f>
        <v>1163915</v>
      </c>
      <c r="J402" s="103">
        <v>-366586.63</v>
      </c>
      <c r="K402" s="61">
        <f>I402+J402</f>
        <v>797328.37</v>
      </c>
      <c r="L402" s="103">
        <v>-7869</v>
      </c>
      <c r="M402" s="61">
        <f>K402+L402</f>
        <v>789459.37</v>
      </c>
      <c r="N402" s="113"/>
      <c r="O402" s="61">
        <f>M402+N402</f>
        <v>789459.37</v>
      </c>
      <c r="P402" s="98">
        <v>-11246.2</v>
      </c>
      <c r="Q402" s="141">
        <f>O402+P402</f>
        <v>778213.17</v>
      </c>
      <c r="R402" s="98">
        <v>2140.7</v>
      </c>
      <c r="S402" s="141">
        <f>Q402+R402</f>
        <v>780353.87</v>
      </c>
      <c r="U402" s="141">
        <f>S402+T402</f>
        <v>780353.87</v>
      </c>
      <c r="V402" s="227">
        <f t="shared" si="18"/>
        <v>100</v>
      </c>
    </row>
    <row r="403" spans="1:22" ht="34.5" customHeight="1">
      <c r="A403" s="11" t="s">
        <v>402</v>
      </c>
      <c r="B403" s="60" t="s">
        <v>322</v>
      </c>
      <c r="C403" s="60" t="s">
        <v>237</v>
      </c>
      <c r="D403" s="60" t="s">
        <v>385</v>
      </c>
      <c r="E403" s="66">
        <v>1355000</v>
      </c>
      <c r="F403" s="98">
        <v>-344968</v>
      </c>
      <c r="G403" s="61">
        <f>E403+F403</f>
        <v>1010032</v>
      </c>
      <c r="H403" s="103">
        <v>164151</v>
      </c>
      <c r="I403" s="61">
        <f>G403+H403</f>
        <v>1174183</v>
      </c>
      <c r="J403" s="103">
        <v>366586.63</v>
      </c>
      <c r="K403" s="61">
        <f>I403+J403</f>
        <v>1540769.63</v>
      </c>
      <c r="L403" s="103">
        <v>7869</v>
      </c>
      <c r="M403" s="61">
        <f>K403+L403</f>
        <v>1548638.63</v>
      </c>
      <c r="N403" s="113"/>
      <c r="O403" s="61">
        <f>M403+N403</f>
        <v>1548638.63</v>
      </c>
      <c r="P403" s="98">
        <v>11246.2</v>
      </c>
      <c r="Q403" s="141">
        <f>O403+P403</f>
        <v>1559884.8299999998</v>
      </c>
      <c r="R403" s="98">
        <v>-2140.7</v>
      </c>
      <c r="S403" s="141">
        <f>Q403+R403</f>
        <v>1557744.13</v>
      </c>
      <c r="U403" s="141">
        <f>S403+T403</f>
        <v>1557744.13</v>
      </c>
      <c r="V403" s="227">
        <f t="shared" si="18"/>
        <v>100</v>
      </c>
    </row>
    <row r="404" spans="1:22" ht="73.5" customHeight="1">
      <c r="A404" s="87" t="s">
        <v>630</v>
      </c>
      <c r="B404" s="88" t="s">
        <v>322</v>
      </c>
      <c r="C404" s="88" t="s">
        <v>237</v>
      </c>
      <c r="D404" s="88" t="s">
        <v>637</v>
      </c>
      <c r="E404" s="61">
        <v>1977000</v>
      </c>
      <c r="F404" s="98">
        <v>-3582132</v>
      </c>
      <c r="G404" s="61">
        <f>E404+F404</f>
        <v>-1605132</v>
      </c>
      <c r="H404" s="103"/>
      <c r="I404" s="61">
        <v>1977000</v>
      </c>
      <c r="J404" s="103"/>
      <c r="K404" s="61">
        <f>I404+J404</f>
        <v>1977000</v>
      </c>
      <c r="L404" s="103"/>
      <c r="M404" s="61">
        <f>K404+L404</f>
        <v>1977000</v>
      </c>
      <c r="N404" s="113"/>
      <c r="O404" s="61">
        <f>M404+N404</f>
        <v>1977000</v>
      </c>
      <c r="P404" s="98"/>
      <c r="Q404" s="141">
        <f>O404+P404</f>
        <v>1977000</v>
      </c>
      <c r="R404" s="98"/>
      <c r="S404" s="141">
        <f>Q404+R404</f>
        <v>1977000</v>
      </c>
      <c r="U404" s="141">
        <f>S404+T404</f>
        <v>1977000</v>
      </c>
      <c r="V404" s="227">
        <f t="shared" si="18"/>
        <v>100</v>
      </c>
    </row>
    <row r="405" spans="1:22" s="28" customFormat="1" ht="20.25" customHeight="1" hidden="1">
      <c r="A405" s="107" t="s">
        <v>236</v>
      </c>
      <c r="B405" s="60" t="s">
        <v>322</v>
      </c>
      <c r="C405" s="60" t="s">
        <v>619</v>
      </c>
      <c r="D405" s="60"/>
      <c r="E405" s="62">
        <f>E406+E407</f>
        <v>13116000</v>
      </c>
      <c r="F405" s="147"/>
      <c r="G405" s="62">
        <f>G406+G407</f>
        <v>13116000</v>
      </c>
      <c r="H405" s="103"/>
      <c r="I405" s="62">
        <f>I406+I407</f>
        <v>13116000</v>
      </c>
      <c r="J405" s="103"/>
      <c r="K405" s="62">
        <f>K406+K407</f>
        <v>13116000</v>
      </c>
      <c r="L405" s="103"/>
      <c r="M405" s="62">
        <f>M406+M407</f>
        <v>13116000</v>
      </c>
      <c r="N405" s="151"/>
      <c r="O405" s="62">
        <f>O406+O407</f>
        <v>13116000</v>
      </c>
      <c r="P405" s="147"/>
      <c r="Q405" s="130">
        <f>Q406+Q407</f>
        <v>13116000</v>
      </c>
      <c r="R405" s="149"/>
      <c r="S405" s="130">
        <f>S406+S407</f>
        <v>13116000</v>
      </c>
      <c r="U405" s="130">
        <f>U406+U407</f>
        <v>13116000</v>
      </c>
      <c r="V405" s="227">
        <f t="shared" si="18"/>
        <v>100</v>
      </c>
    </row>
    <row r="406" spans="1:22" s="28" customFormat="1" ht="20.25" customHeight="1" hidden="1">
      <c r="A406" s="11" t="s">
        <v>402</v>
      </c>
      <c r="B406" s="60" t="s">
        <v>322</v>
      </c>
      <c r="C406" s="60" t="s">
        <v>619</v>
      </c>
      <c r="D406" s="60" t="s">
        <v>385</v>
      </c>
      <c r="E406" s="66">
        <v>7563616</v>
      </c>
      <c r="F406" s="147"/>
      <c r="G406" s="66">
        <v>7563616</v>
      </c>
      <c r="H406" s="103"/>
      <c r="I406" s="66">
        <v>7563616</v>
      </c>
      <c r="J406" s="103"/>
      <c r="K406" s="66">
        <v>7563616</v>
      </c>
      <c r="L406" s="103"/>
      <c r="M406" s="66">
        <v>7563616</v>
      </c>
      <c r="N406" s="151"/>
      <c r="O406" s="66">
        <v>7563616</v>
      </c>
      <c r="P406" s="147"/>
      <c r="Q406" s="145">
        <v>7563616</v>
      </c>
      <c r="R406" s="149"/>
      <c r="S406" s="141">
        <v>7563616</v>
      </c>
      <c r="U406" s="141">
        <v>7563616</v>
      </c>
      <c r="V406" s="227">
        <f t="shared" si="18"/>
        <v>100</v>
      </c>
    </row>
    <row r="407" spans="1:22" s="28" customFormat="1" ht="31.5" customHeight="1" hidden="1">
      <c r="A407" s="41" t="s">
        <v>622</v>
      </c>
      <c r="B407" s="88" t="s">
        <v>322</v>
      </c>
      <c r="C407" s="88" t="s">
        <v>619</v>
      </c>
      <c r="D407" s="88" t="s">
        <v>623</v>
      </c>
      <c r="E407" s="66">
        <v>5552384</v>
      </c>
      <c r="F407" s="147"/>
      <c r="G407" s="66">
        <v>5552384</v>
      </c>
      <c r="H407" s="103"/>
      <c r="I407" s="66">
        <v>5552384</v>
      </c>
      <c r="J407" s="103"/>
      <c r="K407" s="66">
        <v>5552384</v>
      </c>
      <c r="L407" s="103"/>
      <c r="M407" s="66">
        <v>5552384</v>
      </c>
      <c r="N407" s="151"/>
      <c r="O407" s="66">
        <v>5552384</v>
      </c>
      <c r="P407" s="147"/>
      <c r="Q407" s="145">
        <v>5552384</v>
      </c>
      <c r="R407" s="149"/>
      <c r="S407" s="141">
        <v>5552384</v>
      </c>
      <c r="U407" s="141">
        <v>5552384</v>
      </c>
      <c r="V407" s="227">
        <f t="shared" si="18"/>
        <v>100</v>
      </c>
    </row>
    <row r="408" spans="1:22" s="28" customFormat="1" ht="79.5" customHeight="1" hidden="1">
      <c r="A408" s="87" t="s">
        <v>620</v>
      </c>
      <c r="B408" s="88" t="s">
        <v>322</v>
      </c>
      <c r="C408" s="88" t="s">
        <v>621</v>
      </c>
      <c r="D408" s="88"/>
      <c r="E408" s="67" t="e">
        <f>E415+#REF!</f>
        <v>#REF!</v>
      </c>
      <c r="F408" s="147"/>
      <c r="G408" s="67" t="e">
        <f>G415+#REF!</f>
        <v>#REF!</v>
      </c>
      <c r="H408" s="103"/>
      <c r="I408" s="67" t="e">
        <f>I415+#REF!</f>
        <v>#REF!</v>
      </c>
      <c r="J408" s="103"/>
      <c r="K408" s="67" t="e">
        <f>K415+#REF!</f>
        <v>#REF!</v>
      </c>
      <c r="L408" s="103"/>
      <c r="M408" s="67" t="e">
        <f>M415+#REF!</f>
        <v>#REF!</v>
      </c>
      <c r="N408" s="151"/>
      <c r="O408" s="67" t="e">
        <f>O415+#REF!</f>
        <v>#REF!</v>
      </c>
      <c r="P408" s="147"/>
      <c r="Q408" s="144" t="e">
        <f>Q415+#REF!</f>
        <v>#REF!</v>
      </c>
      <c r="R408" s="149"/>
      <c r="S408" s="130" t="e">
        <f>S415+#REF!</f>
        <v>#REF!</v>
      </c>
      <c r="U408" s="130" t="e">
        <f>U415+#REF!</f>
        <v>#REF!</v>
      </c>
      <c r="V408" s="227" t="e">
        <f t="shared" si="18"/>
        <v>#REF!</v>
      </c>
    </row>
    <row r="409" spans="1:22" s="28" customFormat="1" ht="67.5" customHeight="1">
      <c r="A409" s="107" t="s">
        <v>495</v>
      </c>
      <c r="B409" s="60" t="s">
        <v>322</v>
      </c>
      <c r="C409" s="60" t="s">
        <v>619</v>
      </c>
      <c r="D409" s="88"/>
      <c r="E409" s="67">
        <f>E410+E411</f>
        <v>13116000</v>
      </c>
      <c r="F409" s="147"/>
      <c r="G409" s="67">
        <f>G410+G411</f>
        <v>13116000</v>
      </c>
      <c r="H409" s="103"/>
      <c r="I409" s="67">
        <f>I410+I411</f>
        <v>13116000</v>
      </c>
      <c r="J409" s="103"/>
      <c r="K409" s="67">
        <f>K410+K411</f>
        <v>13116000</v>
      </c>
      <c r="L409" s="103"/>
      <c r="M409" s="67">
        <f>M410+M411</f>
        <v>13116000</v>
      </c>
      <c r="N409" s="151"/>
      <c r="O409" s="67">
        <f>O410+O411</f>
        <v>13116000</v>
      </c>
      <c r="P409" s="147"/>
      <c r="Q409" s="144">
        <f>Q410+Q411</f>
        <v>13116000</v>
      </c>
      <c r="R409" s="149"/>
      <c r="S409" s="130">
        <f>S410+S411</f>
        <v>13116000</v>
      </c>
      <c r="U409" s="130">
        <f>U410+U411</f>
        <v>13116000</v>
      </c>
      <c r="V409" s="227">
        <f t="shared" si="18"/>
        <v>100</v>
      </c>
    </row>
    <row r="410" spans="1:22" s="28" customFormat="1" ht="42.75" customHeight="1">
      <c r="A410" s="41" t="s">
        <v>402</v>
      </c>
      <c r="B410" s="60" t="s">
        <v>322</v>
      </c>
      <c r="C410" s="60" t="s">
        <v>619</v>
      </c>
      <c r="D410" s="60" t="s">
        <v>385</v>
      </c>
      <c r="E410" s="67">
        <v>7563616</v>
      </c>
      <c r="F410" s="147"/>
      <c r="G410" s="67">
        <f>E410+F410</f>
        <v>7563616</v>
      </c>
      <c r="H410" s="103"/>
      <c r="I410" s="67">
        <f>G410+H410</f>
        <v>7563616</v>
      </c>
      <c r="J410" s="103"/>
      <c r="K410" s="67">
        <f>I410+J410</f>
        <v>7563616</v>
      </c>
      <c r="L410" s="103"/>
      <c r="M410" s="67">
        <f>K410+L410</f>
        <v>7563616</v>
      </c>
      <c r="N410" s="151"/>
      <c r="O410" s="67">
        <f>M410+N410</f>
        <v>7563616</v>
      </c>
      <c r="P410" s="147"/>
      <c r="Q410" s="144">
        <f>O410+P410</f>
        <v>7563616</v>
      </c>
      <c r="R410" s="149"/>
      <c r="S410" s="130">
        <f>Q410+R410</f>
        <v>7563616</v>
      </c>
      <c r="U410" s="130">
        <f>S410+T410</f>
        <v>7563616</v>
      </c>
      <c r="V410" s="227">
        <f t="shared" si="18"/>
        <v>100</v>
      </c>
    </row>
    <row r="411" spans="1:22" s="28" customFormat="1" ht="37.5" customHeight="1">
      <c r="A411" s="11" t="s">
        <v>622</v>
      </c>
      <c r="B411" s="60" t="s">
        <v>322</v>
      </c>
      <c r="C411" s="60" t="s">
        <v>619</v>
      </c>
      <c r="D411" s="60" t="s">
        <v>623</v>
      </c>
      <c r="E411" s="67">
        <v>5552384</v>
      </c>
      <c r="F411" s="147"/>
      <c r="G411" s="67">
        <f>E411+F411</f>
        <v>5552384</v>
      </c>
      <c r="H411" s="103"/>
      <c r="I411" s="67">
        <f>G411+H411</f>
        <v>5552384</v>
      </c>
      <c r="J411" s="103"/>
      <c r="K411" s="67">
        <f>I411+J411</f>
        <v>5552384</v>
      </c>
      <c r="L411" s="103"/>
      <c r="M411" s="67">
        <f>K411+L411</f>
        <v>5552384</v>
      </c>
      <c r="N411" s="151"/>
      <c r="O411" s="67">
        <f>M411+N411</f>
        <v>5552384</v>
      </c>
      <c r="P411" s="147"/>
      <c r="Q411" s="144">
        <f>O411+P411</f>
        <v>5552384</v>
      </c>
      <c r="R411" s="149"/>
      <c r="S411" s="130">
        <f>Q411+R411</f>
        <v>5552384</v>
      </c>
      <c r="U411" s="130">
        <f>S411+T411</f>
        <v>5552384</v>
      </c>
      <c r="V411" s="227">
        <f t="shared" si="18"/>
        <v>100</v>
      </c>
    </row>
    <row r="412" spans="1:22" s="28" customFormat="1" ht="78" customHeight="1">
      <c r="A412" s="107" t="s">
        <v>568</v>
      </c>
      <c r="B412" s="60" t="s">
        <v>322</v>
      </c>
      <c r="C412" s="60" t="s">
        <v>567</v>
      </c>
      <c r="D412" s="60"/>
      <c r="E412" s="67"/>
      <c r="F412" s="147"/>
      <c r="G412" s="67"/>
      <c r="H412" s="103"/>
      <c r="I412" s="67">
        <f>I413</f>
        <v>33000</v>
      </c>
      <c r="J412" s="103"/>
      <c r="K412" s="67">
        <f>K413</f>
        <v>33000</v>
      </c>
      <c r="L412" s="103"/>
      <c r="M412" s="67">
        <f>M413</f>
        <v>33000</v>
      </c>
      <c r="N412" s="151"/>
      <c r="O412" s="67">
        <f>O413</f>
        <v>33000</v>
      </c>
      <c r="P412" s="147"/>
      <c r="Q412" s="144">
        <f>Q413</f>
        <v>33000</v>
      </c>
      <c r="R412" s="149"/>
      <c r="S412" s="130">
        <f>S413</f>
        <v>33000</v>
      </c>
      <c r="U412" s="130">
        <f>U413</f>
        <v>22640</v>
      </c>
      <c r="V412" s="227">
        <f t="shared" si="18"/>
        <v>68.6</v>
      </c>
    </row>
    <row r="413" spans="1:22" s="28" customFormat="1" ht="37.5" customHeight="1">
      <c r="A413" s="107" t="s">
        <v>569</v>
      </c>
      <c r="B413" s="60" t="s">
        <v>322</v>
      </c>
      <c r="C413" s="60" t="s">
        <v>567</v>
      </c>
      <c r="D413" s="60" t="s">
        <v>623</v>
      </c>
      <c r="E413" s="67"/>
      <c r="F413" s="147"/>
      <c r="G413" s="67"/>
      <c r="H413" s="103">
        <v>33000</v>
      </c>
      <c r="I413" s="67">
        <f>G413+H413</f>
        <v>33000</v>
      </c>
      <c r="J413" s="103"/>
      <c r="K413" s="67">
        <f>I413+J413</f>
        <v>33000</v>
      </c>
      <c r="L413" s="103"/>
      <c r="M413" s="67">
        <f>K413+L413</f>
        <v>33000</v>
      </c>
      <c r="N413" s="151"/>
      <c r="O413" s="67">
        <f>M413+N413</f>
        <v>33000</v>
      </c>
      <c r="P413" s="147"/>
      <c r="Q413" s="144">
        <f>O413+P413</f>
        <v>33000</v>
      </c>
      <c r="R413" s="149"/>
      <c r="S413" s="130">
        <f>Q413+R413</f>
        <v>33000</v>
      </c>
      <c r="U413" s="130">
        <v>22640</v>
      </c>
      <c r="V413" s="227">
        <f t="shared" si="18"/>
        <v>68.6</v>
      </c>
    </row>
    <row r="414" spans="1:22" s="28" customFormat="1" ht="49.5" customHeight="1">
      <c r="A414" s="87" t="s">
        <v>484</v>
      </c>
      <c r="B414" s="60" t="s">
        <v>322</v>
      </c>
      <c r="C414" s="60" t="s">
        <v>621</v>
      </c>
      <c r="D414" s="88"/>
      <c r="E414" s="67">
        <f>E415</f>
        <v>600000</v>
      </c>
      <c r="F414" s="147"/>
      <c r="G414" s="67">
        <f>G415+G416</f>
        <v>600000</v>
      </c>
      <c r="H414" s="103"/>
      <c r="I414" s="67">
        <f>I415+I416</f>
        <v>600000</v>
      </c>
      <c r="J414" s="103"/>
      <c r="K414" s="67">
        <f>K415+K416</f>
        <v>600000</v>
      </c>
      <c r="L414" s="103"/>
      <c r="M414" s="67">
        <f>M415+M416</f>
        <v>600000</v>
      </c>
      <c r="N414" s="151"/>
      <c r="O414" s="67">
        <f>O415+O416</f>
        <v>600000</v>
      </c>
      <c r="P414" s="147"/>
      <c r="Q414" s="144">
        <f>Q415+Q416</f>
        <v>600000</v>
      </c>
      <c r="R414" s="149"/>
      <c r="S414" s="130">
        <f>S415+S416</f>
        <v>600000</v>
      </c>
      <c r="U414" s="130">
        <f>U415+U416</f>
        <v>535945.12</v>
      </c>
      <c r="V414" s="227">
        <f t="shared" si="18"/>
        <v>89.3</v>
      </c>
    </row>
    <row r="415" spans="1:22" ht="40.5" customHeight="1">
      <c r="A415" s="41" t="s">
        <v>402</v>
      </c>
      <c r="B415" s="88" t="s">
        <v>322</v>
      </c>
      <c r="C415" s="88" t="s">
        <v>621</v>
      </c>
      <c r="D415" s="88" t="s">
        <v>385</v>
      </c>
      <c r="E415" s="61">
        <v>600000</v>
      </c>
      <c r="F415" s="98">
        <v>-271000</v>
      </c>
      <c r="G415" s="61">
        <f>E415+F415</f>
        <v>329000</v>
      </c>
      <c r="H415" s="103"/>
      <c r="I415" s="61">
        <f>G415+H415</f>
        <v>329000</v>
      </c>
      <c r="J415" s="103"/>
      <c r="K415" s="61">
        <f>I415+J415</f>
        <v>329000</v>
      </c>
      <c r="L415" s="103"/>
      <c r="M415" s="61">
        <f>K415+L415</f>
        <v>329000</v>
      </c>
      <c r="N415" s="113"/>
      <c r="O415" s="61">
        <f>M415+N415</f>
        <v>329000</v>
      </c>
      <c r="P415" s="98"/>
      <c r="Q415" s="141">
        <f>O415+P415</f>
        <v>329000</v>
      </c>
      <c r="R415" s="98"/>
      <c r="S415" s="141">
        <f>Q415+R415</f>
        <v>329000</v>
      </c>
      <c r="U415" s="141">
        <v>264945.12</v>
      </c>
      <c r="V415" s="227">
        <f t="shared" si="18"/>
        <v>80.5</v>
      </c>
    </row>
    <row r="416" spans="1:22" ht="40.5" customHeight="1">
      <c r="A416" s="11" t="s">
        <v>622</v>
      </c>
      <c r="B416" s="60" t="s">
        <v>322</v>
      </c>
      <c r="C416" s="60" t="s">
        <v>621</v>
      </c>
      <c r="D416" s="60" t="s">
        <v>623</v>
      </c>
      <c r="E416" s="61"/>
      <c r="F416" s="98">
        <v>271000</v>
      </c>
      <c r="G416" s="61">
        <f>E416+F416</f>
        <v>271000</v>
      </c>
      <c r="H416" s="103"/>
      <c r="I416" s="61">
        <f>G416+H416</f>
        <v>271000</v>
      </c>
      <c r="J416" s="103"/>
      <c r="K416" s="61">
        <f>I416+J416</f>
        <v>271000</v>
      </c>
      <c r="L416" s="103"/>
      <c r="M416" s="61">
        <f>K416+L416</f>
        <v>271000</v>
      </c>
      <c r="N416" s="113"/>
      <c r="O416" s="61">
        <f>M416+N416</f>
        <v>271000</v>
      </c>
      <c r="P416" s="98"/>
      <c r="Q416" s="141">
        <f>O416+P416</f>
        <v>271000</v>
      </c>
      <c r="R416" s="98"/>
      <c r="S416" s="141">
        <f>Q416+R416</f>
        <v>271000</v>
      </c>
      <c r="U416" s="141">
        <f>S416+T416</f>
        <v>271000</v>
      </c>
      <c r="V416" s="227">
        <f t="shared" si="18"/>
        <v>100</v>
      </c>
    </row>
    <row r="417" spans="1:22" s="28" customFormat="1" ht="79.5" customHeight="1">
      <c r="A417" s="11" t="s">
        <v>632</v>
      </c>
      <c r="B417" s="60" t="s">
        <v>322</v>
      </c>
      <c r="C417" s="60" t="s">
        <v>633</v>
      </c>
      <c r="D417" s="60"/>
      <c r="E417" s="62">
        <f>E418+E419+E420+E421+E422+E424</f>
        <v>84211879</v>
      </c>
      <c r="F417" s="147"/>
      <c r="G417" s="62">
        <f>G418+G419+G420+G421+G422+G424</f>
        <v>98920127</v>
      </c>
      <c r="H417" s="103"/>
      <c r="I417" s="62">
        <f>I418+I419+I420+I421+I422+I424</f>
        <v>97809375.8</v>
      </c>
      <c r="J417" s="103"/>
      <c r="K417" s="62">
        <f>K418+K419+K420+K421+K422+K424</f>
        <v>97705425.56</v>
      </c>
      <c r="L417" s="103"/>
      <c r="M417" s="62">
        <f>M418+M419+M420+M421+M422+M424+M423</f>
        <v>97638956.6</v>
      </c>
      <c r="N417" s="151"/>
      <c r="O417" s="62">
        <f>O418+O419+O420+O421+O422+O424+O423</f>
        <v>99605527.46000001</v>
      </c>
      <c r="P417" s="147"/>
      <c r="Q417" s="130">
        <f>Q418+Q419+Q420+Q421+Q422+Q424+Q423</f>
        <v>99761054.34</v>
      </c>
      <c r="R417" s="149"/>
      <c r="S417" s="130">
        <f>S418+S419+S420+S421+S422+S424+S423</f>
        <v>102598464.75</v>
      </c>
      <c r="U417" s="130">
        <f>U418+U419+U420+U421+U422+U424+U423</f>
        <v>96770163.19999999</v>
      </c>
      <c r="V417" s="227">
        <f t="shared" si="18"/>
        <v>94.3</v>
      </c>
    </row>
    <row r="418" spans="1:22" s="28" customFormat="1" ht="24.75" customHeight="1">
      <c r="A418" s="11" t="s">
        <v>378</v>
      </c>
      <c r="B418" s="60" t="s">
        <v>322</v>
      </c>
      <c r="C418" s="60" t="s">
        <v>633</v>
      </c>
      <c r="D418" s="60" t="s">
        <v>382</v>
      </c>
      <c r="E418" s="61">
        <v>64318743</v>
      </c>
      <c r="F418" s="147"/>
      <c r="G418" s="61">
        <f aca="true" t="shared" si="19" ref="G418:I424">E418+F418</f>
        <v>64318743</v>
      </c>
      <c r="H418" s="103">
        <v>-1171310</v>
      </c>
      <c r="I418" s="61">
        <f t="shared" si="19"/>
        <v>63147433</v>
      </c>
      <c r="J418" s="103">
        <v>-531328</v>
      </c>
      <c r="K418" s="61">
        <f aca="true" t="shared" si="20" ref="K418:K424">I418+J418</f>
        <v>62616105</v>
      </c>
      <c r="L418" s="103">
        <v>-64021.09</v>
      </c>
      <c r="M418" s="61">
        <f aca="true" t="shared" si="21" ref="M418:Q424">K418+L418</f>
        <v>62552083.91</v>
      </c>
      <c r="N418" s="151">
        <v>-22297</v>
      </c>
      <c r="O418" s="61">
        <f t="shared" si="21"/>
        <v>62529786.91</v>
      </c>
      <c r="P418" s="147"/>
      <c r="Q418" s="141">
        <f t="shared" si="21"/>
        <v>62529786.91</v>
      </c>
      <c r="R418" s="149">
        <v>-130000</v>
      </c>
      <c r="S418" s="141">
        <f aca="true" t="shared" si="22" ref="S418:S424">Q418+R418</f>
        <v>62399786.91</v>
      </c>
      <c r="U418" s="141">
        <v>61869525.85</v>
      </c>
      <c r="V418" s="227">
        <f t="shared" si="18"/>
        <v>99.2</v>
      </c>
    </row>
    <row r="419" spans="1:22" s="28" customFormat="1" ht="36.75" customHeight="1">
      <c r="A419" s="11" t="s">
        <v>379</v>
      </c>
      <c r="B419" s="60" t="s">
        <v>322</v>
      </c>
      <c r="C419" s="60" t="s">
        <v>633</v>
      </c>
      <c r="D419" s="60" t="s">
        <v>383</v>
      </c>
      <c r="E419" s="61">
        <v>12784</v>
      </c>
      <c r="F419" s="147"/>
      <c r="G419" s="61">
        <f t="shared" si="19"/>
        <v>12784</v>
      </c>
      <c r="H419" s="103"/>
      <c r="I419" s="61">
        <f t="shared" si="19"/>
        <v>12784</v>
      </c>
      <c r="J419" s="103"/>
      <c r="K419" s="61">
        <f t="shared" si="20"/>
        <v>12784</v>
      </c>
      <c r="L419" s="103">
        <v>-920</v>
      </c>
      <c r="M419" s="61">
        <f t="shared" si="21"/>
        <v>11864</v>
      </c>
      <c r="N419" s="151">
        <v>-633</v>
      </c>
      <c r="O419" s="61">
        <f t="shared" si="21"/>
        <v>11231</v>
      </c>
      <c r="P419" s="147"/>
      <c r="Q419" s="141">
        <f t="shared" si="21"/>
        <v>11231</v>
      </c>
      <c r="R419" s="149"/>
      <c r="S419" s="141">
        <f t="shared" si="22"/>
        <v>11231</v>
      </c>
      <c r="U419" s="141">
        <v>8533.73</v>
      </c>
      <c r="V419" s="227">
        <f t="shared" si="18"/>
        <v>76</v>
      </c>
    </row>
    <row r="420" spans="1:22" s="28" customFormat="1" ht="36.75" customHeight="1">
      <c r="A420" s="11" t="s">
        <v>380</v>
      </c>
      <c r="B420" s="60" t="s">
        <v>322</v>
      </c>
      <c r="C420" s="60" t="s">
        <v>633</v>
      </c>
      <c r="D420" s="60" t="s">
        <v>384</v>
      </c>
      <c r="E420" s="61">
        <v>768594</v>
      </c>
      <c r="F420" s="147"/>
      <c r="G420" s="61">
        <f t="shared" si="19"/>
        <v>768594</v>
      </c>
      <c r="H420" s="103">
        <v>10000</v>
      </c>
      <c r="I420" s="61">
        <f t="shared" si="19"/>
        <v>778594</v>
      </c>
      <c r="J420" s="103">
        <v>-5264</v>
      </c>
      <c r="K420" s="61">
        <f t="shared" si="20"/>
        <v>773330</v>
      </c>
      <c r="L420" s="103">
        <v>31601</v>
      </c>
      <c r="M420" s="61">
        <f t="shared" si="21"/>
        <v>804931</v>
      </c>
      <c r="N420" s="151">
        <v>3200</v>
      </c>
      <c r="O420" s="61">
        <f t="shared" si="21"/>
        <v>808131</v>
      </c>
      <c r="P420" s="103">
        <v>-3000</v>
      </c>
      <c r="Q420" s="141">
        <f t="shared" si="21"/>
        <v>805131</v>
      </c>
      <c r="R420" s="103">
        <v>30000</v>
      </c>
      <c r="S420" s="141">
        <f t="shared" si="22"/>
        <v>835131</v>
      </c>
      <c r="U420" s="141">
        <v>657686.43</v>
      </c>
      <c r="V420" s="227">
        <f t="shared" si="18"/>
        <v>78.8</v>
      </c>
    </row>
    <row r="421" spans="1:22" s="28" customFormat="1" ht="51.75" customHeight="1">
      <c r="A421" s="154" t="s">
        <v>634</v>
      </c>
      <c r="B421" s="56" t="s">
        <v>322</v>
      </c>
      <c r="C421" s="56" t="s">
        <v>633</v>
      </c>
      <c r="D421" s="56" t="s">
        <v>387</v>
      </c>
      <c r="E421" s="57">
        <v>68000</v>
      </c>
      <c r="F421" s="147"/>
      <c r="G421" s="61">
        <f t="shared" si="19"/>
        <v>68000</v>
      </c>
      <c r="H421" s="103"/>
      <c r="I421" s="61">
        <f t="shared" si="19"/>
        <v>68000</v>
      </c>
      <c r="J421" s="103"/>
      <c r="K421" s="61">
        <f t="shared" si="20"/>
        <v>68000</v>
      </c>
      <c r="L421" s="103">
        <v>-13000</v>
      </c>
      <c r="M421" s="61">
        <f t="shared" si="21"/>
        <v>55000</v>
      </c>
      <c r="N421" s="151">
        <v>-39440</v>
      </c>
      <c r="O421" s="61">
        <f t="shared" si="21"/>
        <v>15560</v>
      </c>
      <c r="P421" s="103"/>
      <c r="Q421" s="141">
        <f t="shared" si="21"/>
        <v>15560</v>
      </c>
      <c r="R421" s="103"/>
      <c r="S421" s="141">
        <f t="shared" si="22"/>
        <v>15560</v>
      </c>
      <c r="U421" s="141">
        <f>S421+T421</f>
        <v>15560</v>
      </c>
      <c r="V421" s="227">
        <f t="shared" si="18"/>
        <v>100</v>
      </c>
    </row>
    <row r="422" spans="1:22" ht="38.25" customHeight="1">
      <c r="A422" s="37" t="s">
        <v>402</v>
      </c>
      <c r="B422" s="56" t="s">
        <v>322</v>
      </c>
      <c r="C422" s="56" t="s">
        <v>633</v>
      </c>
      <c r="D422" s="56" t="s">
        <v>385</v>
      </c>
      <c r="E422" s="57">
        <v>18961558</v>
      </c>
      <c r="F422" s="98">
        <v>12266783</v>
      </c>
      <c r="G422" s="61">
        <f t="shared" si="19"/>
        <v>31228341</v>
      </c>
      <c r="H422" s="103">
        <v>50558.8</v>
      </c>
      <c r="I422" s="61">
        <f t="shared" si="19"/>
        <v>31278899.8</v>
      </c>
      <c r="J422" s="103">
        <v>432641.76</v>
      </c>
      <c r="K422" s="61">
        <f t="shared" si="20"/>
        <v>31711541.560000002</v>
      </c>
      <c r="L422" s="103">
        <v>-50128.87</v>
      </c>
      <c r="M422" s="61">
        <f t="shared" si="21"/>
        <v>31661412.69</v>
      </c>
      <c r="N422" s="113">
        <v>2013236.86</v>
      </c>
      <c r="O422" s="61">
        <f t="shared" si="21"/>
        <v>33674649.550000004</v>
      </c>
      <c r="P422" s="103">
        <v>175533</v>
      </c>
      <c r="Q422" s="141">
        <f t="shared" si="21"/>
        <v>33850182.550000004</v>
      </c>
      <c r="R422" s="103">
        <v>3096200.32</v>
      </c>
      <c r="S422" s="141">
        <f t="shared" si="22"/>
        <v>36946382.870000005</v>
      </c>
      <c r="U422" s="141">
        <v>32430586.59</v>
      </c>
      <c r="V422" s="227">
        <f t="shared" si="18"/>
        <v>87.8</v>
      </c>
    </row>
    <row r="423" spans="1:22" ht="38.25" customHeight="1">
      <c r="A423" s="11" t="s">
        <v>179</v>
      </c>
      <c r="B423" s="60" t="s">
        <v>322</v>
      </c>
      <c r="C423" s="60" t="s">
        <v>633</v>
      </c>
      <c r="D423" s="60" t="s">
        <v>178</v>
      </c>
      <c r="E423" s="57"/>
      <c r="F423" s="98"/>
      <c r="G423" s="61"/>
      <c r="H423" s="103"/>
      <c r="I423" s="61"/>
      <c r="J423" s="103"/>
      <c r="K423" s="61"/>
      <c r="L423" s="103">
        <v>2315191</v>
      </c>
      <c r="M423" s="61">
        <f>K423+L423</f>
        <v>2315191</v>
      </c>
      <c r="N423" s="113">
        <v>-4400</v>
      </c>
      <c r="O423" s="61">
        <f>M423+N423</f>
        <v>2310791</v>
      </c>
      <c r="P423" s="103">
        <v>-27626</v>
      </c>
      <c r="Q423" s="141">
        <f>O423+P423</f>
        <v>2283165</v>
      </c>
      <c r="R423" s="103">
        <v>-159189.91</v>
      </c>
      <c r="S423" s="141">
        <f t="shared" si="22"/>
        <v>2123975.09</v>
      </c>
      <c r="U423" s="141">
        <v>1526012.46</v>
      </c>
      <c r="V423" s="227">
        <f t="shared" si="18"/>
        <v>71.8</v>
      </c>
    </row>
    <row r="424" spans="1:22" s="28" customFormat="1" ht="33.75" customHeight="1">
      <c r="A424" s="155" t="s">
        <v>586</v>
      </c>
      <c r="B424" s="56" t="s">
        <v>322</v>
      </c>
      <c r="C424" s="56" t="s">
        <v>633</v>
      </c>
      <c r="D424" s="56" t="s">
        <v>386</v>
      </c>
      <c r="E424" s="57">
        <v>82200</v>
      </c>
      <c r="F424" s="147">
        <v>2441465</v>
      </c>
      <c r="G424" s="61">
        <f t="shared" si="19"/>
        <v>2523665</v>
      </c>
      <c r="H424" s="103"/>
      <c r="I424" s="61">
        <f t="shared" si="19"/>
        <v>2523665</v>
      </c>
      <c r="J424" s="103"/>
      <c r="K424" s="61">
        <f t="shared" si="20"/>
        <v>2523665</v>
      </c>
      <c r="L424" s="103">
        <v>-2285191</v>
      </c>
      <c r="M424" s="61">
        <f t="shared" si="21"/>
        <v>238474</v>
      </c>
      <c r="N424" s="151">
        <v>16904</v>
      </c>
      <c r="O424" s="61">
        <f t="shared" si="21"/>
        <v>255378</v>
      </c>
      <c r="P424" s="103">
        <v>10619.88</v>
      </c>
      <c r="Q424" s="141">
        <f t="shared" si="21"/>
        <v>265997.88</v>
      </c>
      <c r="R424" s="103">
        <v>400</v>
      </c>
      <c r="S424" s="141">
        <f t="shared" si="22"/>
        <v>266397.88</v>
      </c>
      <c r="U424" s="141">
        <v>262258.14</v>
      </c>
      <c r="V424" s="227">
        <f t="shared" si="18"/>
        <v>98.4</v>
      </c>
    </row>
    <row r="425" spans="1:22" ht="33.75" customHeight="1">
      <c r="A425" s="37" t="s">
        <v>635</v>
      </c>
      <c r="B425" s="56" t="s">
        <v>322</v>
      </c>
      <c r="C425" s="56" t="s">
        <v>636</v>
      </c>
      <c r="D425" s="56"/>
      <c r="E425" s="58">
        <f>E426</f>
        <v>40563007</v>
      </c>
      <c r="F425" s="98"/>
      <c r="G425" s="58">
        <f>G426</f>
        <v>40563007</v>
      </c>
      <c r="H425" s="103"/>
      <c r="I425" s="58">
        <f>I426</f>
        <v>36221438</v>
      </c>
      <c r="J425" s="103"/>
      <c r="K425" s="58">
        <f>K426+K427</f>
        <v>36445706.31</v>
      </c>
      <c r="L425" s="103"/>
      <c r="M425" s="58">
        <f>M426+M427</f>
        <v>36445706.31</v>
      </c>
      <c r="N425" s="113"/>
      <c r="O425" s="58">
        <f>O426+O427</f>
        <v>38953333.31</v>
      </c>
      <c r="P425" s="98"/>
      <c r="Q425" s="140">
        <f>Q426+Q427</f>
        <v>38956730.79</v>
      </c>
      <c r="R425" s="98"/>
      <c r="S425" s="130">
        <f>S426+S427</f>
        <v>43947565.79</v>
      </c>
      <c r="U425" s="130">
        <f>U426+U427</f>
        <v>43916434.79</v>
      </c>
      <c r="V425" s="227">
        <f t="shared" si="18"/>
        <v>99.9</v>
      </c>
    </row>
    <row r="426" spans="1:22" ht="48.75" customHeight="1">
      <c r="A426" s="156" t="s">
        <v>628</v>
      </c>
      <c r="B426" s="56" t="s">
        <v>322</v>
      </c>
      <c r="C426" s="56" t="s">
        <v>636</v>
      </c>
      <c r="D426" s="56" t="s">
        <v>637</v>
      </c>
      <c r="E426" s="57">
        <v>40563007</v>
      </c>
      <c r="F426" s="98"/>
      <c r="G426" s="57">
        <f>E426+F426</f>
        <v>40563007</v>
      </c>
      <c r="H426" s="103">
        <v>-4341569</v>
      </c>
      <c r="I426" s="57">
        <f>G426+H426</f>
        <v>36221438</v>
      </c>
      <c r="J426" s="103"/>
      <c r="K426" s="57">
        <f>I426+J426</f>
        <v>36221438</v>
      </c>
      <c r="L426" s="103"/>
      <c r="M426" s="57">
        <f>K426+L426</f>
        <v>36221438</v>
      </c>
      <c r="N426" s="113">
        <v>2507627</v>
      </c>
      <c r="O426" s="57">
        <f>M426+N426</f>
        <v>38729065</v>
      </c>
      <c r="P426" s="98">
        <v>3397.48</v>
      </c>
      <c r="Q426" s="139">
        <f>O426+P426</f>
        <v>38732462.48</v>
      </c>
      <c r="R426" s="98">
        <v>5000000</v>
      </c>
      <c r="S426" s="141">
        <f>Q426+R426</f>
        <v>43732462.48</v>
      </c>
      <c r="U426" s="141">
        <f>S426+T426</f>
        <v>43732462.48</v>
      </c>
      <c r="V426" s="227">
        <f t="shared" si="18"/>
        <v>100</v>
      </c>
    </row>
    <row r="427" spans="1:22" ht="33.75" customHeight="1">
      <c r="A427" s="156" t="s">
        <v>622</v>
      </c>
      <c r="B427" s="60" t="s">
        <v>322</v>
      </c>
      <c r="C427" s="60" t="s">
        <v>636</v>
      </c>
      <c r="D427" s="60" t="s">
        <v>623</v>
      </c>
      <c r="E427" s="57"/>
      <c r="F427" s="98"/>
      <c r="G427" s="57"/>
      <c r="H427" s="103"/>
      <c r="I427" s="57"/>
      <c r="J427" s="103">
        <v>224268.31</v>
      </c>
      <c r="K427" s="57">
        <f>I427+J427</f>
        <v>224268.31</v>
      </c>
      <c r="L427" s="103"/>
      <c r="M427" s="57">
        <f>K427+L427</f>
        <v>224268.31</v>
      </c>
      <c r="N427" s="113"/>
      <c r="O427" s="57">
        <f>M427+N427</f>
        <v>224268.31</v>
      </c>
      <c r="P427" s="98"/>
      <c r="Q427" s="139">
        <f>O427+P427</f>
        <v>224268.31</v>
      </c>
      <c r="R427" s="98">
        <v>-9165</v>
      </c>
      <c r="S427" s="141">
        <f>Q427+R427</f>
        <v>215103.31</v>
      </c>
      <c r="U427" s="141">
        <v>183972.31</v>
      </c>
      <c r="V427" s="227">
        <f t="shared" si="18"/>
        <v>85.5</v>
      </c>
    </row>
    <row r="428" spans="1:22" ht="36" customHeight="1">
      <c r="A428" s="37" t="s">
        <v>638</v>
      </c>
      <c r="B428" s="56" t="s">
        <v>322</v>
      </c>
      <c r="C428" s="56" t="s">
        <v>639</v>
      </c>
      <c r="D428" s="56"/>
      <c r="E428" s="58">
        <f>E429</f>
        <v>1824000</v>
      </c>
      <c r="F428" s="98"/>
      <c r="G428" s="58">
        <f>G429</f>
        <v>1824000</v>
      </c>
      <c r="H428" s="103"/>
      <c r="I428" s="58">
        <f>I429</f>
        <v>1824000</v>
      </c>
      <c r="J428" s="103"/>
      <c r="K428" s="58">
        <f>K429</f>
        <v>1824000</v>
      </c>
      <c r="L428" s="103"/>
      <c r="M428" s="58">
        <f>M429</f>
        <v>1824000</v>
      </c>
      <c r="N428" s="113"/>
      <c r="O428" s="58">
        <f>O429</f>
        <v>2004000</v>
      </c>
      <c r="P428" s="98"/>
      <c r="Q428" s="140">
        <f>Q429</f>
        <v>2004000</v>
      </c>
      <c r="R428" s="98"/>
      <c r="S428" s="130">
        <f>S429</f>
        <v>2004000</v>
      </c>
      <c r="U428" s="130">
        <f>U429</f>
        <v>1574089.58</v>
      </c>
      <c r="V428" s="227">
        <f t="shared" si="18"/>
        <v>78.5</v>
      </c>
    </row>
    <row r="429" spans="1:22" ht="33" customHeight="1">
      <c r="A429" s="37" t="s">
        <v>402</v>
      </c>
      <c r="B429" s="56" t="s">
        <v>322</v>
      </c>
      <c r="C429" s="56" t="s">
        <v>639</v>
      </c>
      <c r="D429" s="56" t="s">
        <v>385</v>
      </c>
      <c r="E429" s="57">
        <v>1824000</v>
      </c>
      <c r="F429" s="98"/>
      <c r="G429" s="57">
        <f>E429+F429</f>
        <v>1824000</v>
      </c>
      <c r="H429" s="103"/>
      <c r="I429" s="57">
        <f>G429+H429</f>
        <v>1824000</v>
      </c>
      <c r="J429" s="103"/>
      <c r="K429" s="57">
        <f>I429+J429</f>
        <v>1824000</v>
      </c>
      <c r="L429" s="103"/>
      <c r="M429" s="57">
        <f>K429+L429</f>
        <v>1824000</v>
      </c>
      <c r="N429" s="113">
        <v>180000</v>
      </c>
      <c r="O429" s="57">
        <f>M429+N429</f>
        <v>2004000</v>
      </c>
      <c r="P429" s="98"/>
      <c r="Q429" s="139">
        <f>O429+P429</f>
        <v>2004000</v>
      </c>
      <c r="R429" s="98"/>
      <c r="S429" s="141">
        <f>Q429+R429</f>
        <v>2004000</v>
      </c>
      <c r="U429" s="141">
        <v>1574089.58</v>
      </c>
      <c r="V429" s="227">
        <f t="shared" si="18"/>
        <v>78.5</v>
      </c>
    </row>
    <row r="430" spans="1:22" ht="33.75" customHeight="1">
      <c r="A430" s="37" t="s">
        <v>640</v>
      </c>
      <c r="B430" s="56" t="s">
        <v>322</v>
      </c>
      <c r="C430" s="56" t="s">
        <v>641</v>
      </c>
      <c r="D430" s="56"/>
      <c r="E430" s="58">
        <f>E431</f>
        <v>75000</v>
      </c>
      <c r="F430" s="98"/>
      <c r="G430" s="58">
        <f>G431</f>
        <v>75000</v>
      </c>
      <c r="H430" s="103"/>
      <c r="I430" s="58">
        <f>I431</f>
        <v>75000</v>
      </c>
      <c r="J430" s="103"/>
      <c r="K430" s="58">
        <f>K431</f>
        <v>75000</v>
      </c>
      <c r="L430" s="103"/>
      <c r="M430" s="58">
        <f>M431</f>
        <v>75000</v>
      </c>
      <c r="N430" s="113"/>
      <c r="O430" s="58">
        <f>O431</f>
        <v>75000</v>
      </c>
      <c r="P430" s="98"/>
      <c r="Q430" s="140">
        <f>Q431</f>
        <v>75000</v>
      </c>
      <c r="R430" s="98"/>
      <c r="S430" s="130">
        <f>S431</f>
        <v>75000</v>
      </c>
      <c r="U430" s="130">
        <f>U431</f>
        <v>75000</v>
      </c>
      <c r="V430" s="227">
        <f t="shared" si="18"/>
        <v>100</v>
      </c>
    </row>
    <row r="431" spans="1:22" ht="33.75" customHeight="1">
      <c r="A431" s="37" t="s">
        <v>402</v>
      </c>
      <c r="B431" s="56" t="s">
        <v>322</v>
      </c>
      <c r="C431" s="56" t="s">
        <v>641</v>
      </c>
      <c r="D431" s="56" t="s">
        <v>385</v>
      </c>
      <c r="E431" s="57">
        <v>75000</v>
      </c>
      <c r="F431" s="98"/>
      <c r="G431" s="57">
        <f>E431+F431</f>
        <v>75000</v>
      </c>
      <c r="H431" s="103"/>
      <c r="I431" s="57">
        <f>G431+H431</f>
        <v>75000</v>
      </c>
      <c r="J431" s="103"/>
      <c r="K431" s="57">
        <f>I431+J431</f>
        <v>75000</v>
      </c>
      <c r="L431" s="103"/>
      <c r="M431" s="57">
        <f>K431+L431</f>
        <v>75000</v>
      </c>
      <c r="N431" s="113"/>
      <c r="O431" s="57">
        <f>M431+N431</f>
        <v>75000</v>
      </c>
      <c r="P431" s="98"/>
      <c r="Q431" s="139">
        <f>O431+P431</f>
        <v>75000</v>
      </c>
      <c r="R431" s="98"/>
      <c r="S431" s="141">
        <f>Q431+R431</f>
        <v>75000</v>
      </c>
      <c r="U431" s="141">
        <f>S431+T431</f>
        <v>75000</v>
      </c>
      <c r="V431" s="227">
        <f t="shared" si="18"/>
        <v>100</v>
      </c>
    </row>
    <row r="432" spans="1:22" ht="32.25" customHeight="1">
      <c r="A432" s="37" t="s">
        <v>645</v>
      </c>
      <c r="B432" s="56" t="s">
        <v>322</v>
      </c>
      <c r="C432" s="56" t="s">
        <v>646</v>
      </c>
      <c r="D432" s="56"/>
      <c r="E432" s="58">
        <f>E433</f>
        <v>18542294</v>
      </c>
      <c r="F432" s="98"/>
      <c r="G432" s="58">
        <f>G433</f>
        <v>20099366</v>
      </c>
      <c r="H432" s="103"/>
      <c r="I432" s="58">
        <f>I433</f>
        <v>18542294</v>
      </c>
      <c r="J432" s="103"/>
      <c r="K432" s="58">
        <f>K433</f>
        <v>18542294</v>
      </c>
      <c r="L432" s="103"/>
      <c r="M432" s="58">
        <f>M433</f>
        <v>18542294</v>
      </c>
      <c r="N432" s="113"/>
      <c r="O432" s="58">
        <f>O433</f>
        <v>18542294</v>
      </c>
      <c r="P432" s="98"/>
      <c r="Q432" s="140">
        <f>Q433</f>
        <v>18542294</v>
      </c>
      <c r="R432" s="98"/>
      <c r="S432" s="130">
        <f>S433</f>
        <v>17395626.740000002</v>
      </c>
      <c r="U432" s="130">
        <f>U433</f>
        <v>16576158.129999999</v>
      </c>
      <c r="V432" s="227">
        <f t="shared" si="18"/>
        <v>95.3</v>
      </c>
    </row>
    <row r="433" spans="1:22" ht="48.75" customHeight="1">
      <c r="A433" s="37" t="s">
        <v>647</v>
      </c>
      <c r="B433" s="56" t="s">
        <v>322</v>
      </c>
      <c r="C433" s="56" t="s">
        <v>648</v>
      </c>
      <c r="D433" s="56"/>
      <c r="E433" s="58">
        <f>E434+E435+E436+E437+E440</f>
        <v>18542294</v>
      </c>
      <c r="F433" s="98"/>
      <c r="G433" s="58">
        <f>G434+G435+G436+G437+G440+G439</f>
        <v>20099366</v>
      </c>
      <c r="H433" s="103"/>
      <c r="I433" s="58">
        <f>I434+I435+I436+I437+I440+I439</f>
        <v>18542294</v>
      </c>
      <c r="J433" s="103"/>
      <c r="K433" s="58">
        <f>K434+K435+K436+K437+K440+K439</f>
        <v>18542294</v>
      </c>
      <c r="L433" s="103"/>
      <c r="M433" s="58">
        <f>M434+M435+M436+M437+M440+M439+M438</f>
        <v>18542294</v>
      </c>
      <c r="N433" s="113"/>
      <c r="O433" s="58">
        <f>O434+O435+O436+O437+O440+O439+O438</f>
        <v>18542294</v>
      </c>
      <c r="P433" s="98"/>
      <c r="Q433" s="140">
        <f>Q434+Q435+Q436+Q437+Q440+Q439+Q438</f>
        <v>18542294</v>
      </c>
      <c r="R433" s="98"/>
      <c r="S433" s="130">
        <f>S434+S435+S436+S437+S440+S439+S438</f>
        <v>17395626.740000002</v>
      </c>
      <c r="U433" s="130">
        <f>U434+U435+U436+U437+U440+U439+U438</f>
        <v>16576158.129999999</v>
      </c>
      <c r="V433" s="227">
        <f t="shared" si="18"/>
        <v>95.3</v>
      </c>
    </row>
    <row r="434" spans="1:22" ht="21" customHeight="1">
      <c r="A434" s="37" t="s">
        <v>378</v>
      </c>
      <c r="B434" s="56" t="s">
        <v>322</v>
      </c>
      <c r="C434" s="56" t="s">
        <v>648</v>
      </c>
      <c r="D434" s="56" t="s">
        <v>382</v>
      </c>
      <c r="E434" s="57">
        <v>16807184</v>
      </c>
      <c r="F434" s="98"/>
      <c r="G434" s="57">
        <f aca="true" t="shared" si="23" ref="G434:I440">E434+F434</f>
        <v>16807184</v>
      </c>
      <c r="H434" s="103"/>
      <c r="I434" s="57">
        <f t="shared" si="23"/>
        <v>16807184</v>
      </c>
      <c r="J434" s="103"/>
      <c r="K434" s="57">
        <f aca="true" t="shared" si="24" ref="K434:K440">I434+J434</f>
        <v>16807184</v>
      </c>
      <c r="L434" s="103"/>
      <c r="M434" s="57">
        <f aca="true" t="shared" si="25" ref="M434:Q440">K434+L434</f>
        <v>16807184</v>
      </c>
      <c r="N434" s="113"/>
      <c r="O434" s="57">
        <f t="shared" si="25"/>
        <v>16807184</v>
      </c>
      <c r="P434" s="98"/>
      <c r="Q434" s="139">
        <f t="shared" si="25"/>
        <v>16807184</v>
      </c>
      <c r="R434" s="98">
        <v>-1143417.26</v>
      </c>
      <c r="S434" s="141">
        <f aca="true" t="shared" si="26" ref="S434:S440">Q434+R434</f>
        <v>15663766.74</v>
      </c>
      <c r="U434" s="141">
        <v>15443251.2</v>
      </c>
      <c r="V434" s="227">
        <f t="shared" si="18"/>
        <v>98.6</v>
      </c>
    </row>
    <row r="435" spans="1:22" ht="37.5" customHeight="1">
      <c r="A435" s="11" t="s">
        <v>379</v>
      </c>
      <c r="B435" s="60" t="s">
        <v>322</v>
      </c>
      <c r="C435" s="60" t="s">
        <v>648</v>
      </c>
      <c r="D435" s="60" t="s">
        <v>383</v>
      </c>
      <c r="E435" s="57">
        <v>2000</v>
      </c>
      <c r="F435" s="98"/>
      <c r="G435" s="57">
        <f t="shared" si="23"/>
        <v>2000</v>
      </c>
      <c r="H435" s="103"/>
      <c r="I435" s="57">
        <f t="shared" si="23"/>
        <v>2000</v>
      </c>
      <c r="J435" s="103"/>
      <c r="K435" s="57">
        <f t="shared" si="24"/>
        <v>2000</v>
      </c>
      <c r="L435" s="103"/>
      <c r="M435" s="57">
        <f t="shared" si="25"/>
        <v>2000</v>
      </c>
      <c r="N435" s="113"/>
      <c r="O435" s="57">
        <f t="shared" si="25"/>
        <v>2000</v>
      </c>
      <c r="P435" s="98"/>
      <c r="Q435" s="139">
        <f t="shared" si="25"/>
        <v>2000</v>
      </c>
      <c r="R435" s="98"/>
      <c r="S435" s="141">
        <f t="shared" si="26"/>
        <v>2000</v>
      </c>
      <c r="U435" s="141">
        <v>204.59</v>
      </c>
      <c r="V435" s="227">
        <f t="shared" si="18"/>
        <v>10.2</v>
      </c>
    </row>
    <row r="436" spans="1:22" ht="48.75" customHeight="1">
      <c r="A436" s="37" t="s">
        <v>380</v>
      </c>
      <c r="B436" s="56" t="s">
        <v>322</v>
      </c>
      <c r="C436" s="56" t="s">
        <v>648</v>
      </c>
      <c r="D436" s="56" t="s">
        <v>384</v>
      </c>
      <c r="E436" s="57">
        <v>128555</v>
      </c>
      <c r="F436" s="98"/>
      <c r="G436" s="57">
        <f t="shared" si="23"/>
        <v>128555</v>
      </c>
      <c r="H436" s="103">
        <v>10000</v>
      </c>
      <c r="I436" s="57">
        <f t="shared" si="23"/>
        <v>138555</v>
      </c>
      <c r="J436" s="103"/>
      <c r="K436" s="57">
        <f t="shared" si="24"/>
        <v>138555</v>
      </c>
      <c r="L436" s="103">
        <v>15000</v>
      </c>
      <c r="M436" s="57">
        <f t="shared" si="25"/>
        <v>153555</v>
      </c>
      <c r="N436" s="113">
        <v>20000</v>
      </c>
      <c r="O436" s="57">
        <f t="shared" si="25"/>
        <v>173555</v>
      </c>
      <c r="P436" s="98"/>
      <c r="Q436" s="139">
        <f t="shared" si="25"/>
        <v>173555</v>
      </c>
      <c r="R436" s="98"/>
      <c r="S436" s="141">
        <f t="shared" si="26"/>
        <v>173555</v>
      </c>
      <c r="U436" s="141">
        <v>109824.65</v>
      </c>
      <c r="V436" s="227">
        <f t="shared" si="18"/>
        <v>63.3</v>
      </c>
    </row>
    <row r="437" spans="1:22" ht="19.5" customHeight="1">
      <c r="A437" s="37" t="s">
        <v>402</v>
      </c>
      <c r="B437" s="56" t="s">
        <v>322</v>
      </c>
      <c r="C437" s="56" t="s">
        <v>648</v>
      </c>
      <c r="D437" s="56" t="s">
        <v>385</v>
      </c>
      <c r="E437" s="57">
        <v>1471055</v>
      </c>
      <c r="F437" s="98">
        <v>-2878</v>
      </c>
      <c r="G437" s="57">
        <f t="shared" si="23"/>
        <v>1468177</v>
      </c>
      <c r="H437" s="103">
        <v>-10000</v>
      </c>
      <c r="I437" s="57">
        <f t="shared" si="23"/>
        <v>1458177</v>
      </c>
      <c r="J437" s="103"/>
      <c r="K437" s="57">
        <f t="shared" si="24"/>
        <v>1458177</v>
      </c>
      <c r="L437" s="103">
        <v>-15000</v>
      </c>
      <c r="M437" s="57">
        <f t="shared" si="25"/>
        <v>1443177</v>
      </c>
      <c r="N437" s="113">
        <v>-20000</v>
      </c>
      <c r="O437" s="57">
        <f t="shared" si="25"/>
        <v>1423177</v>
      </c>
      <c r="P437" s="98"/>
      <c r="Q437" s="139">
        <f t="shared" si="25"/>
        <v>1423177</v>
      </c>
      <c r="R437" s="98">
        <v>-3250</v>
      </c>
      <c r="S437" s="141">
        <f t="shared" si="26"/>
        <v>1419927</v>
      </c>
      <c r="U437" s="141">
        <v>905431.69</v>
      </c>
      <c r="V437" s="227">
        <f t="shared" si="18"/>
        <v>63.8</v>
      </c>
    </row>
    <row r="438" spans="1:22" ht="32.25" customHeight="1">
      <c r="A438" s="11" t="s">
        <v>179</v>
      </c>
      <c r="B438" s="60" t="s">
        <v>322</v>
      </c>
      <c r="C438" s="60" t="s">
        <v>648</v>
      </c>
      <c r="D438" s="60" t="s">
        <v>178</v>
      </c>
      <c r="E438" s="57"/>
      <c r="F438" s="98"/>
      <c r="G438" s="57"/>
      <c r="H438" s="103"/>
      <c r="I438" s="57"/>
      <c r="J438" s="103"/>
      <c r="K438" s="57"/>
      <c r="L438" s="103">
        <v>2878</v>
      </c>
      <c r="M438" s="57">
        <f>K438+L438</f>
        <v>2878</v>
      </c>
      <c r="N438" s="113"/>
      <c r="O438" s="57">
        <f>M438+N438</f>
        <v>2878</v>
      </c>
      <c r="P438" s="98"/>
      <c r="Q438" s="139">
        <f>O438+P438</f>
        <v>2878</v>
      </c>
      <c r="R438" s="98"/>
      <c r="S438" s="141">
        <f t="shared" si="26"/>
        <v>2878</v>
      </c>
      <c r="U438" s="141">
        <v>1381</v>
      </c>
      <c r="V438" s="227">
        <f t="shared" si="18"/>
        <v>48</v>
      </c>
    </row>
    <row r="439" spans="1:22" ht="24" customHeight="1" hidden="1">
      <c r="A439" s="11" t="s">
        <v>482</v>
      </c>
      <c r="B439" s="60" t="s">
        <v>322</v>
      </c>
      <c r="C439" s="60" t="s">
        <v>648</v>
      </c>
      <c r="D439" s="60" t="s">
        <v>386</v>
      </c>
      <c r="E439" s="57"/>
      <c r="F439" s="98">
        <v>1559950</v>
      </c>
      <c r="G439" s="57">
        <f t="shared" si="23"/>
        <v>1559950</v>
      </c>
      <c r="H439" s="103">
        <v>-1557072</v>
      </c>
      <c r="I439" s="57">
        <f t="shared" si="23"/>
        <v>2878</v>
      </c>
      <c r="J439" s="103"/>
      <c r="K439" s="57">
        <f t="shared" si="24"/>
        <v>2878</v>
      </c>
      <c r="L439" s="103">
        <v>-2878</v>
      </c>
      <c r="M439" s="57">
        <f t="shared" si="25"/>
        <v>0</v>
      </c>
      <c r="N439" s="113"/>
      <c r="O439" s="57">
        <f t="shared" si="25"/>
        <v>0</v>
      </c>
      <c r="P439" s="98"/>
      <c r="Q439" s="139">
        <f t="shared" si="25"/>
        <v>0</v>
      </c>
      <c r="R439" s="98"/>
      <c r="S439" s="141">
        <f t="shared" si="26"/>
        <v>0</v>
      </c>
      <c r="U439" s="141">
        <f>S439+T439</f>
        <v>0</v>
      </c>
      <c r="V439" s="227" t="str">
        <f t="shared" si="18"/>
        <v>-</v>
      </c>
    </row>
    <row r="440" spans="1:22" ht="18.75" customHeight="1">
      <c r="A440" s="37" t="s">
        <v>388</v>
      </c>
      <c r="B440" s="56" t="s">
        <v>322</v>
      </c>
      <c r="C440" s="56" t="s">
        <v>648</v>
      </c>
      <c r="D440" s="56" t="s">
        <v>389</v>
      </c>
      <c r="E440" s="57">
        <v>133500</v>
      </c>
      <c r="F440" s="98"/>
      <c r="G440" s="57">
        <f t="shared" si="23"/>
        <v>133500</v>
      </c>
      <c r="H440" s="103"/>
      <c r="I440" s="57">
        <f t="shared" si="23"/>
        <v>133500</v>
      </c>
      <c r="J440" s="103"/>
      <c r="K440" s="57">
        <f t="shared" si="24"/>
        <v>133500</v>
      </c>
      <c r="L440" s="103"/>
      <c r="M440" s="57">
        <f t="shared" si="25"/>
        <v>133500</v>
      </c>
      <c r="N440" s="113"/>
      <c r="O440" s="57">
        <f t="shared" si="25"/>
        <v>133500</v>
      </c>
      <c r="P440" s="98"/>
      <c r="Q440" s="139">
        <f t="shared" si="25"/>
        <v>133500</v>
      </c>
      <c r="R440" s="98"/>
      <c r="S440" s="141">
        <f t="shared" si="26"/>
        <v>133500</v>
      </c>
      <c r="U440" s="141">
        <v>116065</v>
      </c>
      <c r="V440" s="227">
        <f t="shared" si="18"/>
        <v>86.9</v>
      </c>
    </row>
    <row r="441" spans="1:22" ht="84.75" customHeight="1">
      <c r="A441" s="37" t="s">
        <v>171</v>
      </c>
      <c r="B441" s="56" t="s">
        <v>322</v>
      </c>
      <c r="C441" s="56" t="s">
        <v>649</v>
      </c>
      <c r="D441" s="56"/>
      <c r="E441" s="58">
        <f>E442+E444+E448+E450+E453</f>
        <v>4160000</v>
      </c>
      <c r="F441" s="98"/>
      <c r="G441" s="58">
        <f>G442+G444+G448+G450+G453</f>
        <v>4160000</v>
      </c>
      <c r="H441" s="103"/>
      <c r="I441" s="58">
        <f>I442+I444+I448+I450+I453+I446+I457+I459+I465</f>
        <v>6616099</v>
      </c>
      <c r="J441" s="103"/>
      <c r="K441" s="58">
        <f>K442+K444+K448+K450+K453+K446+K457+K459+K465</f>
        <v>6616099</v>
      </c>
      <c r="L441" s="103"/>
      <c r="M441" s="58">
        <f>M442+M444+M448+M450+M453+M446+M457+M459+M465+M461+M469+M455</f>
        <v>8320961.74</v>
      </c>
      <c r="N441" s="113"/>
      <c r="O441" s="58">
        <f>O442+O444+O448+O450+O453+O446+O457+O459+O465+O461+O469+O455+O464+O467</f>
        <v>9064496.73</v>
      </c>
      <c r="P441" s="98"/>
      <c r="Q441" s="140">
        <f>Q442+Q444+Q448+Q450+Q453+Q446+Q457+Q459+Q465+Q461+Q469+Q455+Q464+Q467</f>
        <v>9064396.73</v>
      </c>
      <c r="R441" s="98"/>
      <c r="S441" s="130">
        <f>S442+S444+S448+S450+S453+S446+S457+S459+S465+S461+S469+S455+S464+S467</f>
        <v>9064396.73</v>
      </c>
      <c r="U441" s="130">
        <f>U442+U444+U448+U450+U453+U446+U457+U459+U465+U461+U469+U455+U464+U467</f>
        <v>9046606.73</v>
      </c>
      <c r="V441" s="227">
        <f t="shared" si="18"/>
        <v>99.8</v>
      </c>
    </row>
    <row r="442" spans="1:22" ht="63.75" customHeight="1">
      <c r="A442" s="157" t="s">
        <v>650</v>
      </c>
      <c r="B442" s="56" t="s">
        <v>322</v>
      </c>
      <c r="C442" s="56" t="s">
        <v>651</v>
      </c>
      <c r="D442" s="56"/>
      <c r="E442" s="58">
        <f>E443</f>
        <v>2000000</v>
      </c>
      <c r="F442" s="98"/>
      <c r="G442" s="58">
        <f>G443</f>
        <v>2000000</v>
      </c>
      <c r="H442" s="103"/>
      <c r="I442" s="58">
        <f>I443</f>
        <v>607686</v>
      </c>
      <c r="J442" s="103"/>
      <c r="K442" s="58">
        <f>K443</f>
        <v>607686</v>
      </c>
      <c r="L442" s="103"/>
      <c r="M442" s="58">
        <f>M443</f>
        <v>607686</v>
      </c>
      <c r="N442" s="113"/>
      <c r="O442" s="58">
        <f>O443</f>
        <v>782262.79</v>
      </c>
      <c r="P442" s="98"/>
      <c r="Q442" s="140">
        <f>Q443</f>
        <v>782162.79</v>
      </c>
      <c r="R442" s="98"/>
      <c r="S442" s="130">
        <f>S443</f>
        <v>782162.79</v>
      </c>
      <c r="U442" s="130">
        <f>U443</f>
        <v>782162.79</v>
      </c>
      <c r="V442" s="227">
        <f t="shared" si="18"/>
        <v>100</v>
      </c>
    </row>
    <row r="443" spans="1:22" ht="48" customHeight="1">
      <c r="A443" s="153" t="s">
        <v>634</v>
      </c>
      <c r="B443" s="60" t="s">
        <v>322</v>
      </c>
      <c r="C443" s="60" t="s">
        <v>651</v>
      </c>
      <c r="D443" s="60" t="s">
        <v>387</v>
      </c>
      <c r="E443" s="61">
        <v>2000000</v>
      </c>
      <c r="F443" s="98"/>
      <c r="G443" s="61">
        <f>E443+F443</f>
        <v>2000000</v>
      </c>
      <c r="H443" s="103">
        <v>-1392314</v>
      </c>
      <c r="I443" s="61">
        <f>G443+H443</f>
        <v>607686</v>
      </c>
      <c r="J443" s="103"/>
      <c r="K443" s="61">
        <f>I443+J443</f>
        <v>607686</v>
      </c>
      <c r="L443" s="103"/>
      <c r="M443" s="61">
        <f>K443+L443</f>
        <v>607686</v>
      </c>
      <c r="N443" s="113">
        <v>174576.79</v>
      </c>
      <c r="O443" s="61">
        <f>M443+N443</f>
        <v>782262.79</v>
      </c>
      <c r="P443" s="98">
        <v>-100</v>
      </c>
      <c r="Q443" s="141">
        <f>O443+P443</f>
        <v>782162.79</v>
      </c>
      <c r="R443" s="98"/>
      <c r="S443" s="141">
        <f>Q443+R443</f>
        <v>782162.79</v>
      </c>
      <c r="U443" s="141">
        <f>S443+T443</f>
        <v>782162.79</v>
      </c>
      <c r="V443" s="227">
        <f t="shared" si="18"/>
        <v>100</v>
      </c>
    </row>
    <row r="444" spans="1:22" ht="35.25" customHeight="1">
      <c r="A444" s="107" t="s">
        <v>654</v>
      </c>
      <c r="B444" s="60" t="s">
        <v>322</v>
      </c>
      <c r="C444" s="60" t="s">
        <v>655</v>
      </c>
      <c r="D444" s="60"/>
      <c r="E444" s="62">
        <f>E445</f>
        <v>1100000</v>
      </c>
      <c r="F444" s="98"/>
      <c r="G444" s="62">
        <f>G445</f>
        <v>1100000</v>
      </c>
      <c r="H444" s="103"/>
      <c r="I444" s="62">
        <f>I445</f>
        <v>1100000</v>
      </c>
      <c r="J444" s="103"/>
      <c r="K444" s="62">
        <f>K445</f>
        <v>1100000</v>
      </c>
      <c r="L444" s="103"/>
      <c r="M444" s="62">
        <f>M445</f>
        <v>1596610</v>
      </c>
      <c r="N444" s="113"/>
      <c r="O444" s="62">
        <f>O445</f>
        <v>1507365.6</v>
      </c>
      <c r="P444" s="98"/>
      <c r="Q444" s="130">
        <f>Q445</f>
        <v>1507365.6</v>
      </c>
      <c r="R444" s="98"/>
      <c r="S444" s="130">
        <f>S445</f>
        <v>1507365.6</v>
      </c>
      <c r="U444" s="130">
        <f>U445</f>
        <v>1507365.6</v>
      </c>
      <c r="V444" s="227">
        <f t="shared" si="18"/>
        <v>100</v>
      </c>
    </row>
    <row r="445" spans="1:22" ht="35.25" customHeight="1">
      <c r="A445" s="11" t="s">
        <v>402</v>
      </c>
      <c r="B445" s="60" t="s">
        <v>322</v>
      </c>
      <c r="C445" s="60" t="s">
        <v>655</v>
      </c>
      <c r="D445" s="60" t="s">
        <v>385</v>
      </c>
      <c r="E445" s="61">
        <v>1100000</v>
      </c>
      <c r="F445" s="98"/>
      <c r="G445" s="61">
        <f>E445+F445</f>
        <v>1100000</v>
      </c>
      <c r="H445" s="103"/>
      <c r="I445" s="61">
        <f>G445+H445</f>
        <v>1100000</v>
      </c>
      <c r="J445" s="103"/>
      <c r="K445" s="61">
        <f>I445+J445</f>
        <v>1100000</v>
      </c>
      <c r="L445" s="103">
        <v>496610</v>
      </c>
      <c r="M445" s="61">
        <f>K445+L445</f>
        <v>1596610</v>
      </c>
      <c r="N445" s="113">
        <v>-89244.4</v>
      </c>
      <c r="O445" s="61">
        <f>M445+N445</f>
        <v>1507365.6</v>
      </c>
      <c r="P445" s="98"/>
      <c r="Q445" s="141">
        <f>O445+P445</f>
        <v>1507365.6</v>
      </c>
      <c r="R445" s="98"/>
      <c r="S445" s="141">
        <f>Q445+R445</f>
        <v>1507365.6</v>
      </c>
      <c r="U445" s="141">
        <f>S445+T445</f>
        <v>1507365.6</v>
      </c>
      <c r="V445" s="227">
        <f t="shared" si="18"/>
        <v>100</v>
      </c>
    </row>
    <row r="446" spans="1:22" ht="35.25" customHeight="1">
      <c r="A446" s="11" t="s">
        <v>571</v>
      </c>
      <c r="B446" s="60" t="s">
        <v>322</v>
      </c>
      <c r="C446" s="60" t="s">
        <v>217</v>
      </c>
      <c r="D446" s="60"/>
      <c r="E446" s="61"/>
      <c r="F446" s="98"/>
      <c r="G446" s="61"/>
      <c r="H446" s="103"/>
      <c r="I446" s="61">
        <f>I447</f>
        <v>921613</v>
      </c>
      <c r="J446" s="103"/>
      <c r="K446" s="61">
        <f>K447</f>
        <v>921613</v>
      </c>
      <c r="L446" s="103"/>
      <c r="M446" s="61">
        <f>M447</f>
        <v>921613</v>
      </c>
      <c r="N446" s="113"/>
      <c r="O446" s="61">
        <f>O447</f>
        <v>921613</v>
      </c>
      <c r="P446" s="98"/>
      <c r="Q446" s="141">
        <f>Q447</f>
        <v>921613</v>
      </c>
      <c r="R446" s="98"/>
      <c r="S446" s="141">
        <f>S447</f>
        <v>921613</v>
      </c>
      <c r="U446" s="141">
        <f>U447</f>
        <v>921613</v>
      </c>
      <c r="V446" s="227">
        <f t="shared" si="18"/>
        <v>100</v>
      </c>
    </row>
    <row r="447" spans="1:22" ht="66.75" customHeight="1">
      <c r="A447" s="11" t="s">
        <v>572</v>
      </c>
      <c r="B447" s="60" t="s">
        <v>322</v>
      </c>
      <c r="C447" s="60" t="s">
        <v>217</v>
      </c>
      <c r="D447" s="60" t="s">
        <v>570</v>
      </c>
      <c r="E447" s="61"/>
      <c r="F447" s="98"/>
      <c r="G447" s="61"/>
      <c r="H447" s="103">
        <v>921613</v>
      </c>
      <c r="I447" s="61">
        <f>G447+H447</f>
        <v>921613</v>
      </c>
      <c r="J447" s="103"/>
      <c r="K447" s="61">
        <f>I447+J447</f>
        <v>921613</v>
      </c>
      <c r="L447" s="103"/>
      <c r="M447" s="61">
        <f>K447+L447</f>
        <v>921613</v>
      </c>
      <c r="N447" s="113"/>
      <c r="O447" s="61">
        <f>M447+N447</f>
        <v>921613</v>
      </c>
      <c r="P447" s="98"/>
      <c r="Q447" s="141">
        <f>O447+P447</f>
        <v>921613</v>
      </c>
      <c r="R447" s="98"/>
      <c r="S447" s="141">
        <f>Q447+R447</f>
        <v>921613</v>
      </c>
      <c r="U447" s="141">
        <f>S447+T447</f>
        <v>921613</v>
      </c>
      <c r="V447" s="227">
        <f t="shared" si="18"/>
        <v>100</v>
      </c>
    </row>
    <row r="448" spans="1:22" ht="51" customHeight="1" hidden="1">
      <c r="A448" s="11" t="s">
        <v>493</v>
      </c>
      <c r="B448" s="60" t="s">
        <v>322</v>
      </c>
      <c r="C448" s="60" t="s">
        <v>479</v>
      </c>
      <c r="D448" s="60"/>
      <c r="E448" s="61">
        <f>E449</f>
        <v>300000</v>
      </c>
      <c r="F448" s="98"/>
      <c r="G448" s="61">
        <f>G449</f>
        <v>300000</v>
      </c>
      <c r="H448" s="103"/>
      <c r="I448" s="61">
        <f>I449</f>
        <v>300000</v>
      </c>
      <c r="J448" s="103"/>
      <c r="K448" s="61">
        <f>K449</f>
        <v>300000</v>
      </c>
      <c r="L448" s="103"/>
      <c r="M448" s="61">
        <f>M449</f>
        <v>300000</v>
      </c>
      <c r="N448" s="113"/>
      <c r="O448" s="61">
        <f>O449</f>
        <v>0</v>
      </c>
      <c r="P448" s="98"/>
      <c r="Q448" s="141">
        <f>Q449</f>
        <v>0</v>
      </c>
      <c r="R448" s="98"/>
      <c r="S448" s="141">
        <f>S449</f>
        <v>0</v>
      </c>
      <c r="U448" s="141">
        <f>U449</f>
        <v>0</v>
      </c>
      <c r="V448" s="227" t="str">
        <f t="shared" si="18"/>
        <v>-</v>
      </c>
    </row>
    <row r="449" spans="1:22" ht="34.5" customHeight="1" hidden="1">
      <c r="A449" s="11" t="s">
        <v>402</v>
      </c>
      <c r="B449" s="60" t="s">
        <v>322</v>
      </c>
      <c r="C449" s="60" t="s">
        <v>479</v>
      </c>
      <c r="D449" s="60" t="s">
        <v>385</v>
      </c>
      <c r="E449" s="61">
        <v>300000</v>
      </c>
      <c r="F449" s="98"/>
      <c r="G449" s="61">
        <f>E449+F449</f>
        <v>300000</v>
      </c>
      <c r="H449" s="103"/>
      <c r="I449" s="61">
        <f>G449+H449</f>
        <v>300000</v>
      </c>
      <c r="J449" s="103"/>
      <c r="K449" s="61">
        <f>I449+J449</f>
        <v>300000</v>
      </c>
      <c r="L449" s="103"/>
      <c r="M449" s="61">
        <f>K449+L449</f>
        <v>300000</v>
      </c>
      <c r="N449" s="113">
        <v>-300000</v>
      </c>
      <c r="O449" s="61">
        <f>M449+N449</f>
        <v>0</v>
      </c>
      <c r="P449" s="98"/>
      <c r="Q449" s="141">
        <f>O449+P449</f>
        <v>0</v>
      </c>
      <c r="R449" s="98"/>
      <c r="S449" s="141">
        <f>Q449+R449</f>
        <v>0</v>
      </c>
      <c r="U449" s="141">
        <f>S449+T449</f>
        <v>0</v>
      </c>
      <c r="V449" s="227" t="str">
        <f t="shared" si="18"/>
        <v>-</v>
      </c>
    </row>
    <row r="450" spans="1:22" ht="111" customHeight="1">
      <c r="A450" s="11" t="s">
        <v>494</v>
      </c>
      <c r="B450" s="60" t="s">
        <v>322</v>
      </c>
      <c r="C450" s="60" t="s">
        <v>480</v>
      </c>
      <c r="D450" s="60"/>
      <c r="E450" s="61">
        <f>E451</f>
        <v>700000</v>
      </c>
      <c r="F450" s="98"/>
      <c r="G450" s="61">
        <f>G451</f>
        <v>700000</v>
      </c>
      <c r="H450" s="103"/>
      <c r="I450" s="61">
        <f>I451</f>
        <v>700000</v>
      </c>
      <c r="J450" s="103"/>
      <c r="K450" s="61">
        <f>K451</f>
        <v>700000</v>
      </c>
      <c r="L450" s="103"/>
      <c r="M450" s="61">
        <f>M451</f>
        <v>700000</v>
      </c>
      <c r="N450" s="113"/>
      <c r="O450" s="61">
        <f>O451+O452</f>
        <v>700000</v>
      </c>
      <c r="P450" s="98"/>
      <c r="Q450" s="141">
        <f>Q451+Q452</f>
        <v>700000</v>
      </c>
      <c r="R450" s="98"/>
      <c r="S450" s="141">
        <f>S451+S452</f>
        <v>700000</v>
      </c>
      <c r="U450" s="141">
        <f>U451+U452</f>
        <v>700000</v>
      </c>
      <c r="V450" s="227">
        <f t="shared" si="18"/>
        <v>100</v>
      </c>
    </row>
    <row r="451" spans="1:22" ht="48" customHeight="1" hidden="1">
      <c r="A451" s="153" t="s">
        <v>634</v>
      </c>
      <c r="B451" s="60" t="s">
        <v>322</v>
      </c>
      <c r="C451" s="60" t="s">
        <v>480</v>
      </c>
      <c r="D451" s="60" t="s">
        <v>387</v>
      </c>
      <c r="E451" s="61">
        <v>700000</v>
      </c>
      <c r="F451" s="98"/>
      <c r="G451" s="61">
        <f>E451+F451</f>
        <v>700000</v>
      </c>
      <c r="H451" s="103"/>
      <c r="I451" s="61">
        <f>G451+H451</f>
        <v>700000</v>
      </c>
      <c r="J451" s="103"/>
      <c r="K451" s="61">
        <f>I451+J451</f>
        <v>700000</v>
      </c>
      <c r="L451" s="103"/>
      <c r="M451" s="61">
        <f>K451+L451</f>
        <v>700000</v>
      </c>
      <c r="N451" s="113">
        <v>-700000</v>
      </c>
      <c r="O451" s="61">
        <f>M451+N451</f>
        <v>0</v>
      </c>
      <c r="P451" s="98"/>
      <c r="Q451" s="141">
        <f>O451+P451</f>
        <v>0</v>
      </c>
      <c r="R451" s="98"/>
      <c r="S451" s="141">
        <f>Q451+R451</f>
        <v>0</v>
      </c>
      <c r="U451" s="141">
        <f>S451+T451</f>
        <v>0</v>
      </c>
      <c r="V451" s="227" t="str">
        <f t="shared" si="18"/>
        <v>-</v>
      </c>
    </row>
    <row r="452" spans="1:22" ht="38.25" customHeight="1">
      <c r="A452" s="11" t="s">
        <v>622</v>
      </c>
      <c r="B452" s="60" t="s">
        <v>322</v>
      </c>
      <c r="C452" s="60" t="s">
        <v>480</v>
      </c>
      <c r="D452" s="60" t="s">
        <v>623</v>
      </c>
      <c r="E452" s="61"/>
      <c r="F452" s="98"/>
      <c r="G452" s="61"/>
      <c r="H452" s="103"/>
      <c r="I452" s="61"/>
      <c r="J452" s="103"/>
      <c r="K452" s="61"/>
      <c r="L452" s="103"/>
      <c r="M452" s="61"/>
      <c r="N452" s="113">
        <v>700000</v>
      </c>
      <c r="O452" s="61">
        <f>M452+N452</f>
        <v>700000</v>
      </c>
      <c r="P452" s="98"/>
      <c r="Q452" s="141">
        <f>O452+P452</f>
        <v>700000</v>
      </c>
      <c r="R452" s="98"/>
      <c r="S452" s="141">
        <f>Q452+R452</f>
        <v>700000</v>
      </c>
      <c r="U452" s="141">
        <f>S452+T452</f>
        <v>700000</v>
      </c>
      <c r="V452" s="227">
        <f t="shared" si="18"/>
        <v>100</v>
      </c>
    </row>
    <row r="453" spans="1:22" ht="48" customHeight="1">
      <c r="A453" s="153" t="s">
        <v>483</v>
      </c>
      <c r="B453" s="60" t="s">
        <v>322</v>
      </c>
      <c r="C453" s="60" t="s">
        <v>481</v>
      </c>
      <c r="D453" s="60"/>
      <c r="E453" s="61">
        <f>E454</f>
        <v>60000</v>
      </c>
      <c r="F453" s="98"/>
      <c r="G453" s="61">
        <f>G454</f>
        <v>60000</v>
      </c>
      <c r="H453" s="103"/>
      <c r="I453" s="61">
        <f>I454</f>
        <v>60000</v>
      </c>
      <c r="J453" s="103"/>
      <c r="K453" s="61">
        <f>K454</f>
        <v>60000</v>
      </c>
      <c r="L453" s="103"/>
      <c r="M453" s="61">
        <f>M454</f>
        <v>60000</v>
      </c>
      <c r="N453" s="113"/>
      <c r="O453" s="61">
        <f>O454</f>
        <v>60000</v>
      </c>
      <c r="P453" s="98"/>
      <c r="Q453" s="141">
        <f>Q454</f>
        <v>60000</v>
      </c>
      <c r="R453" s="98"/>
      <c r="S453" s="141">
        <f>S454</f>
        <v>60000</v>
      </c>
      <c r="U453" s="141">
        <f>U454</f>
        <v>60000</v>
      </c>
      <c r="V453" s="227">
        <f t="shared" si="18"/>
        <v>100</v>
      </c>
    </row>
    <row r="454" spans="1:22" ht="36.75" customHeight="1">
      <c r="A454" s="11" t="s">
        <v>622</v>
      </c>
      <c r="B454" s="60" t="s">
        <v>322</v>
      </c>
      <c r="C454" s="60" t="s">
        <v>481</v>
      </c>
      <c r="D454" s="60" t="s">
        <v>623</v>
      </c>
      <c r="E454" s="61">
        <v>60000</v>
      </c>
      <c r="F454" s="98"/>
      <c r="G454" s="61">
        <f>E454+F454</f>
        <v>60000</v>
      </c>
      <c r="H454" s="103"/>
      <c r="I454" s="61">
        <f>G454+H454</f>
        <v>60000</v>
      </c>
      <c r="J454" s="103"/>
      <c r="K454" s="61">
        <f>I454+J454</f>
        <v>60000</v>
      </c>
      <c r="L454" s="103"/>
      <c r="M454" s="61">
        <f>K454+L454</f>
        <v>60000</v>
      </c>
      <c r="N454" s="113"/>
      <c r="O454" s="61">
        <f>M454+N454</f>
        <v>60000</v>
      </c>
      <c r="P454" s="98"/>
      <c r="Q454" s="141">
        <f>O454+P454</f>
        <v>60000</v>
      </c>
      <c r="R454" s="98"/>
      <c r="S454" s="141">
        <f>Q454+R454</f>
        <v>60000</v>
      </c>
      <c r="U454" s="141">
        <f>S454+T454</f>
        <v>60000</v>
      </c>
      <c r="V454" s="227">
        <f t="shared" si="18"/>
        <v>100</v>
      </c>
    </row>
    <row r="455" spans="1:22" ht="68.25" customHeight="1">
      <c r="A455" s="11" t="s">
        <v>197</v>
      </c>
      <c r="B455" s="60" t="s">
        <v>322</v>
      </c>
      <c r="C455" s="60" t="s">
        <v>196</v>
      </c>
      <c r="D455" s="60"/>
      <c r="E455" s="61"/>
      <c r="F455" s="98"/>
      <c r="G455" s="61"/>
      <c r="H455" s="103"/>
      <c r="I455" s="61"/>
      <c r="J455" s="103"/>
      <c r="K455" s="61"/>
      <c r="L455" s="103"/>
      <c r="M455" s="61">
        <f>M456</f>
        <v>150000.74</v>
      </c>
      <c r="N455" s="113"/>
      <c r="O455" s="61">
        <f>O456</f>
        <v>150000.74</v>
      </c>
      <c r="P455" s="98"/>
      <c r="Q455" s="141">
        <f>Q456</f>
        <v>150000.74</v>
      </c>
      <c r="R455" s="98"/>
      <c r="S455" s="141">
        <f>S456</f>
        <v>150000.74</v>
      </c>
      <c r="U455" s="141">
        <f>U456</f>
        <v>150000.74</v>
      </c>
      <c r="V455" s="227">
        <f t="shared" si="18"/>
        <v>100</v>
      </c>
    </row>
    <row r="456" spans="1:22" ht="36.75" customHeight="1">
      <c r="A456" s="153" t="s">
        <v>230</v>
      </c>
      <c r="B456" s="60" t="s">
        <v>322</v>
      </c>
      <c r="C456" s="60" t="s">
        <v>196</v>
      </c>
      <c r="D456" s="60" t="s">
        <v>623</v>
      </c>
      <c r="E456" s="61"/>
      <c r="F456" s="98"/>
      <c r="G456" s="61"/>
      <c r="H456" s="103"/>
      <c r="I456" s="61"/>
      <c r="J456" s="103"/>
      <c r="K456" s="61"/>
      <c r="L456" s="103">
        <v>150000.74</v>
      </c>
      <c r="M456" s="61">
        <f>K456+L456</f>
        <v>150000.74</v>
      </c>
      <c r="N456" s="113"/>
      <c r="O456" s="61">
        <f>M456+N456</f>
        <v>150000.74</v>
      </c>
      <c r="P456" s="98"/>
      <c r="Q456" s="141">
        <f>O456+P456</f>
        <v>150000.74</v>
      </c>
      <c r="R456" s="98"/>
      <c r="S456" s="141">
        <f>Q456+R456</f>
        <v>150000.74</v>
      </c>
      <c r="U456" s="141">
        <f>S456+T456</f>
        <v>150000.74</v>
      </c>
      <c r="V456" s="227">
        <f t="shared" si="18"/>
        <v>100</v>
      </c>
    </row>
    <row r="457" spans="1:22" ht="99.75" customHeight="1">
      <c r="A457" s="11" t="s">
        <v>576</v>
      </c>
      <c r="B457" s="60" t="s">
        <v>322</v>
      </c>
      <c r="C457" s="60" t="s">
        <v>573</v>
      </c>
      <c r="D457" s="60"/>
      <c r="E457" s="61"/>
      <c r="F457" s="98"/>
      <c r="G457" s="61"/>
      <c r="H457" s="103"/>
      <c r="I457" s="61">
        <f>I458</f>
        <v>562800</v>
      </c>
      <c r="J457" s="103"/>
      <c r="K457" s="61">
        <f>K458</f>
        <v>562800</v>
      </c>
      <c r="L457" s="103"/>
      <c r="M457" s="61">
        <f>M458</f>
        <v>562800</v>
      </c>
      <c r="N457" s="113"/>
      <c r="O457" s="61">
        <f>O458</f>
        <v>523802.6</v>
      </c>
      <c r="P457" s="98"/>
      <c r="Q457" s="141">
        <f>Q458</f>
        <v>523802.6</v>
      </c>
      <c r="R457" s="98"/>
      <c r="S457" s="141">
        <f>S458</f>
        <v>523802.6</v>
      </c>
      <c r="U457" s="141">
        <f>U458</f>
        <v>523802.6</v>
      </c>
      <c r="V457" s="227">
        <f t="shared" si="18"/>
        <v>100</v>
      </c>
    </row>
    <row r="458" spans="1:22" ht="48" customHeight="1">
      <c r="A458" s="11" t="s">
        <v>182</v>
      </c>
      <c r="B458" s="60" t="s">
        <v>322</v>
      </c>
      <c r="C458" s="60" t="s">
        <v>573</v>
      </c>
      <c r="D458" s="60" t="s">
        <v>387</v>
      </c>
      <c r="E458" s="61"/>
      <c r="F458" s="98"/>
      <c r="G458" s="61"/>
      <c r="H458" s="103">
        <v>562800</v>
      </c>
      <c r="I458" s="61">
        <f>G458+H458</f>
        <v>562800</v>
      </c>
      <c r="J458" s="103"/>
      <c r="K458" s="61">
        <f>I458+J458</f>
        <v>562800</v>
      </c>
      <c r="L458" s="103"/>
      <c r="M458" s="61">
        <f>K458+L458</f>
        <v>562800</v>
      </c>
      <c r="N458" s="113">
        <v>-38997.4</v>
      </c>
      <c r="O458" s="61">
        <f>M458+N458</f>
        <v>523802.6</v>
      </c>
      <c r="P458" s="98"/>
      <c r="Q458" s="141">
        <f>O458+P458</f>
        <v>523802.6</v>
      </c>
      <c r="R458" s="98"/>
      <c r="S458" s="141">
        <f>Q458+R458</f>
        <v>523802.6</v>
      </c>
      <c r="U458" s="141">
        <f>S458+T458</f>
        <v>523802.6</v>
      </c>
      <c r="V458" s="227">
        <f aca="true" t="shared" si="27" ref="V458:V521">IF(S458=0,"-",IF(U458/S458*100&gt;110,"свыше 100",ROUND((U458/S458*100),1)))</f>
        <v>100</v>
      </c>
    </row>
    <row r="459" spans="1:22" ht="94.5" customHeight="1">
      <c r="A459" s="11" t="s">
        <v>575</v>
      </c>
      <c r="B459" s="60" t="s">
        <v>322</v>
      </c>
      <c r="C459" s="60" t="s">
        <v>574</v>
      </c>
      <c r="D459" s="60"/>
      <c r="E459" s="61"/>
      <c r="F459" s="98"/>
      <c r="G459" s="61"/>
      <c r="H459" s="103"/>
      <c r="I459" s="61">
        <f>I460</f>
        <v>634500</v>
      </c>
      <c r="J459" s="103"/>
      <c r="K459" s="61">
        <f>K460</f>
        <v>634500</v>
      </c>
      <c r="L459" s="103"/>
      <c r="M459" s="61">
        <f>M460</f>
        <v>634500</v>
      </c>
      <c r="N459" s="113"/>
      <c r="O459" s="61">
        <f>O460</f>
        <v>634500</v>
      </c>
      <c r="P459" s="98"/>
      <c r="Q459" s="141">
        <f>Q460</f>
        <v>634500</v>
      </c>
      <c r="R459" s="98"/>
      <c r="S459" s="141">
        <f>S460</f>
        <v>634500</v>
      </c>
      <c r="U459" s="141">
        <f>U460</f>
        <v>634500</v>
      </c>
      <c r="V459" s="227">
        <f t="shared" si="27"/>
        <v>100</v>
      </c>
    </row>
    <row r="460" spans="1:22" ht="36.75" customHeight="1">
      <c r="A460" s="11" t="s">
        <v>402</v>
      </c>
      <c r="B460" s="60" t="s">
        <v>322</v>
      </c>
      <c r="C460" s="60" t="s">
        <v>574</v>
      </c>
      <c r="D460" s="60" t="s">
        <v>385</v>
      </c>
      <c r="E460" s="61"/>
      <c r="F460" s="98"/>
      <c r="G460" s="61"/>
      <c r="H460" s="103">
        <v>634500</v>
      </c>
      <c r="I460" s="61">
        <f>G460+H460</f>
        <v>634500</v>
      </c>
      <c r="J460" s="103"/>
      <c r="K460" s="61">
        <f>I460+J460</f>
        <v>634500</v>
      </c>
      <c r="L460" s="103"/>
      <c r="M460" s="61">
        <f>K460+L460</f>
        <v>634500</v>
      </c>
      <c r="N460" s="113"/>
      <c r="O460" s="61">
        <f>M460+N460</f>
        <v>634500</v>
      </c>
      <c r="P460" s="98"/>
      <c r="Q460" s="141">
        <f>O460+P460</f>
        <v>634500</v>
      </c>
      <c r="R460" s="98"/>
      <c r="S460" s="141">
        <f>Q460+R460</f>
        <v>634500</v>
      </c>
      <c r="U460" s="141">
        <f>S460+T460</f>
        <v>634500</v>
      </c>
      <c r="V460" s="227">
        <f t="shared" si="27"/>
        <v>100</v>
      </c>
    </row>
    <row r="461" spans="1:22" ht="78.75" customHeight="1">
      <c r="A461" s="11" t="s">
        <v>183</v>
      </c>
      <c r="B461" s="60" t="s">
        <v>322</v>
      </c>
      <c r="C461" s="60" t="s">
        <v>181</v>
      </c>
      <c r="D461" s="60"/>
      <c r="E461" s="61"/>
      <c r="F461" s="98"/>
      <c r="G461" s="61"/>
      <c r="H461" s="103"/>
      <c r="I461" s="61"/>
      <c r="J461" s="103"/>
      <c r="K461" s="61"/>
      <c r="L461" s="103"/>
      <c r="M461" s="61">
        <f>M462</f>
        <v>512821</v>
      </c>
      <c r="N461" s="113"/>
      <c r="O461" s="61">
        <f>O462</f>
        <v>512821</v>
      </c>
      <c r="P461" s="98"/>
      <c r="Q461" s="141">
        <f>Q462</f>
        <v>512821</v>
      </c>
      <c r="R461" s="98"/>
      <c r="S461" s="141">
        <f>S462</f>
        <v>512821</v>
      </c>
      <c r="U461" s="141">
        <f>U462</f>
        <v>512821</v>
      </c>
      <c r="V461" s="227">
        <f t="shared" si="27"/>
        <v>100</v>
      </c>
    </row>
    <row r="462" spans="1:22" ht="30.75" customHeight="1">
      <c r="A462" s="153" t="s">
        <v>230</v>
      </c>
      <c r="B462" s="60" t="s">
        <v>322</v>
      </c>
      <c r="C462" s="60" t="s">
        <v>181</v>
      </c>
      <c r="D462" s="60" t="s">
        <v>623</v>
      </c>
      <c r="E462" s="61"/>
      <c r="F462" s="98"/>
      <c r="G462" s="61"/>
      <c r="H462" s="103"/>
      <c r="I462" s="61"/>
      <c r="J462" s="103"/>
      <c r="K462" s="61"/>
      <c r="L462" s="103">
        <v>512821</v>
      </c>
      <c r="M462" s="61">
        <f>K462+L462</f>
        <v>512821</v>
      </c>
      <c r="N462" s="113"/>
      <c r="O462" s="61">
        <f>M462+N462</f>
        <v>512821</v>
      </c>
      <c r="P462" s="98"/>
      <c r="Q462" s="141">
        <f>O462+P462</f>
        <v>512821</v>
      </c>
      <c r="R462" s="98"/>
      <c r="S462" s="141">
        <f>Q462+R462</f>
        <v>512821</v>
      </c>
      <c r="U462" s="141">
        <f>S462+T462</f>
        <v>512821</v>
      </c>
      <c r="V462" s="227">
        <f t="shared" si="27"/>
        <v>100</v>
      </c>
    </row>
    <row r="463" spans="1:22" ht="51.75" customHeight="1">
      <c r="A463" s="158" t="s">
        <v>31</v>
      </c>
      <c r="B463" s="60" t="s">
        <v>322</v>
      </c>
      <c r="C463" s="60" t="s">
        <v>32</v>
      </c>
      <c r="D463" s="60"/>
      <c r="E463" s="128">
        <f>E464</f>
        <v>0</v>
      </c>
      <c r="F463" s="129"/>
      <c r="G463" s="128">
        <f>G464</f>
        <v>0</v>
      </c>
      <c r="H463" s="129"/>
      <c r="I463" s="128">
        <f>I464</f>
        <v>0</v>
      </c>
      <c r="J463" s="129"/>
      <c r="K463" s="128">
        <f>K464</f>
        <v>0</v>
      </c>
      <c r="L463" s="129"/>
      <c r="M463" s="128"/>
      <c r="N463" s="116"/>
      <c r="O463" s="62">
        <f>O464</f>
        <v>299200</v>
      </c>
      <c r="P463" s="98"/>
      <c r="Q463" s="130">
        <f>Q464</f>
        <v>299200</v>
      </c>
      <c r="R463" s="98"/>
      <c r="S463" s="130">
        <f>S464</f>
        <v>299200</v>
      </c>
      <c r="U463" s="130">
        <f>U464</f>
        <v>299200</v>
      </c>
      <c r="V463" s="227">
        <f t="shared" si="27"/>
        <v>100</v>
      </c>
    </row>
    <row r="464" spans="1:22" ht="30.75" customHeight="1">
      <c r="A464" s="127" t="s">
        <v>622</v>
      </c>
      <c r="B464" s="60" t="s">
        <v>322</v>
      </c>
      <c r="C464" s="60" t="s">
        <v>32</v>
      </c>
      <c r="D464" s="60" t="s">
        <v>623</v>
      </c>
      <c r="E464" s="128"/>
      <c r="F464" s="129"/>
      <c r="G464" s="130"/>
      <c r="H464" s="129"/>
      <c r="I464" s="130"/>
      <c r="J464" s="129"/>
      <c r="K464" s="130"/>
      <c r="L464" s="129">
        <v>512821</v>
      </c>
      <c r="M464" s="130"/>
      <c r="N464" s="116">
        <v>299200</v>
      </c>
      <c r="O464" s="130">
        <f>M464+N464</f>
        <v>299200</v>
      </c>
      <c r="P464" s="98"/>
      <c r="Q464" s="130">
        <f>O464+P464</f>
        <v>299200</v>
      </c>
      <c r="R464" s="98"/>
      <c r="S464" s="130">
        <f>Q464+R464</f>
        <v>299200</v>
      </c>
      <c r="U464" s="130">
        <f>S464+T464</f>
        <v>299200</v>
      </c>
      <c r="V464" s="227">
        <f t="shared" si="27"/>
        <v>100</v>
      </c>
    </row>
    <row r="465" spans="1:22" ht="48" customHeight="1">
      <c r="A465" s="11" t="s">
        <v>578</v>
      </c>
      <c r="B465" s="60" t="s">
        <v>322</v>
      </c>
      <c r="C465" s="60" t="s">
        <v>577</v>
      </c>
      <c r="D465" s="60"/>
      <c r="E465" s="61"/>
      <c r="F465" s="98"/>
      <c r="G465" s="61"/>
      <c r="H465" s="103"/>
      <c r="I465" s="61">
        <f>I466</f>
        <v>1729500</v>
      </c>
      <c r="J465" s="103"/>
      <c r="K465" s="61">
        <f>K466</f>
        <v>1729500</v>
      </c>
      <c r="L465" s="103"/>
      <c r="M465" s="61">
        <f>M466</f>
        <v>1729500</v>
      </c>
      <c r="N465" s="113"/>
      <c r="O465" s="61">
        <f>O466</f>
        <v>1729500</v>
      </c>
      <c r="P465" s="98"/>
      <c r="Q465" s="141">
        <f>Q466</f>
        <v>1729500</v>
      </c>
      <c r="R465" s="98"/>
      <c r="S465" s="141">
        <f>S466</f>
        <v>1729500</v>
      </c>
      <c r="U465" s="141">
        <f>U466</f>
        <v>1711710</v>
      </c>
      <c r="V465" s="227">
        <f t="shared" si="27"/>
        <v>99</v>
      </c>
    </row>
    <row r="466" spans="1:22" ht="66" customHeight="1">
      <c r="A466" s="11" t="s">
        <v>579</v>
      </c>
      <c r="B466" s="60" t="s">
        <v>322</v>
      </c>
      <c r="C466" s="60" t="s">
        <v>577</v>
      </c>
      <c r="D466" s="60" t="s">
        <v>570</v>
      </c>
      <c r="E466" s="61"/>
      <c r="F466" s="98"/>
      <c r="G466" s="61"/>
      <c r="H466" s="103">
        <v>1729500</v>
      </c>
      <c r="I466" s="61">
        <f>G466+H466</f>
        <v>1729500</v>
      </c>
      <c r="J466" s="103"/>
      <c r="K466" s="61">
        <f>I466+J466</f>
        <v>1729500</v>
      </c>
      <c r="L466" s="103"/>
      <c r="M466" s="61">
        <f>K466+L466</f>
        <v>1729500</v>
      </c>
      <c r="N466" s="113"/>
      <c r="O466" s="61">
        <f>M466+N466</f>
        <v>1729500</v>
      </c>
      <c r="P466" s="98"/>
      <c r="Q466" s="141">
        <f>O466+P466</f>
        <v>1729500</v>
      </c>
      <c r="R466" s="98"/>
      <c r="S466" s="141">
        <f>Q466+R466</f>
        <v>1729500</v>
      </c>
      <c r="U466" s="141">
        <v>1711710</v>
      </c>
      <c r="V466" s="227">
        <f t="shared" si="27"/>
        <v>99</v>
      </c>
    </row>
    <row r="467" spans="1:22" ht="63.75" customHeight="1">
      <c r="A467" s="127" t="s">
        <v>33</v>
      </c>
      <c r="B467" s="60" t="s">
        <v>322</v>
      </c>
      <c r="C467" s="60" t="s">
        <v>34</v>
      </c>
      <c r="D467" s="60"/>
      <c r="E467" s="128">
        <f>E468</f>
        <v>0</v>
      </c>
      <c r="F467" s="129"/>
      <c r="G467" s="128">
        <f>G468</f>
        <v>0</v>
      </c>
      <c r="H467" s="129"/>
      <c r="I467" s="128">
        <f>I468</f>
        <v>0</v>
      </c>
      <c r="J467" s="129"/>
      <c r="K467" s="128">
        <f>K468</f>
        <v>0</v>
      </c>
      <c r="L467" s="129"/>
      <c r="M467" s="128"/>
      <c r="N467" s="116"/>
      <c r="O467" s="128">
        <f>O468</f>
        <v>698000</v>
      </c>
      <c r="P467" s="98"/>
      <c r="Q467" s="159">
        <f>Q468</f>
        <v>698000</v>
      </c>
      <c r="R467" s="98"/>
      <c r="S467" s="159">
        <f>S468</f>
        <v>698000</v>
      </c>
      <c r="U467" s="159">
        <f>U468</f>
        <v>698000</v>
      </c>
      <c r="V467" s="227">
        <f t="shared" si="27"/>
        <v>100</v>
      </c>
    </row>
    <row r="468" spans="1:22" ht="33" customHeight="1">
      <c r="A468" s="127" t="s">
        <v>622</v>
      </c>
      <c r="B468" s="60" t="s">
        <v>322</v>
      </c>
      <c r="C468" s="60" t="s">
        <v>34</v>
      </c>
      <c r="D468" s="60" t="s">
        <v>623</v>
      </c>
      <c r="E468" s="128"/>
      <c r="F468" s="129"/>
      <c r="G468" s="130"/>
      <c r="H468" s="129"/>
      <c r="I468" s="130"/>
      <c r="J468" s="129"/>
      <c r="K468" s="130"/>
      <c r="L468" s="129">
        <v>512821</v>
      </c>
      <c r="M468" s="130"/>
      <c r="N468" s="116">
        <v>698000</v>
      </c>
      <c r="O468" s="130">
        <f>M468+N468</f>
        <v>698000</v>
      </c>
      <c r="P468" s="98"/>
      <c r="Q468" s="130">
        <f>O468+P468</f>
        <v>698000</v>
      </c>
      <c r="R468" s="98"/>
      <c r="S468" s="130">
        <f>Q468+R468</f>
        <v>698000</v>
      </c>
      <c r="U468" s="130">
        <f>S468+T468</f>
        <v>698000</v>
      </c>
      <c r="V468" s="227">
        <f t="shared" si="27"/>
        <v>100</v>
      </c>
    </row>
    <row r="469" spans="1:22" ht="75" customHeight="1">
      <c r="A469" s="11" t="s">
        <v>185</v>
      </c>
      <c r="B469" s="60" t="s">
        <v>322</v>
      </c>
      <c r="C469" s="60" t="s">
        <v>184</v>
      </c>
      <c r="D469" s="60"/>
      <c r="E469" s="61"/>
      <c r="F469" s="98"/>
      <c r="G469" s="61"/>
      <c r="H469" s="103"/>
      <c r="I469" s="61"/>
      <c r="J469" s="103"/>
      <c r="K469" s="61"/>
      <c r="L469" s="103"/>
      <c r="M469" s="61">
        <f>M470</f>
        <v>545431</v>
      </c>
      <c r="N469" s="113"/>
      <c r="O469" s="61">
        <f>O470</f>
        <v>545431</v>
      </c>
      <c r="P469" s="98"/>
      <c r="Q469" s="141">
        <f>Q470</f>
        <v>545431</v>
      </c>
      <c r="R469" s="98"/>
      <c r="S469" s="141">
        <f>S470</f>
        <v>545431</v>
      </c>
      <c r="U469" s="141">
        <f>U470</f>
        <v>545431</v>
      </c>
      <c r="V469" s="227">
        <f t="shared" si="27"/>
        <v>100</v>
      </c>
    </row>
    <row r="470" spans="1:22" ht="39" customHeight="1">
      <c r="A470" s="11" t="s">
        <v>231</v>
      </c>
      <c r="B470" s="60" t="s">
        <v>322</v>
      </c>
      <c r="C470" s="60" t="s">
        <v>184</v>
      </c>
      <c r="D470" s="60" t="s">
        <v>623</v>
      </c>
      <c r="E470" s="61"/>
      <c r="F470" s="98"/>
      <c r="G470" s="61"/>
      <c r="H470" s="103"/>
      <c r="I470" s="61"/>
      <c r="J470" s="103"/>
      <c r="K470" s="61"/>
      <c r="L470" s="103">
        <v>545431</v>
      </c>
      <c r="M470" s="61">
        <f>K470+L470</f>
        <v>545431</v>
      </c>
      <c r="N470" s="113"/>
      <c r="O470" s="61">
        <f>M470+N470</f>
        <v>545431</v>
      </c>
      <c r="P470" s="98"/>
      <c r="Q470" s="141">
        <f>O470+P470</f>
        <v>545431</v>
      </c>
      <c r="R470" s="98"/>
      <c r="S470" s="141">
        <f>Q470+R470</f>
        <v>545431</v>
      </c>
      <c r="U470" s="141">
        <f>S470+T470</f>
        <v>545431</v>
      </c>
      <c r="V470" s="227">
        <f t="shared" si="27"/>
        <v>100</v>
      </c>
    </row>
    <row r="471" spans="1:22" ht="36.75" customHeight="1">
      <c r="A471" s="11" t="s">
        <v>100</v>
      </c>
      <c r="B471" s="60" t="s">
        <v>322</v>
      </c>
      <c r="C471" s="60"/>
      <c r="D471" s="60"/>
      <c r="E471" s="61">
        <f>E472</f>
        <v>7135200</v>
      </c>
      <c r="F471" s="98"/>
      <c r="G471" s="61">
        <f>G472</f>
        <v>7135200</v>
      </c>
      <c r="H471" s="103"/>
      <c r="I471" s="61">
        <f>I472</f>
        <v>6409750</v>
      </c>
      <c r="J471" s="103"/>
      <c r="K471" s="61">
        <f>K472</f>
        <v>6409750</v>
      </c>
      <c r="L471" s="103"/>
      <c r="M471" s="61">
        <f>M472</f>
        <v>7384350</v>
      </c>
      <c r="N471" s="113"/>
      <c r="O471" s="61">
        <f>O472</f>
        <v>8655340</v>
      </c>
      <c r="P471" s="98"/>
      <c r="Q471" s="141">
        <f>Q472</f>
        <v>8655340</v>
      </c>
      <c r="R471" s="98"/>
      <c r="S471" s="141">
        <f>S472</f>
        <v>9489309</v>
      </c>
      <c r="U471" s="141">
        <f>U472</f>
        <v>9476283.15</v>
      </c>
      <c r="V471" s="227">
        <f t="shared" si="27"/>
        <v>99.9</v>
      </c>
    </row>
    <row r="472" spans="1:22" ht="36.75" customHeight="1">
      <c r="A472" s="11" t="s">
        <v>428</v>
      </c>
      <c r="B472" s="60" t="s">
        <v>322</v>
      </c>
      <c r="C472" s="60" t="s">
        <v>440</v>
      </c>
      <c r="D472" s="60"/>
      <c r="E472" s="61">
        <f>E473</f>
        <v>7135200</v>
      </c>
      <c r="F472" s="98"/>
      <c r="G472" s="61">
        <f>G473</f>
        <v>7135200</v>
      </c>
      <c r="H472" s="103"/>
      <c r="I472" s="61">
        <f>I473</f>
        <v>6409750</v>
      </c>
      <c r="J472" s="103"/>
      <c r="K472" s="61">
        <f>K473</f>
        <v>6409750</v>
      </c>
      <c r="L472" s="103"/>
      <c r="M472" s="61">
        <f>M473</f>
        <v>7384350</v>
      </c>
      <c r="N472" s="113"/>
      <c r="O472" s="61">
        <f>O473</f>
        <v>8655340</v>
      </c>
      <c r="P472" s="98"/>
      <c r="Q472" s="141">
        <f>Q473</f>
        <v>8655340</v>
      </c>
      <c r="R472" s="98"/>
      <c r="S472" s="141">
        <f>S473</f>
        <v>9489309</v>
      </c>
      <c r="T472" s="114">
        <f>S472-Q472</f>
        <v>833969</v>
      </c>
      <c r="U472" s="141">
        <f>U473</f>
        <v>9476283.15</v>
      </c>
      <c r="V472" s="227">
        <f t="shared" si="27"/>
        <v>99.9</v>
      </c>
    </row>
    <row r="473" spans="1:22" ht="49.5" customHeight="1">
      <c r="A473" s="11" t="s">
        <v>99</v>
      </c>
      <c r="B473" s="60" t="s">
        <v>322</v>
      </c>
      <c r="C473" s="60" t="s">
        <v>101</v>
      </c>
      <c r="D473" s="60"/>
      <c r="E473" s="61">
        <f>E474</f>
        <v>7135200</v>
      </c>
      <c r="F473" s="98"/>
      <c r="G473" s="61">
        <f>G474</f>
        <v>7135200</v>
      </c>
      <c r="H473" s="103"/>
      <c r="I473" s="61">
        <f>I474</f>
        <v>6409750</v>
      </c>
      <c r="J473" s="103"/>
      <c r="K473" s="61">
        <f>K474</f>
        <v>6409750</v>
      </c>
      <c r="L473" s="103"/>
      <c r="M473" s="61">
        <f>M474+M476</f>
        <v>7384350</v>
      </c>
      <c r="N473" s="113"/>
      <c r="O473" s="61">
        <f>O474+O476</f>
        <v>8655340</v>
      </c>
      <c r="P473" s="98"/>
      <c r="Q473" s="141">
        <f>Q474+Q476</f>
        <v>8655340</v>
      </c>
      <c r="R473" s="98"/>
      <c r="S473" s="141">
        <f>S474+S476+S478</f>
        <v>9489309</v>
      </c>
      <c r="U473" s="141">
        <f>U474+U476+U478</f>
        <v>9476283.15</v>
      </c>
      <c r="V473" s="227">
        <f t="shared" si="27"/>
        <v>99.9</v>
      </c>
    </row>
    <row r="474" spans="1:22" ht="67.5" customHeight="1">
      <c r="A474" s="37" t="s">
        <v>485</v>
      </c>
      <c r="B474" s="60" t="s">
        <v>322</v>
      </c>
      <c r="C474" s="60" t="s">
        <v>102</v>
      </c>
      <c r="D474" s="60"/>
      <c r="E474" s="61">
        <f>E475</f>
        <v>7135200</v>
      </c>
      <c r="F474" s="98"/>
      <c r="G474" s="61">
        <f>G475</f>
        <v>7135200</v>
      </c>
      <c r="H474" s="103"/>
      <c r="I474" s="61">
        <f>I475</f>
        <v>6409750</v>
      </c>
      <c r="J474" s="103"/>
      <c r="K474" s="61">
        <f>K475</f>
        <v>6409750</v>
      </c>
      <c r="L474" s="103"/>
      <c r="M474" s="61">
        <f>M475</f>
        <v>6409750</v>
      </c>
      <c r="N474" s="113"/>
      <c r="O474" s="61">
        <f>O475</f>
        <v>7680740</v>
      </c>
      <c r="P474" s="98"/>
      <c r="Q474" s="141">
        <f>Q475</f>
        <v>7680740</v>
      </c>
      <c r="R474" s="98"/>
      <c r="S474" s="141">
        <f>S475</f>
        <v>8414709</v>
      </c>
      <c r="U474" s="141">
        <f>U475</f>
        <v>8401683.15</v>
      </c>
      <c r="V474" s="227">
        <f t="shared" si="27"/>
        <v>99.8</v>
      </c>
    </row>
    <row r="475" spans="1:22" ht="36.75" customHeight="1">
      <c r="A475" s="11" t="s">
        <v>626</v>
      </c>
      <c r="B475" s="60" t="s">
        <v>322</v>
      </c>
      <c r="C475" s="60" t="s">
        <v>102</v>
      </c>
      <c r="D475" s="60" t="s">
        <v>390</v>
      </c>
      <c r="E475" s="61">
        <v>7135200</v>
      </c>
      <c r="F475" s="98"/>
      <c r="G475" s="61">
        <f>E475+F475</f>
        <v>7135200</v>
      </c>
      <c r="H475" s="103">
        <v>-725450</v>
      </c>
      <c r="I475" s="61">
        <f>G475+H475</f>
        <v>6409750</v>
      </c>
      <c r="J475" s="103"/>
      <c r="K475" s="61">
        <f>I475+J475</f>
        <v>6409750</v>
      </c>
      <c r="L475" s="103"/>
      <c r="M475" s="61">
        <f>K475+L475</f>
        <v>6409750</v>
      </c>
      <c r="N475" s="113">
        <v>1270990</v>
      </c>
      <c r="O475" s="61">
        <f>M475+N475</f>
        <v>7680740</v>
      </c>
      <c r="P475" s="98"/>
      <c r="Q475" s="141">
        <f>O475+P475</f>
        <v>7680740</v>
      </c>
      <c r="R475" s="98">
        <v>733969</v>
      </c>
      <c r="S475" s="141">
        <f>Q475+R475</f>
        <v>8414709</v>
      </c>
      <c r="U475" s="141">
        <v>8401683.15</v>
      </c>
      <c r="V475" s="227">
        <f t="shared" si="27"/>
        <v>99.8</v>
      </c>
    </row>
    <row r="476" spans="1:22" ht="83.25" customHeight="1">
      <c r="A476" s="11" t="s">
        <v>177</v>
      </c>
      <c r="B476" s="60" t="s">
        <v>322</v>
      </c>
      <c r="C476" s="60" t="s">
        <v>176</v>
      </c>
      <c r="D476" s="60"/>
      <c r="E476" s="61"/>
      <c r="F476" s="98"/>
      <c r="G476" s="61"/>
      <c r="H476" s="103"/>
      <c r="I476" s="61"/>
      <c r="J476" s="103"/>
      <c r="K476" s="61"/>
      <c r="L476" s="103"/>
      <c r="M476" s="61">
        <f>M477</f>
        <v>974600</v>
      </c>
      <c r="N476" s="113"/>
      <c r="O476" s="61">
        <f>O477</f>
        <v>974600</v>
      </c>
      <c r="P476" s="98"/>
      <c r="Q476" s="141">
        <f>Q477</f>
        <v>974600</v>
      </c>
      <c r="R476" s="98"/>
      <c r="S476" s="141">
        <f>S477</f>
        <v>974600</v>
      </c>
      <c r="U476" s="141">
        <f>U477</f>
        <v>974600</v>
      </c>
      <c r="V476" s="227">
        <f t="shared" si="27"/>
        <v>100</v>
      </c>
    </row>
    <row r="477" spans="1:22" ht="36.75" customHeight="1">
      <c r="A477" s="11" t="s">
        <v>626</v>
      </c>
      <c r="B477" s="60" t="s">
        <v>322</v>
      </c>
      <c r="C477" s="60" t="s">
        <v>176</v>
      </c>
      <c r="D477" s="60" t="s">
        <v>390</v>
      </c>
      <c r="E477" s="61"/>
      <c r="F477" s="98"/>
      <c r="G477" s="61"/>
      <c r="H477" s="103"/>
      <c r="I477" s="61"/>
      <c r="J477" s="103"/>
      <c r="K477" s="61"/>
      <c r="L477" s="103">
        <v>974600</v>
      </c>
      <c r="M477" s="61">
        <f>K477+L477</f>
        <v>974600</v>
      </c>
      <c r="N477" s="113"/>
      <c r="O477" s="61">
        <f>M477+N477</f>
        <v>974600</v>
      </c>
      <c r="P477" s="98"/>
      <c r="Q477" s="141">
        <f>O477+P477</f>
        <v>974600</v>
      </c>
      <c r="R477" s="98"/>
      <c r="S477" s="141">
        <f>Q477+R477</f>
        <v>974600</v>
      </c>
      <c r="U477" s="141">
        <f>S477+T477</f>
        <v>974600</v>
      </c>
      <c r="V477" s="227">
        <f t="shared" si="27"/>
        <v>100</v>
      </c>
    </row>
    <row r="478" spans="1:22" ht="36.75" customHeight="1">
      <c r="A478" s="160" t="s">
        <v>27</v>
      </c>
      <c r="B478" s="60" t="s">
        <v>322</v>
      </c>
      <c r="C478" s="60" t="s">
        <v>131</v>
      </c>
      <c r="D478" s="60"/>
      <c r="E478" s="61"/>
      <c r="F478" s="98"/>
      <c r="G478" s="61"/>
      <c r="H478" s="103"/>
      <c r="I478" s="61"/>
      <c r="J478" s="103"/>
      <c r="K478" s="61"/>
      <c r="L478" s="103"/>
      <c r="M478" s="61"/>
      <c r="N478" s="113"/>
      <c r="O478" s="61"/>
      <c r="P478" s="98"/>
      <c r="Q478" s="141"/>
      <c r="R478" s="98"/>
      <c r="S478" s="141">
        <f>S479</f>
        <v>100000</v>
      </c>
      <c r="U478" s="141">
        <f>U479</f>
        <v>100000</v>
      </c>
      <c r="V478" s="227">
        <f t="shared" si="27"/>
        <v>100</v>
      </c>
    </row>
    <row r="479" spans="1:22" ht="36.75" customHeight="1">
      <c r="A479" s="160" t="s">
        <v>27</v>
      </c>
      <c r="B479" s="60" t="s">
        <v>322</v>
      </c>
      <c r="C479" s="60" t="s">
        <v>131</v>
      </c>
      <c r="D479" s="60" t="s">
        <v>173</v>
      </c>
      <c r="E479" s="61"/>
      <c r="F479" s="98"/>
      <c r="G479" s="61"/>
      <c r="H479" s="103"/>
      <c r="I479" s="61"/>
      <c r="J479" s="103"/>
      <c r="K479" s="61"/>
      <c r="L479" s="103"/>
      <c r="M479" s="61"/>
      <c r="N479" s="113"/>
      <c r="O479" s="61"/>
      <c r="P479" s="98"/>
      <c r="Q479" s="141"/>
      <c r="R479" s="98">
        <v>100000</v>
      </c>
      <c r="S479" s="141">
        <f>Q479+R479</f>
        <v>100000</v>
      </c>
      <c r="U479" s="141">
        <f>S479+T479</f>
        <v>100000</v>
      </c>
      <c r="V479" s="227">
        <f t="shared" si="27"/>
        <v>100</v>
      </c>
    </row>
    <row r="480" spans="1:22" ht="36.75" customHeight="1">
      <c r="A480" s="41" t="s">
        <v>323</v>
      </c>
      <c r="B480" s="88" t="s">
        <v>324</v>
      </c>
      <c r="C480" s="88"/>
      <c r="D480" s="88"/>
      <c r="E480" s="67">
        <f>E481+E499</f>
        <v>15046410</v>
      </c>
      <c r="F480" s="98"/>
      <c r="G480" s="67">
        <f>G481+G499</f>
        <v>15046410</v>
      </c>
      <c r="H480" s="103"/>
      <c r="I480" s="67">
        <f>I481+I499</f>
        <v>15629410</v>
      </c>
      <c r="J480" s="103"/>
      <c r="K480" s="67">
        <f>K481+K499</f>
        <v>15629410</v>
      </c>
      <c r="L480" s="103"/>
      <c r="M480" s="67">
        <f>M481+M499</f>
        <v>15629410</v>
      </c>
      <c r="N480" s="113"/>
      <c r="O480" s="67">
        <f>O481+O499</f>
        <v>15680680</v>
      </c>
      <c r="P480" s="98"/>
      <c r="Q480" s="144">
        <f>Q481+Q499</f>
        <v>15634314.82</v>
      </c>
      <c r="R480" s="98"/>
      <c r="S480" s="130">
        <f>S481+S499</f>
        <v>15634314.82</v>
      </c>
      <c r="U480" s="130">
        <f>U481+U499</f>
        <v>15491485.639999999</v>
      </c>
      <c r="V480" s="227">
        <f t="shared" si="27"/>
        <v>99.1</v>
      </c>
    </row>
    <row r="481" spans="1:22" ht="33.75" customHeight="1">
      <c r="A481" s="41" t="s">
        <v>138</v>
      </c>
      <c r="B481" s="88" t="s">
        <v>324</v>
      </c>
      <c r="C481" s="88" t="s">
        <v>373</v>
      </c>
      <c r="D481" s="88"/>
      <c r="E481" s="67">
        <f>E482+E494</f>
        <v>13824410</v>
      </c>
      <c r="F481" s="98"/>
      <c r="G481" s="67">
        <f>G482+G494</f>
        <v>13824410</v>
      </c>
      <c r="H481" s="103"/>
      <c r="I481" s="67">
        <f>I482+I494</f>
        <v>14407410</v>
      </c>
      <c r="J481" s="103"/>
      <c r="K481" s="67">
        <f>K482+K494</f>
        <v>14407410</v>
      </c>
      <c r="L481" s="103"/>
      <c r="M481" s="67">
        <f>M482+M494</f>
        <v>14407410</v>
      </c>
      <c r="N481" s="113"/>
      <c r="O481" s="67">
        <f>O482+O494</f>
        <v>14458680</v>
      </c>
      <c r="P481" s="98"/>
      <c r="Q481" s="144">
        <f>Q482+Q494</f>
        <v>14456503.36</v>
      </c>
      <c r="R481" s="98"/>
      <c r="S481" s="130">
        <f>S482+S494</f>
        <v>14456503.36</v>
      </c>
      <c r="U481" s="130">
        <f>U482+U494</f>
        <v>14456503.36</v>
      </c>
      <c r="V481" s="227">
        <f t="shared" si="27"/>
        <v>100</v>
      </c>
    </row>
    <row r="482" spans="1:22" ht="65.25" customHeight="1">
      <c r="A482" s="41" t="s">
        <v>657</v>
      </c>
      <c r="B482" s="88" t="s">
        <v>324</v>
      </c>
      <c r="C482" s="88" t="s">
        <v>658</v>
      </c>
      <c r="D482" s="88"/>
      <c r="E482" s="67">
        <f>E483+E487+E491</f>
        <v>12557410</v>
      </c>
      <c r="F482" s="98"/>
      <c r="G482" s="67">
        <f>G483+G487+G491</f>
        <v>12557410</v>
      </c>
      <c r="H482" s="103"/>
      <c r="I482" s="67">
        <f>I483+I487+I491</f>
        <v>12557410</v>
      </c>
      <c r="J482" s="103"/>
      <c r="K482" s="67">
        <f>K483+K487+K491</f>
        <v>12557410</v>
      </c>
      <c r="L482" s="103"/>
      <c r="M482" s="67">
        <f>M483+M487+M491</f>
        <v>12557410</v>
      </c>
      <c r="N482" s="113"/>
      <c r="O482" s="67">
        <f>O483+O487+O491</f>
        <v>12608680</v>
      </c>
      <c r="P482" s="98"/>
      <c r="Q482" s="144">
        <f>Q483+Q487+Q491</f>
        <v>12608680</v>
      </c>
      <c r="R482" s="98"/>
      <c r="S482" s="130">
        <f>S483+S487+S491</f>
        <v>12608680</v>
      </c>
      <c r="U482" s="130">
        <f>U483+U487+U491</f>
        <v>12608680</v>
      </c>
      <c r="V482" s="227">
        <f t="shared" si="27"/>
        <v>100</v>
      </c>
    </row>
    <row r="483" spans="1:22" ht="53.25" customHeight="1">
      <c r="A483" s="41" t="s">
        <v>659</v>
      </c>
      <c r="B483" s="161" t="s">
        <v>324</v>
      </c>
      <c r="C483" s="161" t="s">
        <v>660</v>
      </c>
      <c r="D483" s="161"/>
      <c r="E483" s="67">
        <f>E486</f>
        <v>1811510</v>
      </c>
      <c r="F483" s="98"/>
      <c r="G483" s="67">
        <f>G486</f>
        <v>1811510</v>
      </c>
      <c r="H483" s="103"/>
      <c r="I483" s="67">
        <f>I486</f>
        <v>1811510</v>
      </c>
      <c r="J483" s="103"/>
      <c r="K483" s="67">
        <f>K486</f>
        <v>1811510</v>
      </c>
      <c r="L483" s="103"/>
      <c r="M483" s="67">
        <f>M486</f>
        <v>1811510</v>
      </c>
      <c r="N483" s="113"/>
      <c r="O483" s="67">
        <f>O486</f>
        <v>1811510</v>
      </c>
      <c r="P483" s="98"/>
      <c r="Q483" s="144">
        <f>Q486</f>
        <v>1811510</v>
      </c>
      <c r="R483" s="98"/>
      <c r="S483" s="130">
        <f>S486</f>
        <v>1811510</v>
      </c>
      <c r="U483" s="130">
        <f>U486</f>
        <v>1811510</v>
      </c>
      <c r="V483" s="227">
        <f t="shared" si="27"/>
        <v>100</v>
      </c>
    </row>
    <row r="484" spans="1:22" s="28" customFormat="1" ht="51.75" customHeight="1" hidden="1">
      <c r="A484" s="162" t="s">
        <v>628</v>
      </c>
      <c r="B484" s="88" t="s">
        <v>324</v>
      </c>
      <c r="C484" s="161" t="s">
        <v>660</v>
      </c>
      <c r="D484" s="161" t="s">
        <v>637</v>
      </c>
      <c r="E484" s="66">
        <v>1811510</v>
      </c>
      <c r="F484" s="147"/>
      <c r="G484" s="66">
        <v>1811510</v>
      </c>
      <c r="H484" s="103"/>
      <c r="I484" s="66">
        <v>1811510</v>
      </c>
      <c r="J484" s="103"/>
      <c r="K484" s="66">
        <v>1811510</v>
      </c>
      <c r="L484" s="103"/>
      <c r="M484" s="66">
        <v>1811510</v>
      </c>
      <c r="N484" s="151"/>
      <c r="O484" s="66">
        <v>1811510</v>
      </c>
      <c r="P484" s="147"/>
      <c r="Q484" s="145">
        <v>1811510</v>
      </c>
      <c r="R484" s="149"/>
      <c r="S484" s="141">
        <v>1811510</v>
      </c>
      <c r="U484" s="141">
        <v>1811510</v>
      </c>
      <c r="V484" s="227">
        <f t="shared" si="27"/>
        <v>100</v>
      </c>
    </row>
    <row r="485" spans="1:22" s="28" customFormat="1" ht="0.75" customHeight="1" hidden="1">
      <c r="A485" s="163" t="s">
        <v>661</v>
      </c>
      <c r="B485" s="161" t="s">
        <v>324</v>
      </c>
      <c r="C485" s="161" t="s">
        <v>662</v>
      </c>
      <c r="D485" s="161"/>
      <c r="E485" s="67">
        <f>E488+E489</f>
        <v>8255900</v>
      </c>
      <c r="F485" s="147"/>
      <c r="G485" s="67">
        <f>G488+G489</f>
        <v>8255900</v>
      </c>
      <c r="H485" s="103"/>
      <c r="I485" s="67">
        <f>I488+I489</f>
        <v>8255900</v>
      </c>
      <c r="J485" s="103"/>
      <c r="K485" s="67">
        <f>K488+K489</f>
        <v>8255900</v>
      </c>
      <c r="L485" s="103"/>
      <c r="M485" s="67">
        <f>M488+M489</f>
        <v>8255900</v>
      </c>
      <c r="N485" s="151"/>
      <c r="O485" s="67">
        <f>O488+O489</f>
        <v>8255900</v>
      </c>
      <c r="P485" s="147"/>
      <c r="Q485" s="144">
        <f>Q488+Q489</f>
        <v>8255900</v>
      </c>
      <c r="R485" s="149"/>
      <c r="S485" s="130">
        <f>S488+S489</f>
        <v>8255900</v>
      </c>
      <c r="U485" s="130">
        <f>U488+U489</f>
        <v>8255900</v>
      </c>
      <c r="V485" s="227">
        <f t="shared" si="27"/>
        <v>100</v>
      </c>
    </row>
    <row r="486" spans="1:22" s="28" customFormat="1" ht="65.25" customHeight="1">
      <c r="A486" s="11" t="s">
        <v>631</v>
      </c>
      <c r="B486" s="89" t="s">
        <v>324</v>
      </c>
      <c r="C486" s="89" t="s">
        <v>660</v>
      </c>
      <c r="D486" s="89" t="s">
        <v>637</v>
      </c>
      <c r="E486" s="67">
        <v>1811510</v>
      </c>
      <c r="F486" s="147"/>
      <c r="G486" s="67">
        <f>E486+F486</f>
        <v>1811510</v>
      </c>
      <c r="H486" s="103"/>
      <c r="I486" s="67">
        <f>G486+H486</f>
        <v>1811510</v>
      </c>
      <c r="J486" s="103"/>
      <c r="K486" s="67">
        <f>I486+J486</f>
        <v>1811510</v>
      </c>
      <c r="L486" s="103"/>
      <c r="M486" s="67">
        <f>K486+L486</f>
        <v>1811510</v>
      </c>
      <c r="N486" s="151"/>
      <c r="O486" s="67">
        <f>M486+N486</f>
        <v>1811510</v>
      </c>
      <c r="P486" s="147"/>
      <c r="Q486" s="144">
        <f>O486+P486</f>
        <v>1811510</v>
      </c>
      <c r="R486" s="149"/>
      <c r="S486" s="130">
        <f>Q486+R486</f>
        <v>1811510</v>
      </c>
      <c r="U486" s="130">
        <f>S486+T486</f>
        <v>1811510</v>
      </c>
      <c r="V486" s="227">
        <f t="shared" si="27"/>
        <v>100</v>
      </c>
    </row>
    <row r="487" spans="1:22" s="28" customFormat="1" ht="36.75" customHeight="1">
      <c r="A487" s="11" t="s">
        <v>661</v>
      </c>
      <c r="B487" s="89" t="s">
        <v>324</v>
      </c>
      <c r="C487" s="89" t="s">
        <v>662</v>
      </c>
      <c r="D487" s="89"/>
      <c r="E487" s="67">
        <f>E488+E489</f>
        <v>8255900</v>
      </c>
      <c r="F487" s="147"/>
      <c r="G487" s="67">
        <f>G488+G489</f>
        <v>8255900</v>
      </c>
      <c r="H487" s="103"/>
      <c r="I487" s="67">
        <f>I488+I489</f>
        <v>8255900</v>
      </c>
      <c r="J487" s="103"/>
      <c r="K487" s="67">
        <f>K488+K489</f>
        <v>8255900</v>
      </c>
      <c r="L487" s="103"/>
      <c r="M487" s="67">
        <f>M488+M489</f>
        <v>8255900</v>
      </c>
      <c r="N487" s="151"/>
      <c r="O487" s="67">
        <f>O488+O489</f>
        <v>8255900</v>
      </c>
      <c r="P487" s="147"/>
      <c r="Q487" s="144">
        <f>Q488+Q489</f>
        <v>8255900</v>
      </c>
      <c r="R487" s="149"/>
      <c r="S487" s="130">
        <f>S488+S489</f>
        <v>8255900</v>
      </c>
      <c r="U487" s="130">
        <f>U488+U489</f>
        <v>8255900</v>
      </c>
      <c r="V487" s="227">
        <f t="shared" si="27"/>
        <v>100</v>
      </c>
    </row>
    <row r="488" spans="1:22" s="28" customFormat="1" ht="35.25" customHeight="1">
      <c r="A488" s="41" t="s">
        <v>402</v>
      </c>
      <c r="B488" s="88" t="s">
        <v>324</v>
      </c>
      <c r="C488" s="88" t="s">
        <v>662</v>
      </c>
      <c r="D488" s="88" t="s">
        <v>385</v>
      </c>
      <c r="E488" s="61">
        <v>2372150</v>
      </c>
      <c r="F488" s="147"/>
      <c r="G488" s="61">
        <f>E488+F488</f>
        <v>2372150</v>
      </c>
      <c r="H488" s="103"/>
      <c r="I488" s="61">
        <f>G488+H488</f>
        <v>2372150</v>
      </c>
      <c r="J488" s="103"/>
      <c r="K488" s="61">
        <f>I488+J488</f>
        <v>2372150</v>
      </c>
      <c r="L488" s="103"/>
      <c r="M488" s="61">
        <f>K488+L488</f>
        <v>2372150</v>
      </c>
      <c r="N488" s="151"/>
      <c r="O488" s="61">
        <f>M488+N488</f>
        <v>2372150</v>
      </c>
      <c r="P488" s="147"/>
      <c r="Q488" s="141">
        <f>O488+P488</f>
        <v>2372150</v>
      </c>
      <c r="R488" s="149"/>
      <c r="S488" s="141">
        <f>Q488+R488</f>
        <v>2372150</v>
      </c>
      <c r="U488" s="141">
        <v>2372150</v>
      </c>
      <c r="V488" s="227">
        <f t="shared" si="27"/>
        <v>100</v>
      </c>
    </row>
    <row r="489" spans="1:22" ht="66.75" customHeight="1">
      <c r="A489" s="11" t="s">
        <v>631</v>
      </c>
      <c r="B489" s="60" t="s">
        <v>324</v>
      </c>
      <c r="C489" s="60" t="s">
        <v>662</v>
      </c>
      <c r="D489" s="60" t="s">
        <v>637</v>
      </c>
      <c r="E489" s="66">
        <v>5883750</v>
      </c>
      <c r="F489" s="98"/>
      <c r="G489" s="61">
        <f>E489+F489</f>
        <v>5883750</v>
      </c>
      <c r="H489" s="103"/>
      <c r="I489" s="61">
        <f>G489+H489</f>
        <v>5883750</v>
      </c>
      <c r="J489" s="103"/>
      <c r="K489" s="61">
        <f>I489+J489</f>
        <v>5883750</v>
      </c>
      <c r="L489" s="103"/>
      <c r="M489" s="61">
        <f>K489+L489</f>
        <v>5883750</v>
      </c>
      <c r="N489" s="113"/>
      <c r="O489" s="61">
        <f>M489+N489</f>
        <v>5883750</v>
      </c>
      <c r="P489" s="98"/>
      <c r="Q489" s="141">
        <f>O489+P489</f>
        <v>5883750</v>
      </c>
      <c r="R489" s="98"/>
      <c r="S489" s="141">
        <f>Q489+R489</f>
        <v>5883750</v>
      </c>
      <c r="U489" s="141">
        <v>5883750</v>
      </c>
      <c r="V489" s="227">
        <f t="shared" si="27"/>
        <v>100</v>
      </c>
    </row>
    <row r="490" spans="1:22" ht="2.25" customHeight="1" hidden="1">
      <c r="A490" s="87" t="s">
        <v>663</v>
      </c>
      <c r="B490" s="161" t="s">
        <v>324</v>
      </c>
      <c r="C490" s="88" t="s">
        <v>664</v>
      </c>
      <c r="D490" s="88"/>
      <c r="E490" s="67">
        <f>E492+E493</f>
        <v>2490000</v>
      </c>
      <c r="F490" s="98"/>
      <c r="G490" s="67">
        <f>G492+G493</f>
        <v>2490000</v>
      </c>
      <c r="H490" s="103"/>
      <c r="I490" s="67">
        <f>I492+I493</f>
        <v>2490000</v>
      </c>
      <c r="J490" s="103"/>
      <c r="K490" s="67">
        <f>K492+K493</f>
        <v>2490000</v>
      </c>
      <c r="L490" s="103"/>
      <c r="M490" s="67">
        <f>M492+M493</f>
        <v>2490000</v>
      </c>
      <c r="N490" s="113"/>
      <c r="O490" s="67">
        <f>O492+O493</f>
        <v>2541270</v>
      </c>
      <c r="P490" s="98"/>
      <c r="Q490" s="144">
        <f>Q492+Q493</f>
        <v>2541270</v>
      </c>
      <c r="R490" s="98"/>
      <c r="S490" s="130">
        <f>S492+S493</f>
        <v>2541270</v>
      </c>
      <c r="U490" s="130">
        <f>U492+U493</f>
        <v>2541270</v>
      </c>
      <c r="V490" s="227">
        <f t="shared" si="27"/>
        <v>100</v>
      </c>
    </row>
    <row r="491" spans="1:22" ht="49.5" customHeight="1">
      <c r="A491" s="87" t="s">
        <v>663</v>
      </c>
      <c r="B491" s="89" t="s">
        <v>324</v>
      </c>
      <c r="C491" s="60" t="s">
        <v>664</v>
      </c>
      <c r="D491" s="88"/>
      <c r="E491" s="67">
        <f>E492+E493</f>
        <v>2490000</v>
      </c>
      <c r="F491" s="98"/>
      <c r="G491" s="67">
        <f>G492+G493</f>
        <v>2490000</v>
      </c>
      <c r="H491" s="103"/>
      <c r="I491" s="67">
        <f>I492+I493</f>
        <v>2490000</v>
      </c>
      <c r="J491" s="103"/>
      <c r="K491" s="67">
        <f>K492+K493</f>
        <v>2490000</v>
      </c>
      <c r="L491" s="103"/>
      <c r="M491" s="67">
        <f>M492+M493</f>
        <v>2490000</v>
      </c>
      <c r="N491" s="113"/>
      <c r="O491" s="67">
        <f>O492+O493</f>
        <v>2541270</v>
      </c>
      <c r="P491" s="98"/>
      <c r="Q491" s="144">
        <f>Q492+Q493</f>
        <v>2541270</v>
      </c>
      <c r="R491" s="98"/>
      <c r="S491" s="130">
        <f>S492+S493</f>
        <v>2541270</v>
      </c>
      <c r="U491" s="130">
        <f>U492+U493</f>
        <v>2541270</v>
      </c>
      <c r="V491" s="227">
        <f t="shared" si="27"/>
        <v>100</v>
      </c>
    </row>
    <row r="492" spans="1:22" ht="34.5" customHeight="1">
      <c r="A492" s="41" t="s">
        <v>402</v>
      </c>
      <c r="B492" s="88" t="s">
        <v>324</v>
      </c>
      <c r="C492" s="88" t="s">
        <v>664</v>
      </c>
      <c r="D492" s="88" t="s">
        <v>385</v>
      </c>
      <c r="E492" s="61">
        <v>1348549</v>
      </c>
      <c r="F492" s="98"/>
      <c r="G492" s="61">
        <f>E492+F492</f>
        <v>1348549</v>
      </c>
      <c r="H492" s="103"/>
      <c r="I492" s="61">
        <f>G492+H492</f>
        <v>1348549</v>
      </c>
      <c r="J492" s="103"/>
      <c r="K492" s="61">
        <f>I492+J492</f>
        <v>1348549</v>
      </c>
      <c r="L492" s="103">
        <v>138476</v>
      </c>
      <c r="M492" s="61">
        <f>K492+L492</f>
        <v>1487025</v>
      </c>
      <c r="N492" s="113">
        <v>51270</v>
      </c>
      <c r="O492" s="61">
        <f>M492+N492</f>
        <v>1538295</v>
      </c>
      <c r="P492" s="98"/>
      <c r="Q492" s="141">
        <f>O492+P492</f>
        <v>1538295</v>
      </c>
      <c r="R492" s="98"/>
      <c r="S492" s="141">
        <f>Q492+R492</f>
        <v>1538295</v>
      </c>
      <c r="U492" s="141">
        <v>1538295</v>
      </c>
      <c r="V492" s="227">
        <f t="shared" si="27"/>
        <v>100</v>
      </c>
    </row>
    <row r="493" spans="1:22" ht="33" customHeight="1">
      <c r="A493" s="11" t="s">
        <v>622</v>
      </c>
      <c r="B493" s="89" t="s">
        <v>324</v>
      </c>
      <c r="C493" s="60" t="s">
        <v>664</v>
      </c>
      <c r="D493" s="60" t="s">
        <v>623</v>
      </c>
      <c r="E493" s="66">
        <v>1141451</v>
      </c>
      <c r="F493" s="98"/>
      <c r="G493" s="61">
        <f>E493+F493</f>
        <v>1141451</v>
      </c>
      <c r="H493" s="103"/>
      <c r="I493" s="61">
        <f>G493+H493</f>
        <v>1141451</v>
      </c>
      <c r="J493" s="103"/>
      <c r="K493" s="61">
        <f>I493+J493</f>
        <v>1141451</v>
      </c>
      <c r="L493" s="103">
        <v>-138476</v>
      </c>
      <c r="M493" s="61">
        <f>K493+L493</f>
        <v>1002975</v>
      </c>
      <c r="N493" s="113"/>
      <c r="O493" s="61">
        <f>M493+N493</f>
        <v>1002975</v>
      </c>
      <c r="P493" s="98"/>
      <c r="Q493" s="141">
        <f>O493+P493</f>
        <v>1002975</v>
      </c>
      <c r="R493" s="98"/>
      <c r="S493" s="141">
        <f>Q493+R493</f>
        <v>1002975</v>
      </c>
      <c r="U493" s="141">
        <f>S493+T493</f>
        <v>1002975</v>
      </c>
      <c r="V493" s="227">
        <f t="shared" si="27"/>
        <v>100</v>
      </c>
    </row>
    <row r="494" spans="1:22" ht="84.75" customHeight="1">
      <c r="A494" s="41" t="s">
        <v>171</v>
      </c>
      <c r="B494" s="161" t="s">
        <v>324</v>
      </c>
      <c r="C494" s="88" t="s">
        <v>649</v>
      </c>
      <c r="D494" s="88"/>
      <c r="E494" s="67">
        <f>E495</f>
        <v>1267000</v>
      </c>
      <c r="F494" s="98"/>
      <c r="G494" s="67">
        <f>G495</f>
        <v>1267000</v>
      </c>
      <c r="H494" s="103"/>
      <c r="I494" s="67">
        <f>I495+I497</f>
        <v>1850000</v>
      </c>
      <c r="J494" s="103"/>
      <c r="K494" s="67">
        <f>K495+K497</f>
        <v>1850000</v>
      </c>
      <c r="L494" s="103"/>
      <c r="M494" s="67">
        <f>M495+M497</f>
        <v>1850000</v>
      </c>
      <c r="N494" s="113"/>
      <c r="O494" s="67">
        <f>O495+O497</f>
        <v>1850000</v>
      </c>
      <c r="P494" s="98"/>
      <c r="Q494" s="144">
        <f>Q495+Q497</f>
        <v>1847823.36</v>
      </c>
      <c r="R494" s="98"/>
      <c r="S494" s="130">
        <f>S495+S497</f>
        <v>1847823.36</v>
      </c>
      <c r="U494" s="130">
        <f>U495+U497</f>
        <v>1847823.36</v>
      </c>
      <c r="V494" s="227">
        <f t="shared" si="27"/>
        <v>100</v>
      </c>
    </row>
    <row r="495" spans="1:22" ht="74.25" customHeight="1">
      <c r="A495" s="87" t="s">
        <v>652</v>
      </c>
      <c r="B495" s="88" t="s">
        <v>324</v>
      </c>
      <c r="C495" s="88" t="s">
        <v>653</v>
      </c>
      <c r="D495" s="88"/>
      <c r="E495" s="67">
        <f>E496</f>
        <v>1267000</v>
      </c>
      <c r="F495" s="98"/>
      <c r="G495" s="67">
        <f>G496</f>
        <v>1267000</v>
      </c>
      <c r="H495" s="103"/>
      <c r="I495" s="67">
        <f>I496</f>
        <v>1267000</v>
      </c>
      <c r="J495" s="103"/>
      <c r="K495" s="67">
        <f>K496</f>
        <v>1267000</v>
      </c>
      <c r="L495" s="103"/>
      <c r="M495" s="67">
        <f>M496</f>
        <v>1267000</v>
      </c>
      <c r="N495" s="113"/>
      <c r="O495" s="67">
        <f>O496</f>
        <v>1267000</v>
      </c>
      <c r="P495" s="98"/>
      <c r="Q495" s="144">
        <f>Q496</f>
        <v>1264823.36</v>
      </c>
      <c r="R495" s="98"/>
      <c r="S495" s="130">
        <f>S496</f>
        <v>1264823.36</v>
      </c>
      <c r="U495" s="130">
        <f>U496</f>
        <v>1264823.36</v>
      </c>
      <c r="V495" s="227">
        <f t="shared" si="27"/>
        <v>100</v>
      </c>
    </row>
    <row r="496" spans="1:22" ht="33" customHeight="1">
      <c r="A496" s="41" t="s">
        <v>622</v>
      </c>
      <c r="B496" s="88" t="s">
        <v>324</v>
      </c>
      <c r="C496" s="88" t="s">
        <v>653</v>
      </c>
      <c r="D496" s="88" t="s">
        <v>623</v>
      </c>
      <c r="E496" s="66">
        <v>1267000</v>
      </c>
      <c r="F496" s="98"/>
      <c r="G496" s="66">
        <f>E496+F496</f>
        <v>1267000</v>
      </c>
      <c r="H496" s="103"/>
      <c r="I496" s="66">
        <f>G496+H496</f>
        <v>1267000</v>
      </c>
      <c r="J496" s="103"/>
      <c r="K496" s="66">
        <f>I496+J496</f>
        <v>1267000</v>
      </c>
      <c r="L496" s="103"/>
      <c r="M496" s="66">
        <f>K496+L496</f>
        <v>1267000</v>
      </c>
      <c r="N496" s="113"/>
      <c r="O496" s="66">
        <f>M496+N496</f>
        <v>1267000</v>
      </c>
      <c r="P496" s="98">
        <v>-2176.64</v>
      </c>
      <c r="Q496" s="145">
        <f>O496+P496</f>
        <v>1264823.36</v>
      </c>
      <c r="R496" s="98"/>
      <c r="S496" s="141">
        <f>Q496+R496</f>
        <v>1264823.36</v>
      </c>
      <c r="U496" s="141">
        <f>S496+T496</f>
        <v>1264823.36</v>
      </c>
      <c r="V496" s="227">
        <f t="shared" si="27"/>
        <v>100</v>
      </c>
    </row>
    <row r="497" spans="1:22" ht="96.75" customHeight="1">
      <c r="A497" s="11" t="s">
        <v>581</v>
      </c>
      <c r="B497" s="60" t="s">
        <v>324</v>
      </c>
      <c r="C497" s="60" t="s">
        <v>580</v>
      </c>
      <c r="D497" s="88"/>
      <c r="E497" s="66"/>
      <c r="F497" s="98"/>
      <c r="G497" s="66"/>
      <c r="H497" s="103"/>
      <c r="I497" s="66">
        <f>I498</f>
        <v>583000</v>
      </c>
      <c r="J497" s="103"/>
      <c r="K497" s="66">
        <f>K498</f>
        <v>583000</v>
      </c>
      <c r="L497" s="103"/>
      <c r="M497" s="66">
        <f>M498</f>
        <v>583000</v>
      </c>
      <c r="N497" s="113"/>
      <c r="O497" s="66">
        <f>O498</f>
        <v>583000</v>
      </c>
      <c r="P497" s="98"/>
      <c r="Q497" s="145">
        <f>Q498</f>
        <v>583000</v>
      </c>
      <c r="R497" s="98"/>
      <c r="S497" s="141">
        <f>S498</f>
        <v>583000</v>
      </c>
      <c r="U497" s="141">
        <f>U498</f>
        <v>583000</v>
      </c>
      <c r="V497" s="227">
        <f t="shared" si="27"/>
        <v>100</v>
      </c>
    </row>
    <row r="498" spans="1:22" ht="33" customHeight="1">
      <c r="A498" s="41" t="s">
        <v>622</v>
      </c>
      <c r="B498" s="60" t="s">
        <v>324</v>
      </c>
      <c r="C498" s="60" t="s">
        <v>580</v>
      </c>
      <c r="D498" s="60" t="s">
        <v>623</v>
      </c>
      <c r="E498" s="66"/>
      <c r="F498" s="98"/>
      <c r="G498" s="66"/>
      <c r="H498" s="103">
        <v>583000</v>
      </c>
      <c r="I498" s="66">
        <f>G498+H498</f>
        <v>583000</v>
      </c>
      <c r="J498" s="103"/>
      <c r="K498" s="66">
        <f>I498+J498</f>
        <v>583000</v>
      </c>
      <c r="L498" s="103"/>
      <c r="M498" s="66">
        <f>K498+L498</f>
        <v>583000</v>
      </c>
      <c r="N498" s="113"/>
      <c r="O498" s="66">
        <f>M498+N498</f>
        <v>583000</v>
      </c>
      <c r="P498" s="98"/>
      <c r="Q498" s="145">
        <f>O498+P498</f>
        <v>583000</v>
      </c>
      <c r="R498" s="98"/>
      <c r="S498" s="141">
        <f>Q498+R498</f>
        <v>583000</v>
      </c>
      <c r="U498" s="141">
        <f>S498+T498</f>
        <v>583000</v>
      </c>
      <c r="V498" s="227">
        <f t="shared" si="27"/>
        <v>100</v>
      </c>
    </row>
    <row r="499" spans="1:22" ht="86.25" customHeight="1">
      <c r="A499" s="11" t="s">
        <v>424</v>
      </c>
      <c r="B499" s="60" t="s">
        <v>324</v>
      </c>
      <c r="C499" s="60" t="s">
        <v>478</v>
      </c>
      <c r="D499" s="88"/>
      <c r="E499" s="66">
        <f>E500+E509+E512</f>
        <v>1222000</v>
      </c>
      <c r="F499" s="98"/>
      <c r="G499" s="66">
        <f>G500+G509+G512</f>
        <v>1222000</v>
      </c>
      <c r="H499" s="103"/>
      <c r="I499" s="66">
        <f>I500+I509+I512</f>
        <v>1222000</v>
      </c>
      <c r="J499" s="103"/>
      <c r="K499" s="66">
        <f>K500+K509+K512</f>
        <v>1222000</v>
      </c>
      <c r="L499" s="103"/>
      <c r="M499" s="66">
        <f>M500+M509+M512</f>
        <v>1222000</v>
      </c>
      <c r="N499" s="113"/>
      <c r="O499" s="66">
        <f>O500+O509+O512</f>
        <v>1222000</v>
      </c>
      <c r="P499" s="98"/>
      <c r="Q499" s="145">
        <f>Q500+Q509+Q512</f>
        <v>1177811.46</v>
      </c>
      <c r="R499" s="98"/>
      <c r="S499" s="141">
        <f>S500+S509+S512</f>
        <v>1177811.46</v>
      </c>
      <c r="T499" s="114">
        <f>S499-Q499</f>
        <v>0</v>
      </c>
      <c r="U499" s="141">
        <f>U500+U509+U512</f>
        <v>1034982.28</v>
      </c>
      <c r="V499" s="227">
        <f t="shared" si="27"/>
        <v>87.9</v>
      </c>
    </row>
    <row r="500" spans="1:22" ht="47.25" customHeight="1">
      <c r="A500" s="11" t="s">
        <v>425</v>
      </c>
      <c r="B500" s="60" t="s">
        <v>324</v>
      </c>
      <c r="C500" s="60" t="s">
        <v>160</v>
      </c>
      <c r="D500" s="88"/>
      <c r="E500" s="66">
        <f>E501</f>
        <v>764780</v>
      </c>
      <c r="F500" s="98"/>
      <c r="G500" s="66">
        <f>G501</f>
        <v>764780</v>
      </c>
      <c r="H500" s="103"/>
      <c r="I500" s="66">
        <f>I501</f>
        <v>764780</v>
      </c>
      <c r="J500" s="103"/>
      <c r="K500" s="66">
        <f>K501</f>
        <v>764780</v>
      </c>
      <c r="L500" s="103"/>
      <c r="M500" s="66">
        <f>M501</f>
        <v>764780</v>
      </c>
      <c r="N500" s="113"/>
      <c r="O500" s="66">
        <f>O501</f>
        <v>777780</v>
      </c>
      <c r="P500" s="98"/>
      <c r="Q500" s="145">
        <f>Q501</f>
        <v>776370</v>
      </c>
      <c r="R500" s="98"/>
      <c r="S500" s="141">
        <f>S501</f>
        <v>739963.73</v>
      </c>
      <c r="U500" s="141">
        <f>U501</f>
        <v>618664.22</v>
      </c>
      <c r="V500" s="227">
        <f t="shared" si="27"/>
        <v>83.6</v>
      </c>
    </row>
    <row r="501" spans="1:22" ht="33" customHeight="1">
      <c r="A501" s="11" t="s">
        <v>423</v>
      </c>
      <c r="B501" s="60" t="s">
        <v>324</v>
      </c>
      <c r="C501" s="60" t="s">
        <v>10</v>
      </c>
      <c r="D501" s="88"/>
      <c r="E501" s="66">
        <f>E502+E508</f>
        <v>764780</v>
      </c>
      <c r="F501" s="98"/>
      <c r="G501" s="66">
        <f>G502+G508+G507</f>
        <v>764780</v>
      </c>
      <c r="H501" s="103"/>
      <c r="I501" s="66">
        <f>I502+I508+I507+I503</f>
        <v>764780</v>
      </c>
      <c r="J501" s="103"/>
      <c r="K501" s="66">
        <f>K502+K508+K507+K503</f>
        <v>764780</v>
      </c>
      <c r="L501" s="103"/>
      <c r="M501" s="66">
        <f>M502+M508+M507+M503+M506</f>
        <v>764780</v>
      </c>
      <c r="N501" s="113"/>
      <c r="O501" s="66">
        <f>O502+O508+O507+O503+O506+O504</f>
        <v>777780</v>
      </c>
      <c r="P501" s="98"/>
      <c r="Q501" s="145">
        <f>Q502+Q508+Q507+Q503+Q506+Q504</f>
        <v>776370</v>
      </c>
      <c r="R501" s="98"/>
      <c r="S501" s="141">
        <f>S502+S508+S507+S503+S506+S504+S505</f>
        <v>739963.73</v>
      </c>
      <c r="U501" s="141">
        <f>U502+U508+U507+U503+U506+U504+U505</f>
        <v>618664.22</v>
      </c>
      <c r="V501" s="227">
        <f t="shared" si="27"/>
        <v>83.6</v>
      </c>
    </row>
    <row r="502" spans="1:22" ht="33" customHeight="1">
      <c r="A502" s="11" t="s">
        <v>378</v>
      </c>
      <c r="B502" s="60" t="s">
        <v>324</v>
      </c>
      <c r="C502" s="60" t="s">
        <v>10</v>
      </c>
      <c r="D502" s="60" t="s">
        <v>382</v>
      </c>
      <c r="E502" s="66">
        <v>672780</v>
      </c>
      <c r="F502" s="98"/>
      <c r="G502" s="66">
        <f>E502+F502</f>
        <v>672780</v>
      </c>
      <c r="H502" s="103"/>
      <c r="I502" s="66">
        <f>G502+H502</f>
        <v>672780</v>
      </c>
      <c r="J502" s="103"/>
      <c r="K502" s="66">
        <f>I502+J502</f>
        <v>672780</v>
      </c>
      <c r="L502" s="103"/>
      <c r="M502" s="66">
        <f>K502+L502</f>
        <v>672780</v>
      </c>
      <c r="N502" s="113"/>
      <c r="O502" s="66">
        <f aca="true" t="shared" si="28" ref="O502:Q508">M502+N502</f>
        <v>672780</v>
      </c>
      <c r="P502" s="98">
        <v>43590</v>
      </c>
      <c r="Q502" s="145">
        <f t="shared" si="28"/>
        <v>716370</v>
      </c>
      <c r="R502" s="98">
        <v>-9910.53</v>
      </c>
      <c r="S502" s="141">
        <f aca="true" t="shared" si="29" ref="S502:S508">Q502+R502</f>
        <v>706459.47</v>
      </c>
      <c r="U502" s="141">
        <v>616313.1</v>
      </c>
      <c r="V502" s="227">
        <f t="shared" si="27"/>
        <v>87.2</v>
      </c>
    </row>
    <row r="503" spans="1:22" ht="47.25" customHeight="1">
      <c r="A503" s="11" t="s">
        <v>561</v>
      </c>
      <c r="B503" s="60" t="s">
        <v>324</v>
      </c>
      <c r="C503" s="60" t="s">
        <v>10</v>
      </c>
      <c r="D503" s="60" t="s">
        <v>383</v>
      </c>
      <c r="E503" s="66"/>
      <c r="F503" s="98"/>
      <c r="G503" s="66"/>
      <c r="H503" s="103">
        <v>713</v>
      </c>
      <c r="I503" s="66">
        <f>G503+H503</f>
        <v>713</v>
      </c>
      <c r="J503" s="103"/>
      <c r="K503" s="66">
        <f>I503+J503</f>
        <v>713</v>
      </c>
      <c r="L503" s="103"/>
      <c r="M503" s="66">
        <f>K503+L503</f>
        <v>713</v>
      </c>
      <c r="N503" s="113"/>
      <c r="O503" s="66">
        <f t="shared" si="28"/>
        <v>713</v>
      </c>
      <c r="P503" s="98"/>
      <c r="Q503" s="145">
        <f t="shared" si="28"/>
        <v>713</v>
      </c>
      <c r="R503" s="98">
        <v>-0.74</v>
      </c>
      <c r="S503" s="141">
        <f t="shared" si="29"/>
        <v>712.26</v>
      </c>
      <c r="U503" s="141">
        <f>S503+T503</f>
        <v>712.26</v>
      </c>
      <c r="V503" s="227">
        <f t="shared" si="27"/>
        <v>100</v>
      </c>
    </row>
    <row r="504" spans="1:22" ht="47.25" customHeight="1">
      <c r="A504" s="11" t="s">
        <v>380</v>
      </c>
      <c r="B504" s="60" t="s">
        <v>324</v>
      </c>
      <c r="C504" s="60" t="s">
        <v>10</v>
      </c>
      <c r="D504" s="60" t="s">
        <v>384</v>
      </c>
      <c r="E504" s="66"/>
      <c r="F504" s="98"/>
      <c r="G504" s="66"/>
      <c r="H504" s="103"/>
      <c r="I504" s="66"/>
      <c r="J504" s="103"/>
      <c r="K504" s="66"/>
      <c r="L504" s="103"/>
      <c r="M504" s="66"/>
      <c r="N504" s="113">
        <v>31152</v>
      </c>
      <c r="O504" s="66">
        <f t="shared" si="28"/>
        <v>31152</v>
      </c>
      <c r="P504" s="98"/>
      <c r="Q504" s="145">
        <f t="shared" si="28"/>
        <v>31152</v>
      </c>
      <c r="R504" s="98"/>
      <c r="S504" s="141">
        <f t="shared" si="29"/>
        <v>31152</v>
      </c>
      <c r="U504" s="141">
        <v>0</v>
      </c>
      <c r="V504" s="227">
        <f t="shared" si="27"/>
        <v>0</v>
      </c>
    </row>
    <row r="505" spans="1:22" ht="40.5" customHeight="1">
      <c r="A505" s="11" t="s">
        <v>402</v>
      </c>
      <c r="B505" s="60" t="s">
        <v>324</v>
      </c>
      <c r="C505" s="60" t="s">
        <v>10</v>
      </c>
      <c r="D505" s="60" t="s">
        <v>385</v>
      </c>
      <c r="E505" s="66"/>
      <c r="F505" s="98"/>
      <c r="G505" s="66"/>
      <c r="H505" s="103"/>
      <c r="I505" s="66"/>
      <c r="J505" s="103"/>
      <c r="K505" s="66"/>
      <c r="L505" s="103"/>
      <c r="M505" s="66"/>
      <c r="N505" s="113"/>
      <c r="O505" s="66"/>
      <c r="P505" s="98"/>
      <c r="Q505" s="145"/>
      <c r="R505" s="98">
        <v>1000</v>
      </c>
      <c r="S505" s="141">
        <f t="shared" si="29"/>
        <v>1000</v>
      </c>
      <c r="U505" s="141">
        <f>S505+T505</f>
        <v>1000</v>
      </c>
      <c r="V505" s="227">
        <f t="shared" si="27"/>
        <v>100</v>
      </c>
    </row>
    <row r="506" spans="1:22" ht="33.75" customHeight="1">
      <c r="A506" s="11" t="s">
        <v>179</v>
      </c>
      <c r="B506" s="60" t="s">
        <v>324</v>
      </c>
      <c r="C506" s="60" t="s">
        <v>10</v>
      </c>
      <c r="D506" s="60" t="s">
        <v>178</v>
      </c>
      <c r="E506" s="66"/>
      <c r="F506" s="98"/>
      <c r="G506" s="66"/>
      <c r="H506" s="103"/>
      <c r="I506" s="66"/>
      <c r="J506" s="103"/>
      <c r="K506" s="66"/>
      <c r="L506" s="103">
        <v>310</v>
      </c>
      <c r="M506" s="66">
        <f>K506+L506</f>
        <v>310</v>
      </c>
      <c r="N506" s="113"/>
      <c r="O506" s="66">
        <f t="shared" si="28"/>
        <v>310</v>
      </c>
      <c r="P506" s="98"/>
      <c r="Q506" s="145">
        <f t="shared" si="28"/>
        <v>310</v>
      </c>
      <c r="R506" s="98">
        <v>-270</v>
      </c>
      <c r="S506" s="141">
        <f t="shared" si="29"/>
        <v>40</v>
      </c>
      <c r="U506" s="141">
        <v>38.86</v>
      </c>
      <c r="V506" s="227">
        <f t="shared" si="27"/>
        <v>97.2</v>
      </c>
    </row>
    <row r="507" spans="1:22" ht="21" customHeight="1">
      <c r="A507" s="11" t="s">
        <v>482</v>
      </c>
      <c r="B507" s="60" t="s">
        <v>324</v>
      </c>
      <c r="C507" s="60" t="s">
        <v>10</v>
      </c>
      <c r="D507" s="60" t="s">
        <v>386</v>
      </c>
      <c r="E507" s="66"/>
      <c r="F507" s="98">
        <v>310</v>
      </c>
      <c r="G507" s="66">
        <f>E507+F507</f>
        <v>310</v>
      </c>
      <c r="H507" s="103"/>
      <c r="I507" s="66">
        <f>G507+H507</f>
        <v>310</v>
      </c>
      <c r="J507" s="103"/>
      <c r="K507" s="66">
        <f>I507+J507</f>
        <v>310</v>
      </c>
      <c r="L507" s="103">
        <v>-310</v>
      </c>
      <c r="M507" s="66">
        <f>K507+L507</f>
        <v>0</v>
      </c>
      <c r="N507" s="113"/>
      <c r="O507" s="66">
        <f t="shared" si="28"/>
        <v>0</v>
      </c>
      <c r="P507" s="98"/>
      <c r="Q507" s="145">
        <f t="shared" si="28"/>
        <v>0</v>
      </c>
      <c r="R507" s="98">
        <v>600</v>
      </c>
      <c r="S507" s="141">
        <f t="shared" si="29"/>
        <v>600</v>
      </c>
      <c r="U507" s="141">
        <f>S507+T507</f>
        <v>600</v>
      </c>
      <c r="V507" s="227">
        <f t="shared" si="27"/>
        <v>100</v>
      </c>
    </row>
    <row r="508" spans="1:22" ht="18" customHeight="1" hidden="1">
      <c r="A508" s="37" t="s">
        <v>388</v>
      </c>
      <c r="B508" s="60" t="s">
        <v>324</v>
      </c>
      <c r="C508" s="60" t="s">
        <v>10</v>
      </c>
      <c r="D508" s="60" t="s">
        <v>389</v>
      </c>
      <c r="E508" s="66">
        <v>92000</v>
      </c>
      <c r="F508" s="98">
        <v>-310</v>
      </c>
      <c r="G508" s="66">
        <f>E508+F508</f>
        <v>91690</v>
      </c>
      <c r="H508" s="103">
        <v>-713</v>
      </c>
      <c r="I508" s="66">
        <f>G508+H508</f>
        <v>90977</v>
      </c>
      <c r="J508" s="103"/>
      <c r="K508" s="66">
        <f>I508+J508</f>
        <v>90977</v>
      </c>
      <c r="L508" s="103"/>
      <c r="M508" s="66">
        <f>K508+L508</f>
        <v>90977</v>
      </c>
      <c r="N508" s="113">
        <v>-18152</v>
      </c>
      <c r="O508" s="66">
        <f t="shared" si="28"/>
        <v>72825</v>
      </c>
      <c r="P508" s="98">
        <v>-45000</v>
      </c>
      <c r="Q508" s="145">
        <f t="shared" si="28"/>
        <v>27825</v>
      </c>
      <c r="R508" s="98">
        <v>-27825</v>
      </c>
      <c r="S508" s="141">
        <f t="shared" si="29"/>
        <v>0</v>
      </c>
      <c r="U508" s="141">
        <f>S508+T508</f>
        <v>0</v>
      </c>
      <c r="V508" s="227" t="str">
        <f t="shared" si="27"/>
        <v>-</v>
      </c>
    </row>
    <row r="509" spans="1:22" ht="54.75" customHeight="1">
      <c r="A509" s="11" t="s">
        <v>426</v>
      </c>
      <c r="B509" s="60" t="s">
        <v>324</v>
      </c>
      <c r="C509" s="60" t="s">
        <v>161</v>
      </c>
      <c r="D509" s="60"/>
      <c r="E509" s="66">
        <f>E510</f>
        <v>79000</v>
      </c>
      <c r="F509" s="98"/>
      <c r="G509" s="66">
        <f>G510</f>
        <v>79000</v>
      </c>
      <c r="H509" s="103"/>
      <c r="I509" s="66">
        <f>I510</f>
        <v>79000</v>
      </c>
      <c r="J509" s="103"/>
      <c r="K509" s="66">
        <f>K510</f>
        <v>79000</v>
      </c>
      <c r="L509" s="103"/>
      <c r="M509" s="66">
        <f>M510</f>
        <v>79000</v>
      </c>
      <c r="N509" s="113"/>
      <c r="O509" s="66">
        <f>O510</f>
        <v>66000</v>
      </c>
      <c r="P509" s="98"/>
      <c r="Q509" s="145">
        <f>Q510</f>
        <v>43221.46</v>
      </c>
      <c r="R509" s="98"/>
      <c r="S509" s="141">
        <f>S510</f>
        <v>80699</v>
      </c>
      <c r="U509" s="141">
        <f>U510</f>
        <v>74699</v>
      </c>
      <c r="V509" s="227">
        <f t="shared" si="27"/>
        <v>92.6</v>
      </c>
    </row>
    <row r="510" spans="1:22" ht="57" customHeight="1">
      <c r="A510" s="11" t="s">
        <v>12</v>
      </c>
      <c r="B510" s="60" t="s">
        <v>324</v>
      </c>
      <c r="C510" s="60" t="s">
        <v>13</v>
      </c>
      <c r="D510" s="60"/>
      <c r="E510" s="66">
        <f>E511</f>
        <v>79000</v>
      </c>
      <c r="F510" s="98"/>
      <c r="G510" s="66">
        <f>G511</f>
        <v>79000</v>
      </c>
      <c r="H510" s="103"/>
      <c r="I510" s="66">
        <f>I511</f>
        <v>79000</v>
      </c>
      <c r="J510" s="103"/>
      <c r="K510" s="66">
        <f>K511</f>
        <v>79000</v>
      </c>
      <c r="L510" s="103"/>
      <c r="M510" s="66">
        <f>M511</f>
        <v>79000</v>
      </c>
      <c r="N510" s="113"/>
      <c r="O510" s="66">
        <f>O511</f>
        <v>66000</v>
      </c>
      <c r="P510" s="98"/>
      <c r="Q510" s="145">
        <f>Q511</f>
        <v>43221.46</v>
      </c>
      <c r="R510" s="98"/>
      <c r="S510" s="141">
        <f>S511</f>
        <v>80699</v>
      </c>
      <c r="U510" s="141">
        <f>U511</f>
        <v>74699</v>
      </c>
      <c r="V510" s="227">
        <f t="shared" si="27"/>
        <v>92.6</v>
      </c>
    </row>
    <row r="511" spans="1:22" ht="33" customHeight="1">
      <c r="A511" s="11" t="s">
        <v>402</v>
      </c>
      <c r="B511" s="60" t="s">
        <v>324</v>
      </c>
      <c r="C511" s="60" t="s">
        <v>13</v>
      </c>
      <c r="D511" s="60" t="s">
        <v>385</v>
      </c>
      <c r="E511" s="66">
        <v>79000</v>
      </c>
      <c r="F511" s="98"/>
      <c r="G511" s="66">
        <f>E511+F511</f>
        <v>79000</v>
      </c>
      <c r="H511" s="103"/>
      <c r="I511" s="66">
        <f>G511+H511</f>
        <v>79000</v>
      </c>
      <c r="J511" s="103"/>
      <c r="K511" s="66">
        <f>I511+J511</f>
        <v>79000</v>
      </c>
      <c r="L511" s="103"/>
      <c r="M511" s="66">
        <f>K511+L511</f>
        <v>79000</v>
      </c>
      <c r="N511" s="113">
        <v>-13000</v>
      </c>
      <c r="O511" s="66">
        <f>M511+N511</f>
        <v>66000</v>
      </c>
      <c r="P511" s="98">
        <v>-22778.54</v>
      </c>
      <c r="Q511" s="145">
        <f>O511+P511</f>
        <v>43221.46</v>
      </c>
      <c r="R511" s="98">
        <v>37477.54</v>
      </c>
      <c r="S511" s="141">
        <f>Q511+R511</f>
        <v>80699</v>
      </c>
      <c r="U511" s="141">
        <v>74699</v>
      </c>
      <c r="V511" s="227">
        <f t="shared" si="27"/>
        <v>92.6</v>
      </c>
    </row>
    <row r="512" spans="1:22" ht="47.25" customHeight="1">
      <c r="A512" s="11" t="s">
        <v>427</v>
      </c>
      <c r="B512" s="60" t="s">
        <v>324</v>
      </c>
      <c r="C512" s="60" t="s">
        <v>162</v>
      </c>
      <c r="D512" s="60"/>
      <c r="E512" s="66">
        <f>E513</f>
        <v>378220</v>
      </c>
      <c r="F512" s="98"/>
      <c r="G512" s="66">
        <f>G513</f>
        <v>378220</v>
      </c>
      <c r="H512" s="103"/>
      <c r="I512" s="66">
        <f>I513</f>
        <v>378220</v>
      </c>
      <c r="J512" s="103"/>
      <c r="K512" s="66">
        <f>K513</f>
        <v>378220</v>
      </c>
      <c r="L512" s="103"/>
      <c r="M512" s="66">
        <f>M513</f>
        <v>378220</v>
      </c>
      <c r="N512" s="113"/>
      <c r="O512" s="66">
        <f>O513</f>
        <v>378220</v>
      </c>
      <c r="P512" s="98"/>
      <c r="Q512" s="145">
        <f>Q513</f>
        <v>358220</v>
      </c>
      <c r="R512" s="98"/>
      <c r="S512" s="141">
        <f>S513</f>
        <v>357148.73</v>
      </c>
      <c r="U512" s="141">
        <f>U513</f>
        <v>341619.06</v>
      </c>
      <c r="V512" s="227">
        <f t="shared" si="27"/>
        <v>95.7</v>
      </c>
    </row>
    <row r="513" spans="1:22" ht="33" customHeight="1">
      <c r="A513" s="11" t="s">
        <v>16</v>
      </c>
      <c r="B513" s="60" t="s">
        <v>324</v>
      </c>
      <c r="C513" s="60" t="s">
        <v>18</v>
      </c>
      <c r="D513" s="60"/>
      <c r="E513" s="66">
        <f>E514</f>
        <v>378220</v>
      </c>
      <c r="F513" s="98"/>
      <c r="G513" s="66">
        <f>G514</f>
        <v>378220</v>
      </c>
      <c r="H513" s="103"/>
      <c r="I513" s="66">
        <f>I514</f>
        <v>378220</v>
      </c>
      <c r="J513" s="103"/>
      <c r="K513" s="66">
        <f>K514</f>
        <v>378220</v>
      </c>
      <c r="L513" s="103"/>
      <c r="M513" s="66">
        <f>M514</f>
        <v>378220</v>
      </c>
      <c r="N513" s="113"/>
      <c r="O513" s="66">
        <f>O514</f>
        <v>378220</v>
      </c>
      <c r="P513" s="98"/>
      <c r="Q513" s="145">
        <f>Q514</f>
        <v>358220</v>
      </c>
      <c r="R513" s="98"/>
      <c r="S513" s="141">
        <f>S514</f>
        <v>357148.73</v>
      </c>
      <c r="U513" s="141">
        <f>U514</f>
        <v>341619.06</v>
      </c>
      <c r="V513" s="227">
        <f t="shared" si="27"/>
        <v>95.7</v>
      </c>
    </row>
    <row r="514" spans="1:22" ht="21.75" customHeight="1">
      <c r="A514" s="11" t="s">
        <v>388</v>
      </c>
      <c r="B514" s="60" t="s">
        <v>324</v>
      </c>
      <c r="C514" s="60" t="s">
        <v>18</v>
      </c>
      <c r="D514" s="60" t="s">
        <v>389</v>
      </c>
      <c r="E514" s="66">
        <v>378220</v>
      </c>
      <c r="F514" s="98"/>
      <c r="G514" s="66">
        <f>E514+F514</f>
        <v>378220</v>
      </c>
      <c r="H514" s="103"/>
      <c r="I514" s="66">
        <f>G514+H514</f>
        <v>378220</v>
      </c>
      <c r="J514" s="103"/>
      <c r="K514" s="66">
        <f>I514+J514</f>
        <v>378220</v>
      </c>
      <c r="L514" s="103"/>
      <c r="M514" s="66">
        <f>K514+L514</f>
        <v>378220</v>
      </c>
      <c r="N514" s="113"/>
      <c r="O514" s="66">
        <f>M514+N514</f>
        <v>378220</v>
      </c>
      <c r="P514" s="98">
        <v>-20000</v>
      </c>
      <c r="Q514" s="145">
        <f>O514+P514</f>
        <v>358220</v>
      </c>
      <c r="R514" s="98">
        <v>-1071.27</v>
      </c>
      <c r="S514" s="141">
        <f>Q514+R514</f>
        <v>357148.73</v>
      </c>
      <c r="U514" s="141">
        <v>341619.06</v>
      </c>
      <c r="V514" s="227">
        <f t="shared" si="27"/>
        <v>95.7</v>
      </c>
    </row>
    <row r="515" spans="1:22" ht="18" customHeight="1">
      <c r="A515" s="11" t="s">
        <v>325</v>
      </c>
      <c r="B515" s="60" t="s">
        <v>326</v>
      </c>
      <c r="C515" s="60"/>
      <c r="D515" s="60"/>
      <c r="E515" s="66">
        <f>E516</f>
        <v>10405800</v>
      </c>
      <c r="F515" s="98"/>
      <c r="G515" s="66">
        <f>G516</f>
        <v>10405800</v>
      </c>
      <c r="H515" s="103"/>
      <c r="I515" s="66">
        <f>I516</f>
        <v>10405800</v>
      </c>
      <c r="J515" s="103"/>
      <c r="K515" s="66">
        <f>K516</f>
        <v>10405065</v>
      </c>
      <c r="L515" s="103"/>
      <c r="M515" s="66">
        <f>M516</f>
        <v>10405065</v>
      </c>
      <c r="N515" s="113"/>
      <c r="O515" s="66">
        <f>O516</f>
        <v>10405790</v>
      </c>
      <c r="P515" s="98"/>
      <c r="Q515" s="145">
        <f>Q516</f>
        <v>10410790</v>
      </c>
      <c r="R515" s="98"/>
      <c r="S515" s="141">
        <f>S516</f>
        <v>10289426</v>
      </c>
      <c r="U515" s="141">
        <f>U516</f>
        <v>9574958.67</v>
      </c>
      <c r="V515" s="227">
        <f t="shared" si="27"/>
        <v>93.1</v>
      </c>
    </row>
    <row r="516" spans="1:22" ht="50.25" customHeight="1">
      <c r="A516" s="11" t="s">
        <v>656</v>
      </c>
      <c r="B516" s="60" t="s">
        <v>326</v>
      </c>
      <c r="C516" s="60" t="s">
        <v>373</v>
      </c>
      <c r="D516" s="60"/>
      <c r="E516" s="62">
        <f>E517</f>
        <v>10405800</v>
      </c>
      <c r="F516" s="98"/>
      <c r="G516" s="62">
        <f>G517</f>
        <v>10405800</v>
      </c>
      <c r="H516" s="103"/>
      <c r="I516" s="62">
        <f>I517</f>
        <v>10405800</v>
      </c>
      <c r="J516" s="103"/>
      <c r="K516" s="62">
        <f>K517</f>
        <v>10405065</v>
      </c>
      <c r="L516" s="103"/>
      <c r="M516" s="62">
        <f>M517</f>
        <v>10405065</v>
      </c>
      <c r="N516" s="113"/>
      <c r="O516" s="62">
        <f>O517</f>
        <v>10405790</v>
      </c>
      <c r="P516" s="98"/>
      <c r="Q516" s="130">
        <f>Q517</f>
        <v>10410790</v>
      </c>
      <c r="R516" s="98"/>
      <c r="S516" s="130">
        <f>S517</f>
        <v>10289426</v>
      </c>
      <c r="U516" s="130">
        <f>U517</f>
        <v>9574958.67</v>
      </c>
      <c r="V516" s="227">
        <f t="shared" si="27"/>
        <v>93.1</v>
      </c>
    </row>
    <row r="517" spans="1:22" ht="36" customHeight="1">
      <c r="A517" s="11" t="s">
        <v>665</v>
      </c>
      <c r="B517" s="60" t="s">
        <v>326</v>
      </c>
      <c r="C517" s="60" t="s">
        <v>666</v>
      </c>
      <c r="D517" s="60"/>
      <c r="E517" s="62">
        <f>E518+E525+E533+E530</f>
        <v>10405800</v>
      </c>
      <c r="F517" s="98"/>
      <c r="G517" s="62">
        <f>G518+G525+G533+G530</f>
        <v>10405800</v>
      </c>
      <c r="H517" s="103"/>
      <c r="I517" s="62">
        <f>I518+I525+I533+I530</f>
        <v>10405800</v>
      </c>
      <c r="J517" s="103"/>
      <c r="K517" s="62">
        <f>K518+K525+K533+K530</f>
        <v>10405065</v>
      </c>
      <c r="L517" s="103"/>
      <c r="M517" s="62">
        <f>M518+M525+M533+M530</f>
        <v>10405065</v>
      </c>
      <c r="N517" s="113"/>
      <c r="O517" s="62">
        <f>O518+O525+O533+O530</f>
        <v>10405790</v>
      </c>
      <c r="P517" s="98"/>
      <c r="Q517" s="130">
        <f>Q518+Q525+Q533+Q530</f>
        <v>10410790</v>
      </c>
      <c r="R517" s="98"/>
      <c r="S517" s="130">
        <f>S518+S525+S533+S530</f>
        <v>10289426</v>
      </c>
      <c r="U517" s="130">
        <f>U518+U525+U533+U530</f>
        <v>9574958.67</v>
      </c>
      <c r="V517" s="227">
        <f t="shared" si="27"/>
        <v>93.1</v>
      </c>
    </row>
    <row r="518" spans="1:22" ht="63" customHeight="1">
      <c r="A518" s="11" t="s">
        <v>667</v>
      </c>
      <c r="B518" s="60" t="s">
        <v>326</v>
      </c>
      <c r="C518" s="60" t="s">
        <v>668</v>
      </c>
      <c r="D518" s="60"/>
      <c r="E518" s="62">
        <f>E519+E520+E521+E522+E523</f>
        <v>7105000</v>
      </c>
      <c r="F518" s="98"/>
      <c r="G518" s="62">
        <f>G519+G520+G521+G522+G523</f>
        <v>7105000</v>
      </c>
      <c r="H518" s="103"/>
      <c r="I518" s="62">
        <f>I519+I520+I521+I522+I523</f>
        <v>7105000</v>
      </c>
      <c r="J518" s="103"/>
      <c r="K518" s="62">
        <f>K519+K520+K521+K522+K523</f>
        <v>7104265</v>
      </c>
      <c r="L518" s="103"/>
      <c r="M518" s="62">
        <f>M519+M520+M521+M522+M523</f>
        <v>7575776</v>
      </c>
      <c r="N518" s="113"/>
      <c r="O518" s="62">
        <f>O519+O520+O521+O522+O523</f>
        <v>7576501</v>
      </c>
      <c r="P518" s="98"/>
      <c r="Q518" s="130">
        <f>Q519+Q520+Q521+Q522+Q523+Q524</f>
        <v>7680209</v>
      </c>
      <c r="R518" s="98"/>
      <c r="S518" s="130">
        <f>S519+S520+S521+S522+S523+S524</f>
        <v>8008845</v>
      </c>
      <c r="U518" s="130">
        <f>U519+U520+U521+U522+U523+U524</f>
        <v>7554519.37</v>
      </c>
      <c r="V518" s="227">
        <f t="shared" si="27"/>
        <v>94.3</v>
      </c>
    </row>
    <row r="519" spans="1:22" ht="24.75" customHeight="1">
      <c r="A519" s="11" t="s">
        <v>378</v>
      </c>
      <c r="B519" s="60" t="s">
        <v>326</v>
      </c>
      <c r="C519" s="60" t="s">
        <v>668</v>
      </c>
      <c r="D519" s="60" t="s">
        <v>382</v>
      </c>
      <c r="E519" s="61">
        <v>5585442</v>
      </c>
      <c r="F519" s="98"/>
      <c r="G519" s="61">
        <f>E519+F519</f>
        <v>5585442</v>
      </c>
      <c r="H519" s="103"/>
      <c r="I519" s="61">
        <f>G519+H519</f>
        <v>5585442</v>
      </c>
      <c r="J519" s="103"/>
      <c r="K519" s="61">
        <f>I519+J519</f>
        <v>5585442</v>
      </c>
      <c r="L519" s="103">
        <v>257147</v>
      </c>
      <c r="M519" s="61">
        <f>K519+L519</f>
        <v>5842589</v>
      </c>
      <c r="N519" s="113"/>
      <c r="O519" s="61">
        <f>M519+N519</f>
        <v>5842589</v>
      </c>
      <c r="P519" s="98"/>
      <c r="Q519" s="141">
        <f aca="true" t="shared" si="30" ref="Q519:Q524">O519+P519</f>
        <v>5842589</v>
      </c>
      <c r="R519" s="98">
        <v>350000</v>
      </c>
      <c r="S519" s="141">
        <f aca="true" t="shared" si="31" ref="S519:S524">Q519+R519</f>
        <v>6192589</v>
      </c>
      <c r="U519" s="141">
        <v>6090180.16</v>
      </c>
      <c r="V519" s="227">
        <f t="shared" si="27"/>
        <v>98.3</v>
      </c>
    </row>
    <row r="520" spans="1:22" ht="36" customHeight="1">
      <c r="A520" s="11" t="s">
        <v>379</v>
      </c>
      <c r="B520" s="60" t="s">
        <v>326</v>
      </c>
      <c r="C520" s="60" t="s">
        <v>668</v>
      </c>
      <c r="D520" s="60" t="s">
        <v>383</v>
      </c>
      <c r="E520" s="61">
        <v>25000</v>
      </c>
      <c r="F520" s="98"/>
      <c r="G520" s="61">
        <f>E520+F520</f>
        <v>25000</v>
      </c>
      <c r="H520" s="103"/>
      <c r="I520" s="61">
        <f>G520+H520</f>
        <v>25000</v>
      </c>
      <c r="J520" s="103"/>
      <c r="K520" s="61">
        <f>I520+J520</f>
        <v>25000</v>
      </c>
      <c r="L520" s="103">
        <v>7600</v>
      </c>
      <c r="M520" s="61">
        <f>K520+L520</f>
        <v>32600</v>
      </c>
      <c r="N520" s="113"/>
      <c r="O520" s="61">
        <f>M520+N520</f>
        <v>32600</v>
      </c>
      <c r="P520" s="98"/>
      <c r="Q520" s="141">
        <f t="shared" si="30"/>
        <v>32600</v>
      </c>
      <c r="R520" s="98"/>
      <c r="S520" s="141">
        <f t="shared" si="31"/>
        <v>32600</v>
      </c>
      <c r="U520" s="141">
        <v>27300</v>
      </c>
      <c r="V520" s="227">
        <f t="shared" si="27"/>
        <v>83.7</v>
      </c>
    </row>
    <row r="521" spans="1:22" ht="36" customHeight="1">
      <c r="A521" s="11" t="s">
        <v>380</v>
      </c>
      <c r="B521" s="60" t="s">
        <v>326</v>
      </c>
      <c r="C521" s="60" t="s">
        <v>668</v>
      </c>
      <c r="D521" s="60" t="s">
        <v>384</v>
      </c>
      <c r="E521" s="61">
        <v>389570</v>
      </c>
      <c r="F521" s="98"/>
      <c r="G521" s="61">
        <f>E521+F521</f>
        <v>389570</v>
      </c>
      <c r="H521" s="103"/>
      <c r="I521" s="61">
        <f>G521+H521</f>
        <v>389570</v>
      </c>
      <c r="J521" s="103"/>
      <c r="K521" s="61">
        <f>I521+J521</f>
        <v>389570</v>
      </c>
      <c r="L521" s="103"/>
      <c r="M521" s="61">
        <f>K521+L521</f>
        <v>389570</v>
      </c>
      <c r="N521" s="113">
        <v>40000</v>
      </c>
      <c r="O521" s="61">
        <f>M521+N521</f>
        <v>429570</v>
      </c>
      <c r="P521" s="98">
        <v>24619</v>
      </c>
      <c r="Q521" s="141">
        <f t="shared" si="30"/>
        <v>454189</v>
      </c>
      <c r="R521" s="98"/>
      <c r="S521" s="141">
        <f t="shared" si="31"/>
        <v>454189</v>
      </c>
      <c r="U521" s="141">
        <v>314008.1</v>
      </c>
      <c r="V521" s="227">
        <f t="shared" si="27"/>
        <v>69.1</v>
      </c>
    </row>
    <row r="522" spans="1:22" ht="50.25" customHeight="1">
      <c r="A522" s="41" t="s">
        <v>456</v>
      </c>
      <c r="B522" s="60" t="s">
        <v>326</v>
      </c>
      <c r="C522" s="60" t="s">
        <v>668</v>
      </c>
      <c r="D522" s="60" t="s">
        <v>387</v>
      </c>
      <c r="E522" s="61">
        <v>400000</v>
      </c>
      <c r="F522" s="98"/>
      <c r="G522" s="61">
        <f>E522+F522</f>
        <v>400000</v>
      </c>
      <c r="H522" s="103"/>
      <c r="I522" s="61">
        <f>G522+H522</f>
        <v>400000</v>
      </c>
      <c r="J522" s="103"/>
      <c r="K522" s="61">
        <f>I522+J522</f>
        <v>400000</v>
      </c>
      <c r="L522" s="103"/>
      <c r="M522" s="61">
        <f>K522+L522</f>
        <v>400000</v>
      </c>
      <c r="N522" s="113"/>
      <c r="O522" s="61">
        <f>M522+N522</f>
        <v>400000</v>
      </c>
      <c r="P522" s="98"/>
      <c r="Q522" s="141">
        <f t="shared" si="30"/>
        <v>400000</v>
      </c>
      <c r="R522" s="98">
        <v>-124614</v>
      </c>
      <c r="S522" s="141">
        <f t="shared" si="31"/>
        <v>275386</v>
      </c>
      <c r="U522" s="141">
        <f>S522+T522</f>
        <v>275386</v>
      </c>
      <c r="V522" s="227">
        <f aca="true" t="shared" si="32" ref="V522:V585">IF(S522=0,"-",IF(U522/S522*100&gt;110,"свыше 100",ROUND((U522/S522*100),1)))</f>
        <v>100</v>
      </c>
    </row>
    <row r="523" spans="1:22" ht="36" customHeight="1">
      <c r="A523" s="11" t="s">
        <v>402</v>
      </c>
      <c r="B523" s="60" t="s">
        <v>326</v>
      </c>
      <c r="C523" s="60" t="s">
        <v>668</v>
      </c>
      <c r="D523" s="60" t="s">
        <v>385</v>
      </c>
      <c r="E523" s="61">
        <v>704988</v>
      </c>
      <c r="F523" s="98"/>
      <c r="G523" s="61">
        <f>E523+F523</f>
        <v>704988</v>
      </c>
      <c r="H523" s="103"/>
      <c r="I523" s="61">
        <f>G523+H523</f>
        <v>704988</v>
      </c>
      <c r="J523" s="103">
        <v>-735</v>
      </c>
      <c r="K523" s="61">
        <f>I523+J523</f>
        <v>704253</v>
      </c>
      <c r="L523" s="103">
        <v>206764</v>
      </c>
      <c r="M523" s="61">
        <f>K523+L523</f>
        <v>911017</v>
      </c>
      <c r="N523" s="113">
        <v>-39275</v>
      </c>
      <c r="O523" s="61">
        <f>M523+N523</f>
        <v>871742</v>
      </c>
      <c r="P523" s="98">
        <v>78089</v>
      </c>
      <c r="Q523" s="141">
        <f t="shared" si="30"/>
        <v>949831</v>
      </c>
      <c r="R523" s="98">
        <v>103250</v>
      </c>
      <c r="S523" s="141">
        <f t="shared" si="31"/>
        <v>1053081</v>
      </c>
      <c r="U523" s="141">
        <v>847045.11</v>
      </c>
      <c r="V523" s="227">
        <f t="shared" si="32"/>
        <v>80.4</v>
      </c>
    </row>
    <row r="524" spans="1:22" ht="36" customHeight="1">
      <c r="A524" s="11" t="s">
        <v>393</v>
      </c>
      <c r="B524" s="60" t="s">
        <v>326</v>
      </c>
      <c r="C524" s="60" t="s">
        <v>668</v>
      </c>
      <c r="D524" s="60" t="s">
        <v>386</v>
      </c>
      <c r="E524" s="61"/>
      <c r="F524" s="98"/>
      <c r="G524" s="61"/>
      <c r="H524" s="103"/>
      <c r="I524" s="61"/>
      <c r="J524" s="103"/>
      <c r="K524" s="61"/>
      <c r="L524" s="103"/>
      <c r="M524" s="61"/>
      <c r="N524" s="113"/>
      <c r="O524" s="61"/>
      <c r="P524" s="98">
        <v>1000</v>
      </c>
      <c r="Q524" s="141">
        <f t="shared" si="30"/>
        <v>1000</v>
      </c>
      <c r="R524" s="98"/>
      <c r="S524" s="141">
        <f t="shared" si="31"/>
        <v>1000</v>
      </c>
      <c r="U524" s="141">
        <v>600</v>
      </c>
      <c r="V524" s="227">
        <f t="shared" si="32"/>
        <v>60</v>
      </c>
    </row>
    <row r="525" spans="1:22" ht="50.25" customHeight="1">
      <c r="A525" s="11" t="s">
        <v>669</v>
      </c>
      <c r="B525" s="60" t="s">
        <v>326</v>
      </c>
      <c r="C525" s="60" t="s">
        <v>137</v>
      </c>
      <c r="D525" s="60"/>
      <c r="E525" s="62">
        <f>E526+E527+E528+E529</f>
        <v>2489855</v>
      </c>
      <c r="F525" s="98"/>
      <c r="G525" s="62">
        <f>G526+G527+G528+G529</f>
        <v>2489855</v>
      </c>
      <c r="H525" s="103"/>
      <c r="I525" s="62">
        <f>I526+I527+I528+I529</f>
        <v>2489855</v>
      </c>
      <c r="J525" s="103"/>
      <c r="K525" s="62">
        <f>K526+K527+K528+K529</f>
        <v>2489855</v>
      </c>
      <c r="L525" s="103"/>
      <c r="M525" s="62">
        <f>M526+M527+M528+M529</f>
        <v>2283091</v>
      </c>
      <c r="N525" s="113"/>
      <c r="O525" s="62">
        <f>O526+O527+O528+O529</f>
        <v>2290521</v>
      </c>
      <c r="P525" s="98"/>
      <c r="Q525" s="130">
        <f>Q526+Q527+Q528+Q529</f>
        <v>2290521</v>
      </c>
      <c r="R525" s="98"/>
      <c r="S525" s="130">
        <f>S526+S527+S528+S529</f>
        <v>1940521</v>
      </c>
      <c r="U525" s="130">
        <f>U526+U527+U528+U529</f>
        <v>1773768.7</v>
      </c>
      <c r="V525" s="227">
        <f t="shared" si="32"/>
        <v>91.4</v>
      </c>
    </row>
    <row r="526" spans="1:22" s="28" customFormat="1" ht="18" customHeight="1">
      <c r="A526" s="11" t="s">
        <v>378</v>
      </c>
      <c r="B526" s="60" t="s">
        <v>326</v>
      </c>
      <c r="C526" s="60" t="s">
        <v>137</v>
      </c>
      <c r="D526" s="60" t="s">
        <v>391</v>
      </c>
      <c r="E526" s="61">
        <v>2144345</v>
      </c>
      <c r="F526" s="147"/>
      <c r="G526" s="61">
        <f>E526+F526</f>
        <v>2144345</v>
      </c>
      <c r="H526" s="103"/>
      <c r="I526" s="61">
        <f>G526+H526</f>
        <v>2144345</v>
      </c>
      <c r="J526" s="103"/>
      <c r="K526" s="61">
        <f>I526+J526</f>
        <v>2144345</v>
      </c>
      <c r="L526" s="103"/>
      <c r="M526" s="61">
        <f>K526+L526</f>
        <v>2144345</v>
      </c>
      <c r="N526" s="151"/>
      <c r="O526" s="61">
        <f>M526+N526</f>
        <v>2144345</v>
      </c>
      <c r="P526" s="147"/>
      <c r="Q526" s="141">
        <f>O526+P526</f>
        <v>2144345</v>
      </c>
      <c r="R526" s="149">
        <v>-350000</v>
      </c>
      <c r="S526" s="141">
        <f>Q526+R526</f>
        <v>1794345</v>
      </c>
      <c r="U526" s="141">
        <v>1678780.14</v>
      </c>
      <c r="V526" s="227">
        <f t="shared" si="32"/>
        <v>93.6</v>
      </c>
    </row>
    <row r="527" spans="1:22" s="28" customFormat="1" ht="36" customHeight="1">
      <c r="A527" s="11" t="s">
        <v>379</v>
      </c>
      <c r="B527" s="60" t="s">
        <v>326</v>
      </c>
      <c r="C527" s="60" t="s">
        <v>137</v>
      </c>
      <c r="D527" s="60" t="s">
        <v>392</v>
      </c>
      <c r="E527" s="61">
        <v>20000</v>
      </c>
      <c r="F527" s="147"/>
      <c r="G527" s="61">
        <f>E527+F527</f>
        <v>20000</v>
      </c>
      <c r="H527" s="103"/>
      <c r="I527" s="61">
        <f>G527+H527</f>
        <v>20000</v>
      </c>
      <c r="J527" s="103"/>
      <c r="K527" s="61">
        <f>I527+J527</f>
        <v>20000</v>
      </c>
      <c r="L527" s="103"/>
      <c r="M527" s="61">
        <f>K527+L527</f>
        <v>20000</v>
      </c>
      <c r="N527" s="151"/>
      <c r="O527" s="61">
        <f>M527+N527</f>
        <v>20000</v>
      </c>
      <c r="P527" s="147"/>
      <c r="Q527" s="141">
        <f>O527+P527</f>
        <v>20000</v>
      </c>
      <c r="R527" s="149"/>
      <c r="S527" s="141">
        <f>Q527+R527</f>
        <v>20000</v>
      </c>
      <c r="U527" s="141">
        <v>4400</v>
      </c>
      <c r="V527" s="227">
        <f t="shared" si="32"/>
        <v>22</v>
      </c>
    </row>
    <row r="528" spans="1:22" s="28" customFormat="1" ht="37.5" customHeight="1">
      <c r="A528" s="11" t="s">
        <v>380</v>
      </c>
      <c r="B528" s="60" t="s">
        <v>326</v>
      </c>
      <c r="C528" s="60" t="s">
        <v>137</v>
      </c>
      <c r="D528" s="60" t="s">
        <v>384</v>
      </c>
      <c r="E528" s="61">
        <v>64940</v>
      </c>
      <c r="F528" s="147"/>
      <c r="G528" s="61">
        <f>E528+F528</f>
        <v>64940</v>
      </c>
      <c r="H528" s="103">
        <v>28940</v>
      </c>
      <c r="I528" s="61">
        <f>G528+H528</f>
        <v>93880</v>
      </c>
      <c r="J528" s="103"/>
      <c r="K528" s="61">
        <f>I528+J528</f>
        <v>93880</v>
      </c>
      <c r="L528" s="103"/>
      <c r="M528" s="61">
        <f>K528+L528</f>
        <v>93880</v>
      </c>
      <c r="N528" s="151"/>
      <c r="O528" s="61">
        <f>M528+N528</f>
        <v>93880</v>
      </c>
      <c r="P528" s="147"/>
      <c r="Q528" s="141">
        <f>O528+P528</f>
        <v>93880</v>
      </c>
      <c r="R528" s="149"/>
      <c r="S528" s="141">
        <f>Q528+R528</f>
        <v>93880</v>
      </c>
      <c r="U528" s="141">
        <v>74107.56</v>
      </c>
      <c r="V528" s="227">
        <f t="shared" si="32"/>
        <v>78.9</v>
      </c>
    </row>
    <row r="529" spans="1:22" ht="38.25" customHeight="1">
      <c r="A529" s="11" t="s">
        <v>402</v>
      </c>
      <c r="B529" s="60" t="s">
        <v>326</v>
      </c>
      <c r="C529" s="60" t="s">
        <v>137</v>
      </c>
      <c r="D529" s="60" t="s">
        <v>385</v>
      </c>
      <c r="E529" s="61">
        <v>260570</v>
      </c>
      <c r="F529" s="98"/>
      <c r="G529" s="61">
        <f>E529+F529</f>
        <v>260570</v>
      </c>
      <c r="H529" s="103">
        <v>-28940</v>
      </c>
      <c r="I529" s="61">
        <f>G529+H529</f>
        <v>231630</v>
      </c>
      <c r="J529" s="103"/>
      <c r="K529" s="61">
        <f>I529+J529</f>
        <v>231630</v>
      </c>
      <c r="L529" s="103">
        <v>-206764</v>
      </c>
      <c r="M529" s="61">
        <f>K529+L529</f>
        <v>24866</v>
      </c>
      <c r="N529" s="113">
        <v>7430</v>
      </c>
      <c r="O529" s="61">
        <f>M529+N529</f>
        <v>32296</v>
      </c>
      <c r="P529" s="98"/>
      <c r="Q529" s="141">
        <f>O529+P529</f>
        <v>32296</v>
      </c>
      <c r="R529" s="98"/>
      <c r="S529" s="141">
        <f>Q529+R529</f>
        <v>32296</v>
      </c>
      <c r="U529" s="141">
        <v>16481</v>
      </c>
      <c r="V529" s="227">
        <f t="shared" si="32"/>
        <v>51</v>
      </c>
    </row>
    <row r="530" spans="1:22" ht="46.5" customHeight="1">
      <c r="A530" s="11" t="s">
        <v>216</v>
      </c>
      <c r="B530" s="60" t="s">
        <v>326</v>
      </c>
      <c r="C530" s="60" t="s">
        <v>215</v>
      </c>
      <c r="D530" s="60"/>
      <c r="E530" s="61">
        <f>E531+E532</f>
        <v>410945</v>
      </c>
      <c r="F530" s="98"/>
      <c r="G530" s="61">
        <f>G531+G532</f>
        <v>410945</v>
      </c>
      <c r="H530" s="103"/>
      <c r="I530" s="61">
        <f>I531+I532</f>
        <v>410945</v>
      </c>
      <c r="J530" s="103"/>
      <c r="K530" s="61">
        <f>K531+K532</f>
        <v>410945</v>
      </c>
      <c r="L530" s="103"/>
      <c r="M530" s="61">
        <f>M531+M532</f>
        <v>146198</v>
      </c>
      <c r="N530" s="113"/>
      <c r="O530" s="61">
        <f>O531+O532</f>
        <v>138768</v>
      </c>
      <c r="P530" s="98"/>
      <c r="Q530" s="141">
        <f>Q531+Q532</f>
        <v>40060</v>
      </c>
      <c r="R530" s="98"/>
      <c r="S530" s="141">
        <f>S531+S532</f>
        <v>40060</v>
      </c>
      <c r="U530" s="141">
        <f>U531+U532</f>
        <v>5458</v>
      </c>
      <c r="V530" s="227">
        <f t="shared" si="32"/>
        <v>13.6</v>
      </c>
    </row>
    <row r="531" spans="1:22" ht="18" customHeight="1">
      <c r="A531" s="11" t="s">
        <v>378</v>
      </c>
      <c r="B531" s="60" t="s">
        <v>326</v>
      </c>
      <c r="C531" s="60" t="s">
        <v>215</v>
      </c>
      <c r="D531" s="60" t="s">
        <v>391</v>
      </c>
      <c r="E531" s="61">
        <v>402945</v>
      </c>
      <c r="F531" s="98"/>
      <c r="G531" s="61">
        <f>E531+F531</f>
        <v>402945</v>
      </c>
      <c r="H531" s="103"/>
      <c r="I531" s="61">
        <f>G531+H531</f>
        <v>402945</v>
      </c>
      <c r="J531" s="103"/>
      <c r="K531" s="61">
        <f>I531+J531</f>
        <v>402945</v>
      </c>
      <c r="L531" s="103">
        <v>-257147</v>
      </c>
      <c r="M531" s="61">
        <f>K531+L531</f>
        <v>145798</v>
      </c>
      <c r="N531" s="113">
        <v>-7430</v>
      </c>
      <c r="O531" s="61">
        <f>M531+N531</f>
        <v>138368</v>
      </c>
      <c r="P531" s="98">
        <v>-98708</v>
      </c>
      <c r="Q531" s="141">
        <f>O531+P531</f>
        <v>39660</v>
      </c>
      <c r="R531" s="98"/>
      <c r="S531" s="141">
        <f>Q531+R531</f>
        <v>39660</v>
      </c>
      <c r="U531" s="141">
        <v>5058</v>
      </c>
      <c r="V531" s="227">
        <f t="shared" si="32"/>
        <v>12.8</v>
      </c>
    </row>
    <row r="532" spans="1:22" ht="37.5" customHeight="1">
      <c r="A532" s="11" t="s">
        <v>379</v>
      </c>
      <c r="B532" s="60" t="s">
        <v>326</v>
      </c>
      <c r="C532" s="60" t="s">
        <v>215</v>
      </c>
      <c r="D532" s="60" t="s">
        <v>392</v>
      </c>
      <c r="E532" s="61">
        <v>8000</v>
      </c>
      <c r="F532" s="98"/>
      <c r="G532" s="61">
        <f>E532+F532</f>
        <v>8000</v>
      </c>
      <c r="H532" s="103"/>
      <c r="I532" s="61">
        <f>G532+H532</f>
        <v>8000</v>
      </c>
      <c r="J532" s="103"/>
      <c r="K532" s="61">
        <f>I532+J532</f>
        <v>8000</v>
      </c>
      <c r="L532" s="103">
        <v>-7600</v>
      </c>
      <c r="M532" s="61">
        <f>K532+L532</f>
        <v>400</v>
      </c>
      <c r="N532" s="113"/>
      <c r="O532" s="61">
        <f>M532+N532</f>
        <v>400</v>
      </c>
      <c r="P532" s="98"/>
      <c r="Q532" s="141">
        <f>O532+P532</f>
        <v>400</v>
      </c>
      <c r="R532" s="98"/>
      <c r="S532" s="141">
        <f>Q532+R532</f>
        <v>400</v>
      </c>
      <c r="U532" s="141">
        <f>S532+T532</f>
        <v>400</v>
      </c>
      <c r="V532" s="227">
        <f t="shared" si="32"/>
        <v>100</v>
      </c>
    </row>
    <row r="533" spans="1:22" ht="49.5" customHeight="1">
      <c r="A533" s="71" t="s">
        <v>671</v>
      </c>
      <c r="B533" s="56" t="s">
        <v>326</v>
      </c>
      <c r="C533" s="56" t="s">
        <v>670</v>
      </c>
      <c r="D533" s="56"/>
      <c r="E533" s="58">
        <f>E534</f>
        <v>400000</v>
      </c>
      <c r="F533" s="98"/>
      <c r="G533" s="58">
        <f>G534</f>
        <v>400000</v>
      </c>
      <c r="H533" s="103"/>
      <c r="I533" s="58">
        <f>I534</f>
        <v>400000</v>
      </c>
      <c r="J533" s="103"/>
      <c r="K533" s="58">
        <f>K534</f>
        <v>400000</v>
      </c>
      <c r="L533" s="103"/>
      <c r="M533" s="58">
        <f>M534</f>
        <v>400000</v>
      </c>
      <c r="N533" s="113"/>
      <c r="O533" s="58">
        <f>O534</f>
        <v>400000</v>
      </c>
      <c r="P533" s="98"/>
      <c r="Q533" s="140">
        <f>Q534</f>
        <v>400000</v>
      </c>
      <c r="R533" s="98"/>
      <c r="S533" s="130">
        <f>S534</f>
        <v>300000</v>
      </c>
      <c r="U533" s="130">
        <f>U534</f>
        <v>241212.6</v>
      </c>
      <c r="V533" s="227">
        <f t="shared" si="32"/>
        <v>80.4</v>
      </c>
    </row>
    <row r="534" spans="1:22" ht="17.25" customHeight="1">
      <c r="A534" s="37" t="s">
        <v>388</v>
      </c>
      <c r="B534" s="59" t="s">
        <v>326</v>
      </c>
      <c r="C534" s="59" t="s">
        <v>670</v>
      </c>
      <c r="D534" s="59" t="s">
        <v>389</v>
      </c>
      <c r="E534" s="57">
        <v>400000</v>
      </c>
      <c r="F534" s="98"/>
      <c r="G534" s="57">
        <f>E534+F534</f>
        <v>400000</v>
      </c>
      <c r="H534" s="103"/>
      <c r="I534" s="57">
        <f>G534+H534</f>
        <v>400000</v>
      </c>
      <c r="J534" s="103"/>
      <c r="K534" s="57">
        <f>I534+J534</f>
        <v>400000</v>
      </c>
      <c r="L534" s="103"/>
      <c r="M534" s="57">
        <f>K534+L534</f>
        <v>400000</v>
      </c>
      <c r="N534" s="113"/>
      <c r="O534" s="57">
        <f>M534+N534</f>
        <v>400000</v>
      </c>
      <c r="P534" s="98"/>
      <c r="Q534" s="139">
        <f>O534+P534</f>
        <v>400000</v>
      </c>
      <c r="R534" s="98">
        <v>-100000</v>
      </c>
      <c r="S534" s="141">
        <f>Q534+R534</f>
        <v>300000</v>
      </c>
      <c r="U534" s="141">
        <v>241212.6</v>
      </c>
      <c r="V534" s="227">
        <f t="shared" si="32"/>
        <v>80.4</v>
      </c>
    </row>
    <row r="535" spans="1:22" ht="18.75" customHeight="1">
      <c r="A535" s="164" t="s">
        <v>364</v>
      </c>
      <c r="B535" s="68" t="s">
        <v>327</v>
      </c>
      <c r="C535" s="68"/>
      <c r="D535" s="68"/>
      <c r="E535" s="55">
        <f>E536</f>
        <v>111287800</v>
      </c>
      <c r="F535" s="98"/>
      <c r="G535" s="55">
        <f>G536</f>
        <v>111287800</v>
      </c>
      <c r="H535" s="103"/>
      <c r="I535" s="55">
        <f>I536</f>
        <v>80865628</v>
      </c>
      <c r="J535" s="103"/>
      <c r="K535" s="55">
        <f>K536</f>
        <v>80865628</v>
      </c>
      <c r="L535" s="103"/>
      <c r="M535" s="55">
        <f>M536</f>
        <v>80875628</v>
      </c>
      <c r="N535" s="113"/>
      <c r="O535" s="55">
        <f>O536</f>
        <v>95451005.54</v>
      </c>
      <c r="P535" s="113"/>
      <c r="Q535" s="138">
        <f>Q536</f>
        <v>102616970.54</v>
      </c>
      <c r="R535" s="113"/>
      <c r="S535" s="138">
        <f>S536</f>
        <v>107856807.54</v>
      </c>
      <c r="T535" s="114">
        <f>S535-Q535</f>
        <v>5239837</v>
      </c>
      <c r="U535" s="138">
        <f>U536</f>
        <v>106253504.52</v>
      </c>
      <c r="V535" s="227">
        <f t="shared" si="32"/>
        <v>98.5</v>
      </c>
    </row>
    <row r="536" spans="1:22" ht="49.5" customHeight="1">
      <c r="A536" s="75" t="s">
        <v>437</v>
      </c>
      <c r="B536" s="59" t="s">
        <v>327</v>
      </c>
      <c r="C536" s="59" t="s">
        <v>440</v>
      </c>
      <c r="D536" s="59"/>
      <c r="E536" s="57">
        <f>E537+E563+E558</f>
        <v>111287800</v>
      </c>
      <c r="F536" s="98"/>
      <c r="G536" s="57">
        <f>G537+G563+G558</f>
        <v>111287800</v>
      </c>
      <c r="H536" s="103"/>
      <c r="I536" s="57">
        <f>I537+I563+I558</f>
        <v>80865628</v>
      </c>
      <c r="J536" s="103"/>
      <c r="K536" s="57">
        <f>K537+K563+K558</f>
        <v>80865628</v>
      </c>
      <c r="L536" s="103"/>
      <c r="M536" s="57">
        <f>M537+M563+M558</f>
        <v>80875628</v>
      </c>
      <c r="N536" s="113"/>
      <c r="O536" s="57">
        <f>O537+O563+O558</f>
        <v>95451005.54</v>
      </c>
      <c r="P536" s="113"/>
      <c r="Q536" s="139">
        <f>Q537+Q563+Q558</f>
        <v>102616970.54</v>
      </c>
      <c r="R536" s="113"/>
      <c r="S536" s="141">
        <f>S537+S563+S558</f>
        <v>107856807.54</v>
      </c>
      <c r="U536" s="141">
        <f>U537+U563+U558</f>
        <v>106253504.52</v>
      </c>
      <c r="V536" s="227">
        <f t="shared" si="32"/>
        <v>98.5</v>
      </c>
    </row>
    <row r="537" spans="1:22" ht="31.5" customHeight="1">
      <c r="A537" s="75" t="s">
        <v>438</v>
      </c>
      <c r="B537" s="59" t="s">
        <v>328</v>
      </c>
      <c r="C537" s="59" t="s">
        <v>144</v>
      </c>
      <c r="D537" s="59"/>
      <c r="E537" s="57">
        <f>E538+E541+E544</f>
        <v>97322500</v>
      </c>
      <c r="F537" s="98"/>
      <c r="G537" s="57">
        <f>G538+G541+G544</f>
        <v>102872499</v>
      </c>
      <c r="H537" s="103"/>
      <c r="I537" s="57">
        <f>I538+I541+I544</f>
        <v>72710327</v>
      </c>
      <c r="J537" s="103"/>
      <c r="K537" s="57">
        <f>K538+K541+K544</f>
        <v>72710327</v>
      </c>
      <c r="L537" s="103"/>
      <c r="M537" s="57">
        <f>M538+M541+M544+M546</f>
        <v>80165828</v>
      </c>
      <c r="N537" s="113"/>
      <c r="O537" s="57">
        <f>O538+O541+O544+O546+O552+O554+O557</f>
        <v>94740205.54</v>
      </c>
      <c r="P537" s="98"/>
      <c r="Q537" s="139">
        <f>Q538+Q541+Q544+Q546+Q552+Q554+Q557+Q548+Q550</f>
        <v>101878499.54</v>
      </c>
      <c r="R537" s="98"/>
      <c r="S537" s="141">
        <f>S538+S541+S544+S546+S552+S554+S557+S548+S550</f>
        <v>107115606.54</v>
      </c>
      <c r="U537" s="141">
        <f>U538+U541+U544+U546+U552+U554+U557+U548+U550</f>
        <v>105515303.6</v>
      </c>
      <c r="V537" s="227">
        <f t="shared" si="32"/>
        <v>98.5</v>
      </c>
    </row>
    <row r="538" spans="1:22" ht="48" customHeight="1">
      <c r="A538" s="165" t="s">
        <v>503</v>
      </c>
      <c r="B538" s="59" t="s">
        <v>328</v>
      </c>
      <c r="C538" s="59" t="s">
        <v>422</v>
      </c>
      <c r="D538" s="59"/>
      <c r="E538" s="57">
        <f>E539</f>
        <v>73914573</v>
      </c>
      <c r="F538" s="98"/>
      <c r="G538" s="57">
        <f>G539</f>
        <v>79237156</v>
      </c>
      <c r="H538" s="103"/>
      <c r="I538" s="57">
        <f>I539+I540</f>
        <v>57007820</v>
      </c>
      <c r="J538" s="103"/>
      <c r="K538" s="57">
        <f>K539+K540</f>
        <v>57007820</v>
      </c>
      <c r="L538" s="103"/>
      <c r="M538" s="57">
        <f>M539+M540</f>
        <v>57017820</v>
      </c>
      <c r="N538" s="113"/>
      <c r="O538" s="57">
        <f>O539+O540</f>
        <v>67067310</v>
      </c>
      <c r="P538" s="98"/>
      <c r="Q538" s="139">
        <f>Q539+Q540</f>
        <v>70836052</v>
      </c>
      <c r="R538" s="98"/>
      <c r="S538" s="141">
        <f>S539+S540</f>
        <v>74891478</v>
      </c>
      <c r="U538" s="141">
        <f>U539+U540</f>
        <v>73787617.97</v>
      </c>
      <c r="V538" s="227">
        <f t="shared" si="32"/>
        <v>98.5</v>
      </c>
    </row>
    <row r="539" spans="1:22" ht="64.5" customHeight="1">
      <c r="A539" s="11" t="s">
        <v>626</v>
      </c>
      <c r="B539" s="59" t="s">
        <v>328</v>
      </c>
      <c r="C539" s="59" t="s">
        <v>422</v>
      </c>
      <c r="D539" s="89" t="s">
        <v>390</v>
      </c>
      <c r="E539" s="57">
        <v>73914573</v>
      </c>
      <c r="F539" s="98">
        <v>5322583</v>
      </c>
      <c r="G539" s="57">
        <f>E539+F539</f>
        <v>79237156</v>
      </c>
      <c r="H539" s="103">
        <f>-22229336-1756922</f>
        <v>-23986258</v>
      </c>
      <c r="I539" s="57">
        <f>G539+H539</f>
        <v>55250898</v>
      </c>
      <c r="J539" s="103"/>
      <c r="K539" s="57">
        <f>I539+J539</f>
        <v>55250898</v>
      </c>
      <c r="L539" s="103"/>
      <c r="M539" s="57">
        <f>K539+L539</f>
        <v>55250898</v>
      </c>
      <c r="N539" s="113">
        <v>10049490</v>
      </c>
      <c r="O539" s="57">
        <f>M539+N539</f>
        <v>65300388</v>
      </c>
      <c r="P539" s="98">
        <f>10000+3758742+10000</f>
        <v>3778742</v>
      </c>
      <c r="Q539" s="139">
        <f>O539+P539</f>
        <v>69079130</v>
      </c>
      <c r="R539" s="98">
        <f>1.55-107600-10000+4163026</f>
        <v>4045427.55</v>
      </c>
      <c r="S539" s="141">
        <f>Q539+R539</f>
        <v>73124557.55</v>
      </c>
      <c r="U539" s="141">
        <v>72027283.52</v>
      </c>
      <c r="V539" s="227">
        <f t="shared" si="32"/>
        <v>98.5</v>
      </c>
    </row>
    <row r="540" spans="1:22" ht="36.75" customHeight="1">
      <c r="A540" s="153" t="s">
        <v>174</v>
      </c>
      <c r="B540" s="59" t="s">
        <v>328</v>
      </c>
      <c r="C540" s="59" t="s">
        <v>422</v>
      </c>
      <c r="D540" s="89" t="s">
        <v>173</v>
      </c>
      <c r="E540" s="57"/>
      <c r="F540" s="98"/>
      <c r="G540" s="57"/>
      <c r="H540" s="103">
        <v>1756922</v>
      </c>
      <c r="I540" s="57">
        <f>G540+H540</f>
        <v>1756922</v>
      </c>
      <c r="J540" s="103"/>
      <c r="K540" s="57">
        <f>I540+J540</f>
        <v>1756922</v>
      </c>
      <c r="L540" s="103">
        <v>10000</v>
      </c>
      <c r="M540" s="57">
        <f>K540+L540</f>
        <v>1766922</v>
      </c>
      <c r="N540" s="113"/>
      <c r="O540" s="57">
        <f>M540+N540</f>
        <v>1766922</v>
      </c>
      <c r="P540" s="98">
        <v>-10000</v>
      </c>
      <c r="Q540" s="139">
        <f>O540+P540</f>
        <v>1756922</v>
      </c>
      <c r="R540" s="98">
        <f>-1.55+10000</f>
        <v>9998.45</v>
      </c>
      <c r="S540" s="141">
        <f>Q540+R540</f>
        <v>1766920.45</v>
      </c>
      <c r="U540" s="141">
        <v>1760334.45</v>
      </c>
      <c r="V540" s="227">
        <f t="shared" si="32"/>
        <v>99.6</v>
      </c>
    </row>
    <row r="541" spans="1:22" ht="72" customHeight="1">
      <c r="A541" s="166" t="s">
        <v>441</v>
      </c>
      <c r="B541" s="59" t="s">
        <v>328</v>
      </c>
      <c r="C541" s="59" t="s">
        <v>443</v>
      </c>
      <c r="D541" s="59"/>
      <c r="E541" s="57">
        <f>E542</f>
        <v>20803311</v>
      </c>
      <c r="F541" s="98"/>
      <c r="G541" s="57">
        <f>G542</f>
        <v>21030727</v>
      </c>
      <c r="H541" s="103"/>
      <c r="I541" s="57">
        <f>I542+I543</f>
        <v>14023121</v>
      </c>
      <c r="J541" s="103"/>
      <c r="K541" s="57">
        <f>K542+K543</f>
        <v>14023121</v>
      </c>
      <c r="L541" s="103"/>
      <c r="M541" s="57">
        <f>M542+M543</f>
        <v>14023121</v>
      </c>
      <c r="N541" s="113"/>
      <c r="O541" s="57">
        <f>O542+O543</f>
        <v>17240106</v>
      </c>
      <c r="P541" s="98"/>
      <c r="Q541" s="139">
        <f>Q542+Q543</f>
        <v>18933274</v>
      </c>
      <c r="R541" s="98"/>
      <c r="S541" s="141">
        <f>S542+S543</f>
        <v>19772166</v>
      </c>
      <c r="U541" s="141">
        <f>U542+U543</f>
        <v>19657996.29</v>
      </c>
      <c r="V541" s="227">
        <f t="shared" si="32"/>
        <v>99.4</v>
      </c>
    </row>
    <row r="542" spans="1:22" ht="68.25" customHeight="1">
      <c r="A542" s="11" t="s">
        <v>626</v>
      </c>
      <c r="B542" s="59" t="s">
        <v>328</v>
      </c>
      <c r="C542" s="59" t="s">
        <v>443</v>
      </c>
      <c r="D542" s="89" t="s">
        <v>390</v>
      </c>
      <c r="E542" s="57">
        <v>20803311</v>
      </c>
      <c r="F542" s="98">
        <v>227416</v>
      </c>
      <c r="G542" s="57">
        <f>E542+F542</f>
        <v>21030727</v>
      </c>
      <c r="H542" s="103">
        <f>-7007606-208337</f>
        <v>-7215943</v>
      </c>
      <c r="I542" s="57">
        <f>G542+H542</f>
        <v>13814784</v>
      </c>
      <c r="J542" s="103"/>
      <c r="K542" s="57">
        <f>I542+J542</f>
        <v>13814784</v>
      </c>
      <c r="L542" s="103"/>
      <c r="M542" s="57">
        <f>K542+L542</f>
        <v>13814784</v>
      </c>
      <c r="N542" s="113">
        <v>3216985</v>
      </c>
      <c r="O542" s="57">
        <f>M542+N542</f>
        <v>17031769</v>
      </c>
      <c r="P542" s="98">
        <v>1693168</v>
      </c>
      <c r="Q542" s="139">
        <f>O542+P542</f>
        <v>18724937</v>
      </c>
      <c r="R542" s="98">
        <f>1.28+838892</f>
        <v>838893.28</v>
      </c>
      <c r="S542" s="141">
        <f>Q542+R542</f>
        <v>19563830.28</v>
      </c>
      <c r="U542" s="141">
        <v>19449660.57</v>
      </c>
      <c r="V542" s="227">
        <f t="shared" si="32"/>
        <v>99.4</v>
      </c>
    </row>
    <row r="543" spans="1:22" ht="37.5" customHeight="1">
      <c r="A543" s="153" t="s">
        <v>174</v>
      </c>
      <c r="B543" s="59" t="s">
        <v>328</v>
      </c>
      <c r="C543" s="59" t="s">
        <v>443</v>
      </c>
      <c r="D543" s="89" t="s">
        <v>173</v>
      </c>
      <c r="E543" s="57"/>
      <c r="F543" s="98"/>
      <c r="G543" s="57"/>
      <c r="H543" s="103">
        <v>208337</v>
      </c>
      <c r="I543" s="57">
        <f>G543+H543</f>
        <v>208337</v>
      </c>
      <c r="J543" s="103"/>
      <c r="K543" s="57">
        <f>I543+J543</f>
        <v>208337</v>
      </c>
      <c r="L543" s="103"/>
      <c r="M543" s="57">
        <f>K543+L543</f>
        <v>208337</v>
      </c>
      <c r="N543" s="113"/>
      <c r="O543" s="57">
        <f>M543+N543</f>
        <v>208337</v>
      </c>
      <c r="P543" s="98"/>
      <c r="Q543" s="139">
        <f>O543+P543</f>
        <v>208337</v>
      </c>
      <c r="R543" s="98">
        <v>-1.28</v>
      </c>
      <c r="S543" s="141">
        <f>Q543+R543</f>
        <v>208335.72</v>
      </c>
      <c r="U543" s="141">
        <f>S543+T543</f>
        <v>208335.72</v>
      </c>
      <c r="V543" s="227">
        <f t="shared" si="32"/>
        <v>100</v>
      </c>
    </row>
    <row r="544" spans="1:22" ht="20.25" customHeight="1">
      <c r="A544" s="166" t="s">
        <v>442</v>
      </c>
      <c r="B544" s="59" t="s">
        <v>328</v>
      </c>
      <c r="C544" s="59" t="s">
        <v>444</v>
      </c>
      <c r="D544" s="59"/>
      <c r="E544" s="57">
        <f>E545</f>
        <v>2604616</v>
      </c>
      <c r="F544" s="98"/>
      <c r="G544" s="57">
        <f>G545</f>
        <v>2604616</v>
      </c>
      <c r="H544" s="103"/>
      <c r="I544" s="57">
        <f>I545</f>
        <v>1679386</v>
      </c>
      <c r="J544" s="103"/>
      <c r="K544" s="57">
        <f>K545</f>
        <v>1679386</v>
      </c>
      <c r="L544" s="103"/>
      <c r="M544" s="57">
        <f>M545</f>
        <v>1679386</v>
      </c>
      <c r="N544" s="113"/>
      <c r="O544" s="57">
        <f>O545</f>
        <v>2847676</v>
      </c>
      <c r="P544" s="98"/>
      <c r="Q544" s="139">
        <f>Q545</f>
        <v>3058466</v>
      </c>
      <c r="R544" s="98"/>
      <c r="S544" s="141">
        <f>S545</f>
        <v>3501255</v>
      </c>
      <c r="U544" s="141">
        <f>U545</f>
        <v>3490173</v>
      </c>
      <c r="V544" s="227">
        <f t="shared" si="32"/>
        <v>99.7</v>
      </c>
    </row>
    <row r="545" spans="1:22" ht="65.25" customHeight="1">
      <c r="A545" s="11" t="s">
        <v>626</v>
      </c>
      <c r="B545" s="59" t="s">
        <v>328</v>
      </c>
      <c r="C545" s="59" t="s">
        <v>444</v>
      </c>
      <c r="D545" s="89" t="s">
        <v>390</v>
      </c>
      <c r="E545" s="57">
        <v>2604616</v>
      </c>
      <c r="F545" s="98"/>
      <c r="G545" s="57">
        <f>E545+F545</f>
        <v>2604616</v>
      </c>
      <c r="H545" s="103">
        <v>-925230</v>
      </c>
      <c r="I545" s="57">
        <f>G545+H545</f>
        <v>1679386</v>
      </c>
      <c r="J545" s="103"/>
      <c r="K545" s="57">
        <f>I545+J545</f>
        <v>1679386</v>
      </c>
      <c r="L545" s="103"/>
      <c r="M545" s="57">
        <f>K545+L545</f>
        <v>1679386</v>
      </c>
      <c r="N545" s="113">
        <v>1168290</v>
      </c>
      <c r="O545" s="57">
        <f>M545+N545</f>
        <v>2847676</v>
      </c>
      <c r="P545" s="98">
        <v>210790</v>
      </c>
      <c r="Q545" s="139">
        <f>O545+P545</f>
        <v>3058466</v>
      </c>
      <c r="R545" s="98">
        <f>107600+10000+325189</f>
        <v>442789</v>
      </c>
      <c r="S545" s="141">
        <f>Q545+R545</f>
        <v>3501255</v>
      </c>
      <c r="U545" s="141">
        <v>3490173</v>
      </c>
      <c r="V545" s="227">
        <f t="shared" si="32"/>
        <v>99.7</v>
      </c>
    </row>
    <row r="546" spans="1:22" ht="85.5" customHeight="1">
      <c r="A546" s="37" t="s">
        <v>625</v>
      </c>
      <c r="B546" s="60" t="s">
        <v>328</v>
      </c>
      <c r="C546" s="59" t="s">
        <v>447</v>
      </c>
      <c r="D546" s="56"/>
      <c r="E546" s="57"/>
      <c r="F546" s="98"/>
      <c r="G546" s="57"/>
      <c r="H546" s="103"/>
      <c r="I546" s="57"/>
      <c r="J546" s="103"/>
      <c r="K546" s="57"/>
      <c r="L546" s="103"/>
      <c r="M546" s="57">
        <f>M547</f>
        <v>7445501</v>
      </c>
      <c r="N546" s="113"/>
      <c r="O546" s="57">
        <f>O547</f>
        <v>7270513.54</v>
      </c>
      <c r="P546" s="98"/>
      <c r="Q546" s="139">
        <f>Q547</f>
        <v>7270513.54</v>
      </c>
      <c r="R546" s="98"/>
      <c r="S546" s="141">
        <f>S547</f>
        <v>7270513.54</v>
      </c>
      <c r="U546" s="141">
        <f>U547</f>
        <v>6899322.34</v>
      </c>
      <c r="V546" s="227">
        <f t="shared" si="32"/>
        <v>94.9</v>
      </c>
    </row>
    <row r="547" spans="1:22" ht="34.5" customHeight="1">
      <c r="A547" s="153" t="s">
        <v>174</v>
      </c>
      <c r="B547" s="60" t="s">
        <v>328</v>
      </c>
      <c r="C547" s="59" t="s">
        <v>447</v>
      </c>
      <c r="D547" s="60" t="s">
        <v>173</v>
      </c>
      <c r="E547" s="57"/>
      <c r="F547" s="98"/>
      <c r="G547" s="57"/>
      <c r="H547" s="103"/>
      <c r="I547" s="57"/>
      <c r="J547" s="103"/>
      <c r="K547" s="57"/>
      <c r="L547" s="103">
        <v>7445501</v>
      </c>
      <c r="M547" s="57">
        <f>K547+L547</f>
        <v>7445501</v>
      </c>
      <c r="N547" s="113">
        <v>-174987.46</v>
      </c>
      <c r="O547" s="57">
        <f>M547+N547</f>
        <v>7270513.54</v>
      </c>
      <c r="P547" s="98"/>
      <c r="Q547" s="139">
        <f>O547+P547</f>
        <v>7270513.54</v>
      </c>
      <c r="R547" s="98"/>
      <c r="S547" s="141">
        <f>Q547+R547</f>
        <v>7270513.54</v>
      </c>
      <c r="U547" s="141">
        <v>6899322.34</v>
      </c>
      <c r="V547" s="227">
        <f t="shared" si="32"/>
        <v>94.9</v>
      </c>
    </row>
    <row r="548" spans="1:22" ht="153" customHeight="1">
      <c r="A548" s="167" t="s">
        <v>127</v>
      </c>
      <c r="B548" s="60" t="s">
        <v>328</v>
      </c>
      <c r="C548" s="89" t="s">
        <v>129</v>
      </c>
      <c r="D548" s="89"/>
      <c r="E548" s="57"/>
      <c r="F548" s="98"/>
      <c r="G548" s="57"/>
      <c r="H548" s="103"/>
      <c r="I548" s="57"/>
      <c r="J548" s="103"/>
      <c r="K548" s="57"/>
      <c r="L548" s="103"/>
      <c r="M548" s="57"/>
      <c r="N548" s="113"/>
      <c r="O548" s="57"/>
      <c r="P548" s="98"/>
      <c r="Q548" s="139">
        <f>Q549</f>
        <v>732800</v>
      </c>
      <c r="R548" s="98"/>
      <c r="S548" s="141">
        <f>S549</f>
        <v>732800</v>
      </c>
      <c r="U548" s="141">
        <f>U549</f>
        <v>732800</v>
      </c>
      <c r="V548" s="227">
        <f t="shared" si="32"/>
        <v>100</v>
      </c>
    </row>
    <row r="549" spans="1:22" ht="45.75" customHeight="1">
      <c r="A549" s="158" t="s">
        <v>174</v>
      </c>
      <c r="B549" s="60" t="s">
        <v>328</v>
      </c>
      <c r="C549" s="89" t="s">
        <v>129</v>
      </c>
      <c r="D549" s="89" t="s">
        <v>173</v>
      </c>
      <c r="E549" s="57"/>
      <c r="F549" s="98"/>
      <c r="G549" s="57"/>
      <c r="H549" s="103"/>
      <c r="I549" s="57"/>
      <c r="J549" s="103"/>
      <c r="K549" s="57"/>
      <c r="L549" s="103"/>
      <c r="M549" s="57"/>
      <c r="N549" s="113"/>
      <c r="O549" s="57"/>
      <c r="P549" s="98">
        <v>732800</v>
      </c>
      <c r="Q549" s="139">
        <f>O549+P549</f>
        <v>732800</v>
      </c>
      <c r="R549" s="98"/>
      <c r="S549" s="141">
        <f>Q549+R549</f>
        <v>732800</v>
      </c>
      <c r="U549" s="141">
        <f>S549+T549</f>
        <v>732800</v>
      </c>
      <c r="V549" s="227">
        <f t="shared" si="32"/>
        <v>100</v>
      </c>
    </row>
    <row r="550" spans="1:22" ht="55.5" customHeight="1">
      <c r="A550" s="158" t="s">
        <v>128</v>
      </c>
      <c r="B550" s="60" t="s">
        <v>328</v>
      </c>
      <c r="C550" s="89" t="s">
        <v>130</v>
      </c>
      <c r="D550" s="89"/>
      <c r="E550" s="57"/>
      <c r="F550" s="98"/>
      <c r="G550" s="57"/>
      <c r="H550" s="103"/>
      <c r="I550" s="57"/>
      <c r="J550" s="103"/>
      <c r="K550" s="57"/>
      <c r="L550" s="103"/>
      <c r="M550" s="57"/>
      <c r="N550" s="113"/>
      <c r="O550" s="57"/>
      <c r="P550" s="98"/>
      <c r="Q550" s="139">
        <f>Q551</f>
        <v>732794</v>
      </c>
      <c r="R550" s="98"/>
      <c r="S550" s="141">
        <f>S551</f>
        <v>732794</v>
      </c>
      <c r="U550" s="141">
        <f>U551</f>
        <v>732794</v>
      </c>
      <c r="V550" s="227">
        <f t="shared" si="32"/>
        <v>100</v>
      </c>
    </row>
    <row r="551" spans="1:22" ht="44.25" customHeight="1">
      <c r="A551" s="158" t="s">
        <v>174</v>
      </c>
      <c r="B551" s="60" t="s">
        <v>328</v>
      </c>
      <c r="C551" s="89" t="s">
        <v>130</v>
      </c>
      <c r="D551" s="89" t="s">
        <v>173</v>
      </c>
      <c r="E551" s="57"/>
      <c r="F551" s="98"/>
      <c r="G551" s="57"/>
      <c r="H551" s="103"/>
      <c r="I551" s="57"/>
      <c r="J551" s="103"/>
      <c r="K551" s="57"/>
      <c r="L551" s="103"/>
      <c r="M551" s="57"/>
      <c r="N551" s="113"/>
      <c r="O551" s="57"/>
      <c r="P551" s="98">
        <v>732794</v>
      </c>
      <c r="Q551" s="139">
        <f>O551+P551</f>
        <v>732794</v>
      </c>
      <c r="R551" s="98"/>
      <c r="S551" s="141">
        <f>Q551+R551</f>
        <v>732794</v>
      </c>
      <c r="U551" s="141">
        <f>S551+T551</f>
        <v>732794</v>
      </c>
      <c r="V551" s="227">
        <f t="shared" si="32"/>
        <v>100</v>
      </c>
    </row>
    <row r="552" spans="1:22" ht="120" customHeight="1">
      <c r="A552" s="168" t="s">
        <v>432</v>
      </c>
      <c r="B552" s="60" t="s">
        <v>328</v>
      </c>
      <c r="C552" s="89" t="s">
        <v>433</v>
      </c>
      <c r="D552" s="60"/>
      <c r="E552" s="57"/>
      <c r="F552" s="98"/>
      <c r="G552" s="57"/>
      <c r="H552" s="103"/>
      <c r="I552" s="57"/>
      <c r="J552" s="103"/>
      <c r="K552" s="57"/>
      <c r="L552" s="103"/>
      <c r="M552" s="57"/>
      <c r="N552" s="113"/>
      <c r="O552" s="57">
        <f>O553</f>
        <v>14600</v>
      </c>
      <c r="P552" s="98"/>
      <c r="Q552" s="139">
        <f>Q553</f>
        <v>14600</v>
      </c>
      <c r="R552" s="98"/>
      <c r="S552" s="141">
        <f>S553</f>
        <v>14600</v>
      </c>
      <c r="U552" s="141">
        <f>U553</f>
        <v>14600</v>
      </c>
      <c r="V552" s="227">
        <f t="shared" si="32"/>
        <v>100</v>
      </c>
    </row>
    <row r="553" spans="1:22" ht="63" customHeight="1">
      <c r="A553" s="11" t="s">
        <v>626</v>
      </c>
      <c r="B553" s="60" t="s">
        <v>328</v>
      </c>
      <c r="C553" s="89" t="s">
        <v>433</v>
      </c>
      <c r="D553" s="60" t="s">
        <v>173</v>
      </c>
      <c r="E553" s="57"/>
      <c r="F553" s="98"/>
      <c r="G553" s="57"/>
      <c r="H553" s="103"/>
      <c r="I553" s="57"/>
      <c r="J553" s="103"/>
      <c r="K553" s="57"/>
      <c r="L553" s="103"/>
      <c r="M553" s="57"/>
      <c r="N553" s="113">
        <v>14600</v>
      </c>
      <c r="O553" s="57">
        <f>M553+N553</f>
        <v>14600</v>
      </c>
      <c r="P553" s="98"/>
      <c r="Q553" s="139">
        <f>O553+P553</f>
        <v>14600</v>
      </c>
      <c r="R553" s="98"/>
      <c r="S553" s="141">
        <f>Q553+R553</f>
        <v>14600</v>
      </c>
      <c r="U553" s="141">
        <f>S553+T553</f>
        <v>14600</v>
      </c>
      <c r="V553" s="227">
        <f t="shared" si="32"/>
        <v>100</v>
      </c>
    </row>
    <row r="554" spans="1:22" ht="63" customHeight="1">
      <c r="A554" s="160" t="s">
        <v>27</v>
      </c>
      <c r="B554" s="60" t="s">
        <v>328</v>
      </c>
      <c r="C554" s="89" t="s">
        <v>29</v>
      </c>
      <c r="D554" s="60"/>
      <c r="E554" s="57"/>
      <c r="F554" s="98"/>
      <c r="G554" s="57"/>
      <c r="H554" s="103"/>
      <c r="I554" s="57"/>
      <c r="J554" s="103"/>
      <c r="K554" s="57"/>
      <c r="L554" s="103"/>
      <c r="M554" s="57"/>
      <c r="N554" s="113"/>
      <c r="O554" s="57">
        <f>O555</f>
        <v>200000</v>
      </c>
      <c r="P554" s="98"/>
      <c r="Q554" s="139">
        <f>Q555</f>
        <v>200000</v>
      </c>
      <c r="R554" s="98"/>
      <c r="S554" s="141">
        <f>S555</f>
        <v>100000</v>
      </c>
      <c r="U554" s="141">
        <f>U555</f>
        <v>100000</v>
      </c>
      <c r="V554" s="227">
        <f t="shared" si="32"/>
        <v>100</v>
      </c>
    </row>
    <row r="555" spans="1:22" ht="41.25" customHeight="1">
      <c r="A555" s="158" t="s">
        <v>174</v>
      </c>
      <c r="B555" s="60" t="s">
        <v>328</v>
      </c>
      <c r="C555" s="89" t="s">
        <v>29</v>
      </c>
      <c r="D555" s="60" t="s">
        <v>173</v>
      </c>
      <c r="E555" s="57"/>
      <c r="F555" s="98"/>
      <c r="G555" s="57"/>
      <c r="H555" s="103"/>
      <c r="I555" s="57"/>
      <c r="J555" s="103"/>
      <c r="K555" s="57"/>
      <c r="L555" s="103"/>
      <c r="M555" s="57"/>
      <c r="N555" s="113">
        <v>200000</v>
      </c>
      <c r="O555" s="57">
        <f>M555+N555</f>
        <v>200000</v>
      </c>
      <c r="P555" s="98"/>
      <c r="Q555" s="139">
        <f>O555+P555</f>
        <v>200000</v>
      </c>
      <c r="R555" s="98">
        <v>-100000</v>
      </c>
      <c r="S555" s="141">
        <f>Q555+R555</f>
        <v>100000</v>
      </c>
      <c r="U555" s="141">
        <f>S555+T555</f>
        <v>100000</v>
      </c>
      <c r="V555" s="227">
        <f t="shared" si="32"/>
        <v>100</v>
      </c>
    </row>
    <row r="556" spans="1:22" ht="63" customHeight="1">
      <c r="A556" s="160" t="s">
        <v>28</v>
      </c>
      <c r="B556" s="60" t="s">
        <v>328</v>
      </c>
      <c r="C556" s="89" t="s">
        <v>30</v>
      </c>
      <c r="D556" s="60"/>
      <c r="E556" s="57"/>
      <c r="F556" s="98"/>
      <c r="G556" s="57"/>
      <c r="H556" s="103"/>
      <c r="I556" s="57"/>
      <c r="J556" s="103"/>
      <c r="K556" s="57"/>
      <c r="L556" s="103"/>
      <c r="M556" s="57"/>
      <c r="N556" s="113"/>
      <c r="O556" s="57">
        <f>O557</f>
        <v>100000</v>
      </c>
      <c r="P556" s="98"/>
      <c r="Q556" s="139">
        <f>Q557</f>
        <v>100000</v>
      </c>
      <c r="R556" s="98"/>
      <c r="S556" s="141">
        <f>S557</f>
        <v>100000</v>
      </c>
      <c r="U556" s="141">
        <f>U557</f>
        <v>100000</v>
      </c>
      <c r="V556" s="227">
        <f t="shared" si="32"/>
        <v>100</v>
      </c>
    </row>
    <row r="557" spans="1:22" ht="35.25" customHeight="1">
      <c r="A557" s="158" t="s">
        <v>174</v>
      </c>
      <c r="B557" s="60" t="s">
        <v>328</v>
      </c>
      <c r="C557" s="89" t="s">
        <v>30</v>
      </c>
      <c r="D557" s="60" t="s">
        <v>173</v>
      </c>
      <c r="E557" s="57"/>
      <c r="F557" s="98"/>
      <c r="G557" s="57"/>
      <c r="H557" s="103"/>
      <c r="I557" s="57"/>
      <c r="J557" s="103"/>
      <c r="K557" s="57"/>
      <c r="L557" s="103"/>
      <c r="M557" s="57"/>
      <c r="N557" s="113">
        <v>100000</v>
      </c>
      <c r="O557" s="57">
        <f>M557+N557</f>
        <v>100000</v>
      </c>
      <c r="P557" s="98"/>
      <c r="Q557" s="139">
        <f>O557+P557</f>
        <v>100000</v>
      </c>
      <c r="R557" s="98"/>
      <c r="S557" s="141">
        <f>Q557+R557</f>
        <v>100000</v>
      </c>
      <c r="U557" s="141">
        <f>S557+T557</f>
        <v>100000</v>
      </c>
      <c r="V557" s="227">
        <f t="shared" si="32"/>
        <v>100</v>
      </c>
    </row>
    <row r="558" spans="1:22" ht="51" customHeight="1">
      <c r="A558" s="75" t="s">
        <v>438</v>
      </c>
      <c r="B558" s="56" t="s">
        <v>363</v>
      </c>
      <c r="C558" s="56" t="s">
        <v>144</v>
      </c>
      <c r="D558" s="56"/>
      <c r="E558" s="57">
        <f>E559+E561</f>
        <v>13495500</v>
      </c>
      <c r="F558" s="98"/>
      <c r="G558" s="57">
        <f>G559+G561</f>
        <v>7945501</v>
      </c>
      <c r="H558" s="103"/>
      <c r="I558" s="57">
        <f>I559+I561</f>
        <v>7685501</v>
      </c>
      <c r="J558" s="103"/>
      <c r="K558" s="57">
        <f>K559+K561</f>
        <v>7685501</v>
      </c>
      <c r="L558" s="103"/>
      <c r="M558" s="57">
        <f>M559+M561</f>
        <v>240000</v>
      </c>
      <c r="N558" s="113"/>
      <c r="O558" s="57">
        <f>O559+O561</f>
        <v>240000</v>
      </c>
      <c r="P558" s="98"/>
      <c r="Q558" s="139">
        <f>Q559+Q561</f>
        <v>240000</v>
      </c>
      <c r="R558" s="98"/>
      <c r="S558" s="141">
        <f>S559+S561</f>
        <v>240000</v>
      </c>
      <c r="U558" s="141">
        <f>U559+U561</f>
        <v>237000</v>
      </c>
      <c r="V558" s="227">
        <f t="shared" si="32"/>
        <v>98.8</v>
      </c>
    </row>
    <row r="559" spans="1:22" ht="81" customHeight="1" hidden="1">
      <c r="A559" s="37" t="s">
        <v>625</v>
      </c>
      <c r="B559" s="56" t="s">
        <v>363</v>
      </c>
      <c r="C559" s="59" t="s">
        <v>447</v>
      </c>
      <c r="D559" s="56"/>
      <c r="E559" s="57">
        <f>E560</f>
        <v>12995500</v>
      </c>
      <c r="F559" s="98"/>
      <c r="G559" s="57">
        <f>G560</f>
        <v>7445501</v>
      </c>
      <c r="H559" s="103"/>
      <c r="I559" s="57">
        <f>I560</f>
        <v>7445501</v>
      </c>
      <c r="J559" s="103"/>
      <c r="K559" s="57">
        <f>K560</f>
        <v>7445501</v>
      </c>
      <c r="L559" s="103"/>
      <c r="M559" s="57">
        <f>M560</f>
        <v>0</v>
      </c>
      <c r="N559" s="113"/>
      <c r="O559" s="57">
        <f>O560</f>
        <v>0</v>
      </c>
      <c r="P559" s="98"/>
      <c r="Q559" s="139">
        <f>Q560</f>
        <v>0</v>
      </c>
      <c r="R559" s="98"/>
      <c r="S559" s="141">
        <f>S560</f>
        <v>0</v>
      </c>
      <c r="U559" s="141">
        <f>U560</f>
        <v>0</v>
      </c>
      <c r="V559" s="227" t="str">
        <f t="shared" si="32"/>
        <v>-</v>
      </c>
    </row>
    <row r="560" spans="1:22" ht="36.75" customHeight="1" hidden="1">
      <c r="A560" s="153" t="s">
        <v>174</v>
      </c>
      <c r="B560" s="56" t="s">
        <v>363</v>
      </c>
      <c r="C560" s="59" t="s">
        <v>447</v>
      </c>
      <c r="D560" s="60" t="s">
        <v>173</v>
      </c>
      <c r="E560" s="57">
        <v>12995500</v>
      </c>
      <c r="F560" s="98">
        <v>-5549999</v>
      </c>
      <c r="G560" s="57">
        <f>E560+F560</f>
        <v>7445501</v>
      </c>
      <c r="H560" s="103"/>
      <c r="I560" s="57">
        <f>G560+H560</f>
        <v>7445501</v>
      </c>
      <c r="J560" s="103"/>
      <c r="K560" s="57">
        <f>I560+J560</f>
        <v>7445501</v>
      </c>
      <c r="L560" s="103">
        <v>-7445501</v>
      </c>
      <c r="M560" s="57">
        <f>K560+L560</f>
        <v>0</v>
      </c>
      <c r="N560" s="113"/>
      <c r="O560" s="57">
        <f>M560+N560</f>
        <v>0</v>
      </c>
      <c r="P560" s="98"/>
      <c r="Q560" s="139">
        <f>O560+P560</f>
        <v>0</v>
      </c>
      <c r="R560" s="98"/>
      <c r="S560" s="141">
        <f>Q560+R560</f>
        <v>0</v>
      </c>
      <c r="U560" s="141">
        <f>S560+T560</f>
        <v>0</v>
      </c>
      <c r="V560" s="227" t="str">
        <f t="shared" si="32"/>
        <v>-</v>
      </c>
    </row>
    <row r="561" spans="1:22" ht="51" customHeight="1">
      <c r="A561" s="37" t="s">
        <v>445</v>
      </c>
      <c r="B561" s="56" t="s">
        <v>363</v>
      </c>
      <c r="C561" s="59" t="s">
        <v>446</v>
      </c>
      <c r="D561" s="56"/>
      <c r="E561" s="57">
        <f>E562</f>
        <v>500000</v>
      </c>
      <c r="F561" s="98"/>
      <c r="G561" s="57">
        <f>G562</f>
        <v>500000</v>
      </c>
      <c r="H561" s="103"/>
      <c r="I561" s="57">
        <f>I562</f>
        <v>240000</v>
      </c>
      <c r="J561" s="103"/>
      <c r="K561" s="57">
        <f>K562</f>
        <v>240000</v>
      </c>
      <c r="L561" s="103"/>
      <c r="M561" s="57">
        <f>M562</f>
        <v>240000</v>
      </c>
      <c r="N561" s="113"/>
      <c r="O561" s="57">
        <f>O562</f>
        <v>240000</v>
      </c>
      <c r="P561" s="98"/>
      <c r="Q561" s="139">
        <f>Q562</f>
        <v>240000</v>
      </c>
      <c r="R561" s="98"/>
      <c r="S561" s="141">
        <f>S562</f>
        <v>240000</v>
      </c>
      <c r="U561" s="141">
        <f>U562</f>
        <v>237000</v>
      </c>
      <c r="V561" s="227">
        <f t="shared" si="32"/>
        <v>98.8</v>
      </c>
    </row>
    <row r="562" spans="1:22" ht="81.75" customHeight="1">
      <c r="A562" s="11" t="s">
        <v>626</v>
      </c>
      <c r="B562" s="56" t="s">
        <v>363</v>
      </c>
      <c r="C562" s="59" t="s">
        <v>446</v>
      </c>
      <c r="D562" s="60" t="s">
        <v>390</v>
      </c>
      <c r="E562" s="57">
        <v>500000</v>
      </c>
      <c r="F562" s="98"/>
      <c r="G562" s="57">
        <f>E562+F562</f>
        <v>500000</v>
      </c>
      <c r="H562" s="103">
        <v>-260000</v>
      </c>
      <c r="I562" s="57">
        <f>G562+H562</f>
        <v>240000</v>
      </c>
      <c r="J562" s="103"/>
      <c r="K562" s="57">
        <f>I562+J562</f>
        <v>240000</v>
      </c>
      <c r="L562" s="103"/>
      <c r="M562" s="57">
        <f>K562+L562</f>
        <v>240000</v>
      </c>
      <c r="N562" s="113"/>
      <c r="O562" s="57">
        <f>M562+N562</f>
        <v>240000</v>
      </c>
      <c r="P562" s="98"/>
      <c r="Q562" s="139">
        <f>O562+P562</f>
        <v>240000</v>
      </c>
      <c r="R562" s="98"/>
      <c r="S562" s="141">
        <f>Q562+R562</f>
        <v>240000</v>
      </c>
      <c r="U562" s="141">
        <v>237000</v>
      </c>
      <c r="V562" s="227">
        <f t="shared" si="32"/>
        <v>98.8</v>
      </c>
    </row>
    <row r="563" spans="1:22" ht="86.25" customHeight="1">
      <c r="A563" s="37" t="s">
        <v>453</v>
      </c>
      <c r="B563" s="59" t="s">
        <v>363</v>
      </c>
      <c r="C563" s="59" t="s">
        <v>469</v>
      </c>
      <c r="D563" s="59"/>
      <c r="E563" s="57">
        <f>E564</f>
        <v>469800</v>
      </c>
      <c r="F563" s="98"/>
      <c r="G563" s="57">
        <f>G564</f>
        <v>469800</v>
      </c>
      <c r="H563" s="103"/>
      <c r="I563" s="57">
        <f>I564</f>
        <v>469800</v>
      </c>
      <c r="J563" s="103"/>
      <c r="K563" s="57">
        <f>K564</f>
        <v>469800</v>
      </c>
      <c r="L563" s="103"/>
      <c r="M563" s="57">
        <f>M564</f>
        <v>469800</v>
      </c>
      <c r="N563" s="113"/>
      <c r="O563" s="57">
        <f>O564</f>
        <v>470800</v>
      </c>
      <c r="P563" s="98"/>
      <c r="Q563" s="139">
        <f>Q564</f>
        <v>498471</v>
      </c>
      <c r="R563" s="98"/>
      <c r="S563" s="141">
        <f>S564</f>
        <v>501201</v>
      </c>
      <c r="U563" s="141">
        <f>U564</f>
        <v>501200.92</v>
      </c>
      <c r="V563" s="227">
        <f t="shared" si="32"/>
        <v>100</v>
      </c>
    </row>
    <row r="564" spans="1:22" ht="50.25" customHeight="1">
      <c r="A564" s="37" t="s">
        <v>468</v>
      </c>
      <c r="B564" s="59" t="s">
        <v>363</v>
      </c>
      <c r="C564" s="59" t="s">
        <v>96</v>
      </c>
      <c r="D564" s="59"/>
      <c r="E564" s="57">
        <f>E565+E566</f>
        <v>469800</v>
      </c>
      <c r="F564" s="98"/>
      <c r="G564" s="57">
        <f>G565+G566</f>
        <v>469800</v>
      </c>
      <c r="H564" s="103"/>
      <c r="I564" s="57">
        <f>I565+I566</f>
        <v>469800</v>
      </c>
      <c r="J564" s="103"/>
      <c r="K564" s="57">
        <f>K565+K566</f>
        <v>469800</v>
      </c>
      <c r="L564" s="103"/>
      <c r="M564" s="57">
        <f>M565+M566</f>
        <v>469800</v>
      </c>
      <c r="N564" s="113"/>
      <c r="O564" s="57">
        <f>O565+O566+O567</f>
        <v>470800</v>
      </c>
      <c r="P564" s="98"/>
      <c r="Q564" s="139">
        <f>Q565+Q566+Q567</f>
        <v>498471</v>
      </c>
      <c r="R564" s="98"/>
      <c r="S564" s="141">
        <f>S565+S566+S567</f>
        <v>501201</v>
      </c>
      <c r="U564" s="141">
        <f>U565+U566+U567</f>
        <v>501200.92</v>
      </c>
      <c r="V564" s="227">
        <f t="shared" si="32"/>
        <v>100</v>
      </c>
    </row>
    <row r="565" spans="1:22" ht="20.25" customHeight="1">
      <c r="A565" s="37" t="s">
        <v>378</v>
      </c>
      <c r="B565" s="59" t="s">
        <v>363</v>
      </c>
      <c r="C565" s="59" t="s">
        <v>96</v>
      </c>
      <c r="D565" s="59" t="s">
        <v>391</v>
      </c>
      <c r="E565" s="57">
        <v>468300</v>
      </c>
      <c r="F565" s="98"/>
      <c r="G565" s="57">
        <f>E565+F565</f>
        <v>468300</v>
      </c>
      <c r="H565" s="103"/>
      <c r="I565" s="57">
        <f>G565+H565</f>
        <v>468300</v>
      </c>
      <c r="J565" s="103"/>
      <c r="K565" s="57">
        <f>I565+J565</f>
        <v>468300</v>
      </c>
      <c r="L565" s="103"/>
      <c r="M565" s="57">
        <f>K565+L565</f>
        <v>468300</v>
      </c>
      <c r="N565" s="113"/>
      <c r="O565" s="57">
        <f>M565+N565</f>
        <v>468300</v>
      </c>
      <c r="P565" s="98">
        <f>27071</f>
        <v>27071</v>
      </c>
      <c r="Q565" s="139">
        <f>O565+P565</f>
        <v>495371</v>
      </c>
      <c r="R565" s="98">
        <v>3130</v>
      </c>
      <c r="S565" s="141">
        <f>Q565+R565</f>
        <v>498501</v>
      </c>
      <c r="U565" s="141">
        <v>498500.92</v>
      </c>
      <c r="V565" s="227">
        <f t="shared" si="32"/>
        <v>100</v>
      </c>
    </row>
    <row r="566" spans="1:22" ht="31.5" customHeight="1">
      <c r="A566" s="37" t="s">
        <v>379</v>
      </c>
      <c r="B566" s="59" t="s">
        <v>363</v>
      </c>
      <c r="C566" s="59" t="s">
        <v>96</v>
      </c>
      <c r="D566" s="59" t="s">
        <v>392</v>
      </c>
      <c r="E566" s="57">
        <v>1500</v>
      </c>
      <c r="F566" s="98"/>
      <c r="G566" s="57">
        <f>E566+F566</f>
        <v>1500</v>
      </c>
      <c r="H566" s="103"/>
      <c r="I566" s="57">
        <f>G566+H566</f>
        <v>1500</v>
      </c>
      <c r="J566" s="103"/>
      <c r="K566" s="57">
        <f>I566+J566</f>
        <v>1500</v>
      </c>
      <c r="L566" s="103"/>
      <c r="M566" s="57">
        <f>K566+L566</f>
        <v>1500</v>
      </c>
      <c r="N566" s="113"/>
      <c r="O566" s="57">
        <f>M566+N566</f>
        <v>1500</v>
      </c>
      <c r="P566" s="98">
        <v>600</v>
      </c>
      <c r="Q566" s="139">
        <f>O566+P566</f>
        <v>2100</v>
      </c>
      <c r="R566" s="98">
        <v>-400</v>
      </c>
      <c r="S566" s="141">
        <f>Q566+R566</f>
        <v>1700</v>
      </c>
      <c r="U566" s="141">
        <f>S566+T566</f>
        <v>1700</v>
      </c>
      <c r="V566" s="227">
        <f t="shared" si="32"/>
        <v>100</v>
      </c>
    </row>
    <row r="567" spans="1:22" ht="33" customHeight="1">
      <c r="A567" s="169" t="s">
        <v>402</v>
      </c>
      <c r="B567" s="59" t="s">
        <v>363</v>
      </c>
      <c r="C567" s="59" t="s">
        <v>96</v>
      </c>
      <c r="D567" s="89" t="s">
        <v>385</v>
      </c>
      <c r="E567" s="57"/>
      <c r="F567" s="98"/>
      <c r="G567" s="57"/>
      <c r="H567" s="103"/>
      <c r="I567" s="57"/>
      <c r="J567" s="103"/>
      <c r="K567" s="57"/>
      <c r="L567" s="103"/>
      <c r="M567" s="57"/>
      <c r="N567" s="113">
        <v>1000</v>
      </c>
      <c r="O567" s="57">
        <f>M567+N567</f>
        <v>1000</v>
      </c>
      <c r="P567" s="98"/>
      <c r="Q567" s="139">
        <f>O567+P567</f>
        <v>1000</v>
      </c>
      <c r="R567" s="98"/>
      <c r="S567" s="141">
        <f>Q567+R567</f>
        <v>1000</v>
      </c>
      <c r="U567" s="141">
        <f>S567+T567</f>
        <v>1000</v>
      </c>
      <c r="V567" s="227">
        <f t="shared" si="32"/>
        <v>100</v>
      </c>
    </row>
    <row r="568" spans="1:22" ht="20.25" customHeight="1">
      <c r="A568" s="164" t="s">
        <v>329</v>
      </c>
      <c r="B568" s="68" t="s">
        <v>354</v>
      </c>
      <c r="C568" s="68"/>
      <c r="D568" s="68"/>
      <c r="E568" s="55">
        <f>E570+E572+E603</f>
        <v>97509100</v>
      </c>
      <c r="F568" s="98"/>
      <c r="G568" s="55">
        <f>G570+G572+G603</f>
        <v>97509100</v>
      </c>
      <c r="H568" s="103"/>
      <c r="I568" s="55">
        <f>I570+I572+I603</f>
        <v>97609100</v>
      </c>
      <c r="J568" s="103"/>
      <c r="K568" s="55">
        <f>K570+K572+K603</f>
        <v>97609100</v>
      </c>
      <c r="L568" s="103"/>
      <c r="M568" s="55">
        <f>M570+M572+M603</f>
        <v>97609100</v>
      </c>
      <c r="N568" s="113"/>
      <c r="O568" s="55">
        <f>O570+O572+O603</f>
        <v>103996200</v>
      </c>
      <c r="P568" s="98"/>
      <c r="Q568" s="138">
        <f>Q570+Q572+Q603</f>
        <v>105395898</v>
      </c>
      <c r="R568" s="98"/>
      <c r="S568" s="138">
        <f>S570+S572+S603</f>
        <v>105496622.45</v>
      </c>
      <c r="U568" s="138">
        <f>U570+U572+U603</f>
        <v>99470666.89</v>
      </c>
      <c r="V568" s="227">
        <f t="shared" si="32"/>
        <v>94.3</v>
      </c>
    </row>
    <row r="569" spans="1:22" ht="21" customHeight="1">
      <c r="A569" s="75" t="s">
        <v>156</v>
      </c>
      <c r="B569" s="59" t="s">
        <v>334</v>
      </c>
      <c r="C569" s="59" t="s">
        <v>414</v>
      </c>
      <c r="D569" s="59"/>
      <c r="E569" s="57">
        <f>E570</f>
        <v>5004100</v>
      </c>
      <c r="F569" s="98"/>
      <c r="G569" s="57">
        <f>G570</f>
        <v>5004100</v>
      </c>
      <c r="H569" s="103"/>
      <c r="I569" s="57">
        <f>I570</f>
        <v>5004100</v>
      </c>
      <c r="J569" s="103"/>
      <c r="K569" s="57">
        <f>K570</f>
        <v>5004100</v>
      </c>
      <c r="L569" s="103"/>
      <c r="M569" s="57">
        <f>M570</f>
        <v>5004100</v>
      </c>
      <c r="N569" s="113"/>
      <c r="O569" s="57">
        <f>O570</f>
        <v>5128100</v>
      </c>
      <c r="P569" s="98"/>
      <c r="Q569" s="139">
        <f>Q570</f>
        <v>5972798</v>
      </c>
      <c r="R569" s="98"/>
      <c r="S569" s="141">
        <f>S570</f>
        <v>6073522.45</v>
      </c>
      <c r="U569" s="141">
        <f>U570</f>
        <v>6063707.54</v>
      </c>
      <c r="V569" s="227">
        <f t="shared" si="32"/>
        <v>99.8</v>
      </c>
    </row>
    <row r="570" spans="1:22" ht="21.75" customHeight="1">
      <c r="A570" s="75" t="s">
        <v>333</v>
      </c>
      <c r="B570" s="59" t="s">
        <v>334</v>
      </c>
      <c r="C570" s="59" t="s">
        <v>91</v>
      </c>
      <c r="D570" s="59"/>
      <c r="E570" s="57">
        <f>E571</f>
        <v>5004100</v>
      </c>
      <c r="F570" s="98"/>
      <c r="G570" s="57">
        <f>G571</f>
        <v>5004100</v>
      </c>
      <c r="H570" s="103"/>
      <c r="I570" s="57">
        <f>I571</f>
        <v>5004100</v>
      </c>
      <c r="J570" s="103"/>
      <c r="K570" s="57">
        <f>K571</f>
        <v>5004100</v>
      </c>
      <c r="L570" s="103"/>
      <c r="M570" s="57">
        <f>M571</f>
        <v>5004100</v>
      </c>
      <c r="N570" s="113"/>
      <c r="O570" s="57">
        <f>O571</f>
        <v>5128100</v>
      </c>
      <c r="P570" s="98"/>
      <c r="Q570" s="139">
        <f>Q571</f>
        <v>5972798</v>
      </c>
      <c r="R570" s="98"/>
      <c r="S570" s="141">
        <f>S571</f>
        <v>6073522.45</v>
      </c>
      <c r="U570" s="141">
        <f>U571</f>
        <v>6063707.54</v>
      </c>
      <c r="V570" s="227">
        <f t="shared" si="32"/>
        <v>99.8</v>
      </c>
    </row>
    <row r="571" spans="1:22" ht="24.75" customHeight="1">
      <c r="A571" s="75" t="s">
        <v>36</v>
      </c>
      <c r="B571" s="59" t="s">
        <v>334</v>
      </c>
      <c r="C571" s="59" t="s">
        <v>672</v>
      </c>
      <c r="D571" s="59" t="s">
        <v>397</v>
      </c>
      <c r="E571" s="57">
        <f>129000+553000+4322100</f>
        <v>5004100</v>
      </c>
      <c r="F571" s="98"/>
      <c r="G571" s="57">
        <f>E571+F571</f>
        <v>5004100</v>
      </c>
      <c r="H571" s="103"/>
      <c r="I571" s="57">
        <f>G571+H571</f>
        <v>5004100</v>
      </c>
      <c r="J571" s="103"/>
      <c r="K571" s="57">
        <f>I571+J571</f>
        <v>5004100</v>
      </c>
      <c r="L571" s="103"/>
      <c r="M571" s="57">
        <f>K571+L571</f>
        <v>5004100</v>
      </c>
      <c r="N571" s="113">
        <v>124000</v>
      </c>
      <c r="O571" s="57">
        <f>M571+N571</f>
        <v>5128100</v>
      </c>
      <c r="P571" s="98">
        <f>27300+817398</f>
        <v>844698</v>
      </c>
      <c r="Q571" s="139">
        <f>O571+P571</f>
        <v>5972798</v>
      </c>
      <c r="R571" s="98">
        <f>102000-1275.55</f>
        <v>100724.45</v>
      </c>
      <c r="S571" s="141">
        <f>Q571+R571</f>
        <v>6073522.45</v>
      </c>
      <c r="U571" s="141">
        <v>6063707.54</v>
      </c>
      <c r="V571" s="227">
        <f t="shared" si="32"/>
        <v>99.8</v>
      </c>
    </row>
    <row r="572" spans="1:22" ht="19.5" customHeight="1">
      <c r="A572" s="37" t="s">
        <v>330</v>
      </c>
      <c r="B572" s="56">
        <v>1003</v>
      </c>
      <c r="C572" s="56"/>
      <c r="D572" s="56"/>
      <c r="E572" s="58">
        <f>E576+E584+E595</f>
        <v>88349900</v>
      </c>
      <c r="F572" s="98"/>
      <c r="G572" s="58">
        <f>G576+G584+G595</f>
        <v>88349900</v>
      </c>
      <c r="H572" s="103"/>
      <c r="I572" s="58">
        <f>I573+I576+I584+I595</f>
        <v>87541484.24</v>
      </c>
      <c r="J572" s="103"/>
      <c r="K572" s="58">
        <f>K573+K576+K584+K595</f>
        <v>86441484.24</v>
      </c>
      <c r="L572" s="103"/>
      <c r="M572" s="58">
        <f>M573+M576+M584+M595</f>
        <v>86567862.24</v>
      </c>
      <c r="N572" s="113"/>
      <c r="O572" s="58">
        <f>O573+O576+O584+O595</f>
        <v>92830962.24</v>
      </c>
      <c r="P572" s="98"/>
      <c r="Q572" s="140">
        <f>Q573+Q576+Q584+Q595</f>
        <v>93385962.24</v>
      </c>
      <c r="R572" s="98"/>
      <c r="S572" s="130">
        <f>S573+S576+S584+S595</f>
        <v>95122141.24</v>
      </c>
      <c r="T572" s="114"/>
      <c r="U572" s="130">
        <f>U573+U576+U584+U595</f>
        <v>89784364.55</v>
      </c>
      <c r="V572" s="227">
        <f t="shared" si="32"/>
        <v>94.4</v>
      </c>
    </row>
    <row r="573" spans="1:22" ht="19.5" customHeight="1">
      <c r="A573" s="75" t="s">
        <v>156</v>
      </c>
      <c r="B573" s="89" t="s">
        <v>331</v>
      </c>
      <c r="C573" s="59" t="s">
        <v>414</v>
      </c>
      <c r="D573" s="56"/>
      <c r="E573" s="58"/>
      <c r="F573" s="98"/>
      <c r="G573" s="58"/>
      <c r="H573" s="103"/>
      <c r="I573" s="62">
        <f>I574</f>
        <v>100000</v>
      </c>
      <c r="J573" s="103"/>
      <c r="K573" s="62">
        <f>K574</f>
        <v>100000</v>
      </c>
      <c r="L573" s="103"/>
      <c r="M573" s="62">
        <f>M574</f>
        <v>100000</v>
      </c>
      <c r="N573" s="113"/>
      <c r="O573" s="62">
        <f>O574</f>
        <v>100000</v>
      </c>
      <c r="P573" s="98"/>
      <c r="Q573" s="130">
        <f>Q574</f>
        <v>100000</v>
      </c>
      <c r="R573" s="98"/>
      <c r="S573" s="130">
        <f>S574</f>
        <v>100000</v>
      </c>
      <c r="U573" s="130">
        <f>U574</f>
        <v>86000</v>
      </c>
      <c r="V573" s="227">
        <f t="shared" si="32"/>
        <v>86</v>
      </c>
    </row>
    <row r="574" spans="1:22" ht="19.5" customHeight="1">
      <c r="A574" s="101" t="s">
        <v>377</v>
      </c>
      <c r="B574" s="60" t="s">
        <v>331</v>
      </c>
      <c r="C574" s="60" t="s">
        <v>89</v>
      </c>
      <c r="D574" s="56"/>
      <c r="E574" s="58"/>
      <c r="F574" s="98"/>
      <c r="G574" s="58"/>
      <c r="H574" s="103"/>
      <c r="I574" s="58">
        <f>I575</f>
        <v>100000</v>
      </c>
      <c r="J574" s="103"/>
      <c r="K574" s="58">
        <f>K575</f>
        <v>100000</v>
      </c>
      <c r="L574" s="103"/>
      <c r="M574" s="58">
        <f>M575</f>
        <v>100000</v>
      </c>
      <c r="N574" s="113"/>
      <c r="O574" s="58">
        <f>O575</f>
        <v>100000</v>
      </c>
      <c r="P574" s="98"/>
      <c r="Q574" s="140">
        <f>Q575</f>
        <v>100000</v>
      </c>
      <c r="R574" s="98"/>
      <c r="S574" s="130">
        <f>S575</f>
        <v>100000</v>
      </c>
      <c r="U574" s="130">
        <f>U575</f>
        <v>86000</v>
      </c>
      <c r="V574" s="227">
        <f t="shared" si="32"/>
        <v>86</v>
      </c>
    </row>
    <row r="575" spans="1:22" ht="51.75" customHeight="1">
      <c r="A575" s="101" t="s">
        <v>600</v>
      </c>
      <c r="B575" s="60" t="s">
        <v>331</v>
      </c>
      <c r="C575" s="60" t="s">
        <v>89</v>
      </c>
      <c r="D575" s="60" t="s">
        <v>601</v>
      </c>
      <c r="E575" s="58"/>
      <c r="F575" s="98"/>
      <c r="G575" s="58"/>
      <c r="H575" s="103">
        <v>100000</v>
      </c>
      <c r="I575" s="58">
        <f>G575+H575</f>
        <v>100000</v>
      </c>
      <c r="J575" s="103"/>
      <c r="K575" s="58">
        <f>I575+J575</f>
        <v>100000</v>
      </c>
      <c r="L575" s="103"/>
      <c r="M575" s="58">
        <f>K575+L575</f>
        <v>100000</v>
      </c>
      <c r="N575" s="113"/>
      <c r="O575" s="58">
        <f>M575+N575</f>
        <v>100000</v>
      </c>
      <c r="P575" s="98"/>
      <c r="Q575" s="140">
        <f>O575+P575</f>
        <v>100000</v>
      </c>
      <c r="R575" s="98"/>
      <c r="S575" s="130">
        <f>Q575+R575</f>
        <v>100000</v>
      </c>
      <c r="U575" s="130">
        <v>86000</v>
      </c>
      <c r="V575" s="227">
        <f t="shared" si="32"/>
        <v>86</v>
      </c>
    </row>
    <row r="576" spans="1:22" ht="78.75">
      <c r="A576" s="170" t="s">
        <v>501</v>
      </c>
      <c r="B576" s="60" t="s">
        <v>331</v>
      </c>
      <c r="C576" s="60" t="s">
        <v>478</v>
      </c>
      <c r="D576" s="60"/>
      <c r="E576" s="62">
        <f>E577</f>
        <v>397000</v>
      </c>
      <c r="F576" s="98"/>
      <c r="G576" s="62">
        <f>G577</f>
        <v>397000</v>
      </c>
      <c r="H576" s="103"/>
      <c r="I576" s="62">
        <f>I577</f>
        <v>397000</v>
      </c>
      <c r="J576" s="103"/>
      <c r="K576" s="62">
        <f>K577</f>
        <v>397000</v>
      </c>
      <c r="L576" s="103"/>
      <c r="M576" s="62">
        <f>M577</f>
        <v>397000</v>
      </c>
      <c r="N576" s="113"/>
      <c r="O576" s="62">
        <f>O577</f>
        <v>397000</v>
      </c>
      <c r="P576" s="98"/>
      <c r="Q576" s="130">
        <f>Q577</f>
        <v>952000</v>
      </c>
      <c r="R576" s="98"/>
      <c r="S576" s="130">
        <f>S577</f>
        <v>952000</v>
      </c>
      <c r="U576" s="130">
        <f>U577</f>
        <v>951912</v>
      </c>
      <c r="V576" s="227">
        <f t="shared" si="32"/>
        <v>100</v>
      </c>
    </row>
    <row r="577" spans="1:22" ht="47.25">
      <c r="A577" s="171" t="s">
        <v>14</v>
      </c>
      <c r="B577" s="60" t="s">
        <v>331</v>
      </c>
      <c r="C577" s="89" t="s">
        <v>163</v>
      </c>
      <c r="D577" s="60"/>
      <c r="E577" s="62">
        <f>E578</f>
        <v>397000</v>
      </c>
      <c r="F577" s="98"/>
      <c r="G577" s="62">
        <f>G578</f>
        <v>397000</v>
      </c>
      <c r="H577" s="103"/>
      <c r="I577" s="62">
        <f>I578</f>
        <v>397000</v>
      </c>
      <c r="J577" s="103"/>
      <c r="K577" s="62">
        <f>K578</f>
        <v>397000</v>
      </c>
      <c r="L577" s="103"/>
      <c r="M577" s="62">
        <f>M578</f>
        <v>397000</v>
      </c>
      <c r="N577" s="113"/>
      <c r="O577" s="62">
        <f>O578</f>
        <v>397000</v>
      </c>
      <c r="P577" s="98"/>
      <c r="Q577" s="130">
        <f>Q578+Q580+Q582</f>
        <v>952000</v>
      </c>
      <c r="R577" s="98"/>
      <c r="S577" s="130">
        <f>S578+S580+S582</f>
        <v>952000</v>
      </c>
      <c r="U577" s="130">
        <f>U578+U580+U582</f>
        <v>951912</v>
      </c>
      <c r="V577" s="227">
        <f t="shared" si="32"/>
        <v>100</v>
      </c>
    </row>
    <row r="578" spans="1:22" ht="47.25">
      <c r="A578" s="171" t="s">
        <v>507</v>
      </c>
      <c r="B578" s="60" t="s">
        <v>331</v>
      </c>
      <c r="C578" s="89" t="s">
        <v>164</v>
      </c>
      <c r="D578" s="60"/>
      <c r="E578" s="62">
        <f>E579</f>
        <v>397000</v>
      </c>
      <c r="F578" s="98"/>
      <c r="G578" s="62">
        <f>G579</f>
        <v>397000</v>
      </c>
      <c r="H578" s="103"/>
      <c r="I578" s="62">
        <f>I579</f>
        <v>397000</v>
      </c>
      <c r="J578" s="103"/>
      <c r="K578" s="62">
        <f>K579</f>
        <v>397000</v>
      </c>
      <c r="L578" s="103"/>
      <c r="M578" s="62">
        <f>M579</f>
        <v>397000</v>
      </c>
      <c r="N578" s="113"/>
      <c r="O578" s="62">
        <f>O579</f>
        <v>397000</v>
      </c>
      <c r="P578" s="98"/>
      <c r="Q578" s="130">
        <f>Q579</f>
        <v>397000</v>
      </c>
      <c r="R578" s="98"/>
      <c r="S578" s="130">
        <f>S579</f>
        <v>397000</v>
      </c>
      <c r="U578" s="130">
        <f>U579</f>
        <v>396912</v>
      </c>
      <c r="V578" s="227">
        <f t="shared" si="32"/>
        <v>100</v>
      </c>
    </row>
    <row r="579" spans="1:22" ht="31.5">
      <c r="A579" s="127" t="s">
        <v>400</v>
      </c>
      <c r="B579" s="60" t="s">
        <v>331</v>
      </c>
      <c r="C579" s="89" t="s">
        <v>164</v>
      </c>
      <c r="D579" s="60" t="s">
        <v>399</v>
      </c>
      <c r="E579" s="62">
        <v>397000</v>
      </c>
      <c r="F579" s="98"/>
      <c r="G579" s="62">
        <f>E579+F579</f>
        <v>397000</v>
      </c>
      <c r="H579" s="103"/>
      <c r="I579" s="62">
        <f>G579+H579</f>
        <v>397000</v>
      </c>
      <c r="J579" s="103"/>
      <c r="K579" s="62">
        <f>I579+J579</f>
        <v>397000</v>
      </c>
      <c r="L579" s="103"/>
      <c r="M579" s="62">
        <f>K579+L579</f>
        <v>397000</v>
      </c>
      <c r="N579" s="113"/>
      <c r="O579" s="62">
        <f>M579+N579</f>
        <v>397000</v>
      </c>
      <c r="P579" s="98"/>
      <c r="Q579" s="130">
        <f>O579+P579</f>
        <v>397000</v>
      </c>
      <c r="R579" s="98"/>
      <c r="S579" s="130">
        <f>Q579+R579</f>
        <v>397000</v>
      </c>
      <c r="U579" s="130">
        <v>396912</v>
      </c>
      <c r="V579" s="227">
        <f t="shared" si="32"/>
        <v>100</v>
      </c>
    </row>
    <row r="580" spans="1:22" ht="47.25">
      <c r="A580" s="127" t="s">
        <v>462</v>
      </c>
      <c r="B580" s="60" t="s">
        <v>331</v>
      </c>
      <c r="C580" s="89" t="s">
        <v>460</v>
      </c>
      <c r="D580" s="60"/>
      <c r="E580" s="62"/>
      <c r="F580" s="98"/>
      <c r="G580" s="62"/>
      <c r="H580" s="103"/>
      <c r="I580" s="62"/>
      <c r="J580" s="103"/>
      <c r="K580" s="62"/>
      <c r="L580" s="103"/>
      <c r="M580" s="62"/>
      <c r="N580" s="113"/>
      <c r="O580" s="62"/>
      <c r="P580" s="98"/>
      <c r="Q580" s="130">
        <f>Q581</f>
        <v>353100</v>
      </c>
      <c r="R580" s="98"/>
      <c r="S580" s="130">
        <f>S581</f>
        <v>353100</v>
      </c>
      <c r="U580" s="130">
        <f>U581</f>
        <v>353100</v>
      </c>
      <c r="V580" s="227">
        <f t="shared" si="32"/>
        <v>100</v>
      </c>
    </row>
    <row r="581" spans="1:22" ht="31.5">
      <c r="A581" s="127" t="s">
        <v>400</v>
      </c>
      <c r="B581" s="60" t="s">
        <v>331</v>
      </c>
      <c r="C581" s="89" t="s">
        <v>460</v>
      </c>
      <c r="D581" s="60" t="s">
        <v>399</v>
      </c>
      <c r="E581" s="62"/>
      <c r="F581" s="98"/>
      <c r="G581" s="62"/>
      <c r="H581" s="103"/>
      <c r="I581" s="62"/>
      <c r="J581" s="103"/>
      <c r="K581" s="62"/>
      <c r="L581" s="103"/>
      <c r="M581" s="62"/>
      <c r="N581" s="113"/>
      <c r="O581" s="62"/>
      <c r="P581" s="98">
        <v>353100</v>
      </c>
      <c r="Q581" s="130">
        <f>O581+P581</f>
        <v>353100</v>
      </c>
      <c r="R581" s="98"/>
      <c r="S581" s="130">
        <f>Q581+R581</f>
        <v>353100</v>
      </c>
      <c r="U581" s="130">
        <f>S581+T581</f>
        <v>353100</v>
      </c>
      <c r="V581" s="227">
        <f t="shared" si="32"/>
        <v>100</v>
      </c>
    </row>
    <row r="582" spans="1:22" ht="50.25" customHeight="1">
      <c r="A582" s="127" t="s">
        <v>463</v>
      </c>
      <c r="B582" s="60" t="s">
        <v>331</v>
      </c>
      <c r="C582" s="89" t="s">
        <v>461</v>
      </c>
      <c r="D582" s="60"/>
      <c r="E582" s="62"/>
      <c r="F582" s="98"/>
      <c r="G582" s="62"/>
      <c r="H582" s="103"/>
      <c r="I582" s="62"/>
      <c r="J582" s="103"/>
      <c r="K582" s="62"/>
      <c r="L582" s="103"/>
      <c r="M582" s="62"/>
      <c r="N582" s="113"/>
      <c r="O582" s="62"/>
      <c r="P582" s="98"/>
      <c r="Q582" s="130">
        <f>Q583</f>
        <v>201900</v>
      </c>
      <c r="R582" s="98"/>
      <c r="S582" s="130">
        <f>S583</f>
        <v>201900</v>
      </c>
      <c r="U582" s="130">
        <f>U583</f>
        <v>201900</v>
      </c>
      <c r="V582" s="227">
        <f t="shared" si="32"/>
        <v>100</v>
      </c>
    </row>
    <row r="583" spans="1:22" ht="31.5">
      <c r="A583" s="127" t="s">
        <v>400</v>
      </c>
      <c r="B583" s="60" t="s">
        <v>331</v>
      </c>
      <c r="C583" s="89" t="s">
        <v>461</v>
      </c>
      <c r="D583" s="60" t="s">
        <v>399</v>
      </c>
      <c r="E583" s="62"/>
      <c r="F583" s="98"/>
      <c r="G583" s="62"/>
      <c r="H583" s="103"/>
      <c r="I583" s="62"/>
      <c r="J583" s="103"/>
      <c r="K583" s="62"/>
      <c r="L583" s="103"/>
      <c r="M583" s="62"/>
      <c r="N583" s="113"/>
      <c r="O583" s="62"/>
      <c r="P583" s="98">
        <v>201900</v>
      </c>
      <c r="Q583" s="130">
        <f>O583+P583</f>
        <v>201900</v>
      </c>
      <c r="R583" s="98"/>
      <c r="S583" s="130">
        <f>Q583+R583</f>
        <v>201900</v>
      </c>
      <c r="U583" s="130">
        <f>S583+T583</f>
        <v>201900</v>
      </c>
      <c r="V583" s="227">
        <f t="shared" si="32"/>
        <v>100</v>
      </c>
    </row>
    <row r="584" spans="1:22" ht="103.5" customHeight="1">
      <c r="A584" s="71" t="s">
        <v>513</v>
      </c>
      <c r="B584" s="56" t="s">
        <v>331</v>
      </c>
      <c r="C584" s="56" t="s">
        <v>289</v>
      </c>
      <c r="D584" s="56"/>
      <c r="E584" s="58">
        <f>E585</f>
        <v>87302900</v>
      </c>
      <c r="F584" s="98"/>
      <c r="G584" s="58">
        <f>G585</f>
        <v>87302900</v>
      </c>
      <c r="H584" s="103"/>
      <c r="I584" s="58">
        <f>I585</f>
        <v>86394484.24</v>
      </c>
      <c r="J584" s="103"/>
      <c r="K584" s="58">
        <f>K585</f>
        <v>85294484.24</v>
      </c>
      <c r="L584" s="103"/>
      <c r="M584" s="58">
        <f>M585</f>
        <v>85420862.24</v>
      </c>
      <c r="N584" s="113"/>
      <c r="O584" s="58">
        <f>O585</f>
        <v>85420862.24</v>
      </c>
      <c r="P584" s="98"/>
      <c r="Q584" s="140">
        <f>Q585</f>
        <v>85420862.24</v>
      </c>
      <c r="R584" s="98"/>
      <c r="S584" s="130">
        <f>S585</f>
        <v>87157041.24</v>
      </c>
      <c r="T584" s="114"/>
      <c r="U584" s="130">
        <f>U585</f>
        <v>81833352.55</v>
      </c>
      <c r="V584" s="227">
        <f t="shared" si="32"/>
        <v>93.9</v>
      </c>
    </row>
    <row r="585" spans="1:22" ht="84.75" customHeight="1">
      <c r="A585" s="71" t="s">
        <v>247</v>
      </c>
      <c r="B585" s="56" t="s">
        <v>331</v>
      </c>
      <c r="C585" s="56" t="s">
        <v>553</v>
      </c>
      <c r="D585" s="56"/>
      <c r="E585" s="58">
        <f>E586+E589+E592</f>
        <v>87302900</v>
      </c>
      <c r="F585" s="98"/>
      <c r="G585" s="58">
        <f>G586+G589+G592</f>
        <v>87302900</v>
      </c>
      <c r="H585" s="103"/>
      <c r="I585" s="58">
        <f>I586+I589+I592</f>
        <v>86394484.24</v>
      </c>
      <c r="J585" s="103"/>
      <c r="K585" s="58">
        <f>K586+K589+K592</f>
        <v>85294484.24</v>
      </c>
      <c r="L585" s="103"/>
      <c r="M585" s="58">
        <f>M586+M589+M592</f>
        <v>85420862.24</v>
      </c>
      <c r="N585" s="113"/>
      <c r="O585" s="58">
        <f>O586+O589+O592</f>
        <v>85420862.24</v>
      </c>
      <c r="P585" s="98"/>
      <c r="Q585" s="140">
        <f>Q586+Q589+Q592</f>
        <v>85420862.24</v>
      </c>
      <c r="R585" s="98"/>
      <c r="S585" s="130">
        <f>S586+S589+S592</f>
        <v>87157041.24</v>
      </c>
      <c r="T585" s="114"/>
      <c r="U585" s="130">
        <f>U586+U589+U592</f>
        <v>81833352.55</v>
      </c>
      <c r="V585" s="227">
        <f t="shared" si="32"/>
        <v>93.9</v>
      </c>
    </row>
    <row r="586" spans="1:22" ht="226.5" customHeight="1">
      <c r="A586" s="71" t="s">
        <v>674</v>
      </c>
      <c r="B586" s="56" t="s">
        <v>331</v>
      </c>
      <c r="C586" s="56" t="s">
        <v>675</v>
      </c>
      <c r="D586" s="56"/>
      <c r="E586" s="58">
        <f>E587+E588</f>
        <v>9460000</v>
      </c>
      <c r="F586" s="98"/>
      <c r="G586" s="58">
        <f>G587+G588</f>
        <v>9460000</v>
      </c>
      <c r="H586" s="103"/>
      <c r="I586" s="58">
        <f>I587+I588</f>
        <v>8551584.24</v>
      </c>
      <c r="J586" s="103"/>
      <c r="K586" s="58">
        <f>K587+K588</f>
        <v>8551584.24</v>
      </c>
      <c r="L586" s="103"/>
      <c r="M586" s="58">
        <f>M587+M588</f>
        <v>8677962.24</v>
      </c>
      <c r="N586" s="113"/>
      <c r="O586" s="58">
        <f>O587+O588</f>
        <v>8677962.24</v>
      </c>
      <c r="P586" s="98"/>
      <c r="Q586" s="140">
        <f>Q587+Q588</f>
        <v>8677962.24</v>
      </c>
      <c r="R586" s="98"/>
      <c r="S586" s="130">
        <f>S587+S588</f>
        <v>8677962.24</v>
      </c>
      <c r="T586" s="114">
        <f>S586-Q586</f>
        <v>0</v>
      </c>
      <c r="U586" s="130">
        <f>U587+U588</f>
        <v>7655335.92</v>
      </c>
      <c r="V586" s="227">
        <f aca="true" t="shared" si="33" ref="V586:V649">IF(S586=0,"-",IF(U586/S586*100&gt;110,"свыше 100",ROUND((U586/S586*100),1)))</f>
        <v>88.2</v>
      </c>
    </row>
    <row r="587" spans="1:22" ht="48.75" customHeight="1">
      <c r="A587" s="172" t="s">
        <v>167</v>
      </c>
      <c r="B587" s="56" t="s">
        <v>331</v>
      </c>
      <c r="C587" s="56" t="s">
        <v>675</v>
      </c>
      <c r="D587" s="56" t="s">
        <v>398</v>
      </c>
      <c r="E587" s="57">
        <v>9318100</v>
      </c>
      <c r="F587" s="98"/>
      <c r="G587" s="57">
        <f>E587+F587</f>
        <v>9318100</v>
      </c>
      <c r="H587" s="103">
        <v>-892893.76</v>
      </c>
      <c r="I587" s="57">
        <f>G587+H587</f>
        <v>8425206.24</v>
      </c>
      <c r="J587" s="103"/>
      <c r="K587" s="57">
        <f>I587+J587</f>
        <v>8425206.24</v>
      </c>
      <c r="L587" s="103">
        <v>126378</v>
      </c>
      <c r="M587" s="57">
        <f>K587+L587</f>
        <v>8551584.24</v>
      </c>
      <c r="N587" s="113"/>
      <c r="O587" s="57">
        <f>M587+N587</f>
        <v>8551584.24</v>
      </c>
      <c r="P587" s="98"/>
      <c r="Q587" s="139">
        <f>O587+P587</f>
        <v>8551584.24</v>
      </c>
      <c r="R587" s="98"/>
      <c r="S587" s="141">
        <f>Q587+R587</f>
        <v>8551584.24</v>
      </c>
      <c r="U587" s="141">
        <v>7541977.07</v>
      </c>
      <c r="V587" s="227">
        <f t="shared" si="33"/>
        <v>88.2</v>
      </c>
    </row>
    <row r="588" spans="1:22" ht="33" customHeight="1">
      <c r="A588" s="169" t="s">
        <v>402</v>
      </c>
      <c r="B588" s="56" t="s">
        <v>331</v>
      </c>
      <c r="C588" s="56" t="s">
        <v>675</v>
      </c>
      <c r="D588" s="60" t="s">
        <v>385</v>
      </c>
      <c r="E588" s="57">
        <v>141900</v>
      </c>
      <c r="F588" s="98"/>
      <c r="G588" s="57">
        <f>E588+F588</f>
        <v>141900</v>
      </c>
      <c r="H588" s="103">
        <f>-15522</f>
        <v>-15522</v>
      </c>
      <c r="I588" s="57">
        <f>G588+H588</f>
        <v>126378</v>
      </c>
      <c r="J588" s="103"/>
      <c r="K588" s="57">
        <f>I588+J588</f>
        <v>126378</v>
      </c>
      <c r="L588" s="103"/>
      <c r="M588" s="57">
        <f>K588+L588</f>
        <v>126378</v>
      </c>
      <c r="N588" s="113"/>
      <c r="O588" s="57">
        <f>M588+N588</f>
        <v>126378</v>
      </c>
      <c r="P588" s="98"/>
      <c r="Q588" s="139">
        <f>O588+P588</f>
        <v>126378</v>
      </c>
      <c r="R588" s="98"/>
      <c r="S588" s="141">
        <f>Q588+R588</f>
        <v>126378</v>
      </c>
      <c r="U588" s="141">
        <v>113358.85</v>
      </c>
      <c r="V588" s="227">
        <f t="shared" si="33"/>
        <v>89.7</v>
      </c>
    </row>
    <row r="589" spans="1:22" ht="185.25" customHeight="1">
      <c r="A589" s="71" t="s">
        <v>486</v>
      </c>
      <c r="B589" s="56">
        <v>1003</v>
      </c>
      <c r="C589" s="56" t="s">
        <v>677</v>
      </c>
      <c r="D589" s="56"/>
      <c r="E589" s="58">
        <f>E590+E591</f>
        <v>68763900</v>
      </c>
      <c r="F589" s="98"/>
      <c r="G589" s="58">
        <f>G590+G591</f>
        <v>68763900</v>
      </c>
      <c r="H589" s="103"/>
      <c r="I589" s="58">
        <f>I590+I591</f>
        <v>68763900</v>
      </c>
      <c r="J589" s="103"/>
      <c r="K589" s="58">
        <f>K590+K591</f>
        <v>67663900</v>
      </c>
      <c r="L589" s="103"/>
      <c r="M589" s="58">
        <f>M590+M591</f>
        <v>67663900</v>
      </c>
      <c r="N589" s="113"/>
      <c r="O589" s="58">
        <f>O590+O591</f>
        <v>67663900</v>
      </c>
      <c r="P589" s="98"/>
      <c r="Q589" s="140">
        <f>Q590+Q591</f>
        <v>67663900</v>
      </c>
      <c r="R589" s="98"/>
      <c r="S589" s="130">
        <f>S590+S591</f>
        <v>69400079</v>
      </c>
      <c r="T589" s="114"/>
      <c r="U589" s="130">
        <f>U590+U591</f>
        <v>66964900.37</v>
      </c>
      <c r="V589" s="227">
        <f t="shared" si="33"/>
        <v>96.5</v>
      </c>
    </row>
    <row r="590" spans="1:22" ht="51.75" customHeight="1">
      <c r="A590" s="172" t="s">
        <v>167</v>
      </c>
      <c r="B590" s="56" t="s">
        <v>331</v>
      </c>
      <c r="C590" s="56" t="s">
        <v>677</v>
      </c>
      <c r="D590" s="56" t="s">
        <v>398</v>
      </c>
      <c r="E590" s="61">
        <v>67732400</v>
      </c>
      <c r="F590" s="98"/>
      <c r="G590" s="61">
        <v>67732400</v>
      </c>
      <c r="H590" s="103"/>
      <c r="I590" s="61">
        <v>67732400</v>
      </c>
      <c r="J590" s="103">
        <v>-1100000</v>
      </c>
      <c r="K590" s="61">
        <f>I590+J590</f>
        <v>66632400</v>
      </c>
      <c r="L590" s="103"/>
      <c r="M590" s="61">
        <f>K590+L590</f>
        <v>66632400</v>
      </c>
      <c r="N590" s="113"/>
      <c r="O590" s="61">
        <f>M590+N590</f>
        <v>66632400</v>
      </c>
      <c r="P590" s="98"/>
      <c r="Q590" s="141">
        <f>O590+P590</f>
        <v>66632400</v>
      </c>
      <c r="R590" s="98">
        <v>1710521</v>
      </c>
      <c r="S590" s="141">
        <f>Q590+R590</f>
        <v>68342921</v>
      </c>
      <c r="U590" s="141">
        <v>65991328.04</v>
      </c>
      <c r="V590" s="227">
        <f t="shared" si="33"/>
        <v>96.6</v>
      </c>
    </row>
    <row r="591" spans="1:22" ht="36.75" customHeight="1">
      <c r="A591" s="169" t="s">
        <v>402</v>
      </c>
      <c r="B591" s="60" t="s">
        <v>331</v>
      </c>
      <c r="C591" s="60" t="s">
        <v>677</v>
      </c>
      <c r="D591" s="60" t="s">
        <v>385</v>
      </c>
      <c r="E591" s="61">
        <v>1031500</v>
      </c>
      <c r="F591" s="98"/>
      <c r="G591" s="61">
        <v>1031500</v>
      </c>
      <c r="H591" s="103"/>
      <c r="I591" s="61">
        <v>1031500</v>
      </c>
      <c r="J591" s="103"/>
      <c r="K591" s="61">
        <v>1031500</v>
      </c>
      <c r="L591" s="103"/>
      <c r="M591" s="61">
        <v>1031500</v>
      </c>
      <c r="N591" s="113"/>
      <c r="O591" s="61">
        <v>1031500</v>
      </c>
      <c r="P591" s="98"/>
      <c r="Q591" s="141">
        <v>1031500</v>
      </c>
      <c r="R591" s="98">
        <v>25658</v>
      </c>
      <c r="S591" s="141">
        <f>Q591+R591</f>
        <v>1057158</v>
      </c>
      <c r="U591" s="141">
        <v>973572.33</v>
      </c>
      <c r="V591" s="227">
        <f t="shared" si="33"/>
        <v>92.1</v>
      </c>
    </row>
    <row r="592" spans="1:22" ht="80.25" customHeight="1">
      <c r="A592" s="71" t="s">
        <v>0</v>
      </c>
      <c r="B592" s="56" t="s">
        <v>331</v>
      </c>
      <c r="C592" s="56" t="s">
        <v>1</v>
      </c>
      <c r="D592" s="56"/>
      <c r="E592" s="58">
        <f>E593+E594</f>
        <v>9079000</v>
      </c>
      <c r="F592" s="98"/>
      <c r="G592" s="58">
        <f>G593+G594</f>
        <v>9079000</v>
      </c>
      <c r="H592" s="103"/>
      <c r="I592" s="58">
        <f>I593+I594</f>
        <v>9079000</v>
      </c>
      <c r="J592" s="103"/>
      <c r="K592" s="58">
        <f>K593+K594</f>
        <v>9079000</v>
      </c>
      <c r="L592" s="103"/>
      <c r="M592" s="58">
        <f>M593+M594</f>
        <v>9079000</v>
      </c>
      <c r="N592" s="113"/>
      <c r="O592" s="58">
        <f>O593+O594</f>
        <v>9079000</v>
      </c>
      <c r="P592" s="98"/>
      <c r="Q592" s="140">
        <f>Q593+Q594</f>
        <v>9079000</v>
      </c>
      <c r="R592" s="98"/>
      <c r="S592" s="130">
        <f>S593+S594</f>
        <v>9079000</v>
      </c>
      <c r="U592" s="130">
        <f>U593+U594</f>
        <v>7213116.26</v>
      </c>
      <c r="V592" s="227">
        <f t="shared" si="33"/>
        <v>79.4</v>
      </c>
    </row>
    <row r="593" spans="1:22" ht="56.25" customHeight="1">
      <c r="A593" s="11" t="s">
        <v>167</v>
      </c>
      <c r="B593" s="89" t="s">
        <v>331</v>
      </c>
      <c r="C593" s="89" t="s">
        <v>1</v>
      </c>
      <c r="D593" s="89" t="s">
        <v>398</v>
      </c>
      <c r="E593" s="57">
        <v>8942800</v>
      </c>
      <c r="F593" s="98"/>
      <c r="G593" s="57">
        <f>E593+F593</f>
        <v>8942800</v>
      </c>
      <c r="H593" s="103"/>
      <c r="I593" s="57">
        <f>G593+H593</f>
        <v>8942800</v>
      </c>
      <c r="J593" s="103"/>
      <c r="K593" s="57">
        <f>I593+J593</f>
        <v>8942800</v>
      </c>
      <c r="L593" s="103"/>
      <c r="M593" s="57">
        <f>K593+L593</f>
        <v>8942800</v>
      </c>
      <c r="N593" s="113"/>
      <c r="O593" s="57">
        <f>M593+N593</f>
        <v>8942800</v>
      </c>
      <c r="P593" s="98"/>
      <c r="Q593" s="139">
        <f>O593+P593</f>
        <v>8942800</v>
      </c>
      <c r="R593" s="98"/>
      <c r="S593" s="141">
        <f>Q593+R593</f>
        <v>8942800</v>
      </c>
      <c r="U593" s="141">
        <v>7110517.43</v>
      </c>
      <c r="V593" s="227">
        <f t="shared" si="33"/>
        <v>79.5</v>
      </c>
    </row>
    <row r="594" spans="1:22" ht="38.25" customHeight="1">
      <c r="A594" s="11" t="s">
        <v>402</v>
      </c>
      <c r="B594" s="89" t="s">
        <v>331</v>
      </c>
      <c r="C594" s="89" t="s">
        <v>1</v>
      </c>
      <c r="D594" s="89" t="s">
        <v>385</v>
      </c>
      <c r="E594" s="57">
        <v>136200</v>
      </c>
      <c r="F594" s="98"/>
      <c r="G594" s="57">
        <f>E594+F594</f>
        <v>136200</v>
      </c>
      <c r="H594" s="103"/>
      <c r="I594" s="57">
        <f>G594+H594</f>
        <v>136200</v>
      </c>
      <c r="J594" s="103"/>
      <c r="K594" s="57">
        <f>I594+J594</f>
        <v>136200</v>
      </c>
      <c r="L594" s="103"/>
      <c r="M594" s="57">
        <f>K594+L594</f>
        <v>136200</v>
      </c>
      <c r="N594" s="113"/>
      <c r="O594" s="57">
        <f>M594+N594</f>
        <v>136200</v>
      </c>
      <c r="P594" s="98"/>
      <c r="Q594" s="139">
        <f>O594+P594</f>
        <v>136200</v>
      </c>
      <c r="R594" s="98"/>
      <c r="S594" s="141">
        <f>Q594+R594</f>
        <v>136200</v>
      </c>
      <c r="U594" s="141">
        <v>102598.83</v>
      </c>
      <c r="V594" s="227">
        <f t="shared" si="33"/>
        <v>75.3</v>
      </c>
    </row>
    <row r="595" spans="1:22" ht="82.5" customHeight="1">
      <c r="A595" s="37" t="s">
        <v>201</v>
      </c>
      <c r="B595" s="56" t="s">
        <v>331</v>
      </c>
      <c r="C595" s="56" t="s">
        <v>538</v>
      </c>
      <c r="D595" s="59"/>
      <c r="E595" s="57">
        <f>E596</f>
        <v>650000</v>
      </c>
      <c r="F595" s="98"/>
      <c r="G595" s="57">
        <f>G596</f>
        <v>650000</v>
      </c>
      <c r="H595" s="103"/>
      <c r="I595" s="57">
        <f>I596</f>
        <v>650000</v>
      </c>
      <c r="J595" s="103"/>
      <c r="K595" s="57">
        <f>K596</f>
        <v>650000</v>
      </c>
      <c r="L595" s="103"/>
      <c r="M595" s="57">
        <f>M596</f>
        <v>650000</v>
      </c>
      <c r="N595" s="113"/>
      <c r="O595" s="57">
        <f>O596</f>
        <v>6913100</v>
      </c>
      <c r="P595" s="98"/>
      <c r="Q595" s="139">
        <f>Q596</f>
        <v>6913100</v>
      </c>
      <c r="R595" s="98"/>
      <c r="S595" s="141">
        <f>S596</f>
        <v>6913100</v>
      </c>
      <c r="U595" s="141">
        <f>U596</f>
        <v>6913100</v>
      </c>
      <c r="V595" s="227">
        <f t="shared" si="33"/>
        <v>100</v>
      </c>
    </row>
    <row r="596" spans="1:22" ht="85.5" customHeight="1">
      <c r="A596" s="38" t="s">
        <v>448</v>
      </c>
      <c r="B596" s="56" t="s">
        <v>331</v>
      </c>
      <c r="C596" s="56" t="s">
        <v>449</v>
      </c>
      <c r="D596" s="56"/>
      <c r="E596" s="57">
        <f>E597</f>
        <v>650000</v>
      </c>
      <c r="F596" s="98"/>
      <c r="G596" s="57">
        <f>G597</f>
        <v>650000</v>
      </c>
      <c r="H596" s="103"/>
      <c r="I596" s="57">
        <f>I597</f>
        <v>650000</v>
      </c>
      <c r="J596" s="103"/>
      <c r="K596" s="57">
        <f>K597</f>
        <v>650000</v>
      </c>
      <c r="L596" s="103"/>
      <c r="M596" s="57">
        <f>M597</f>
        <v>650000</v>
      </c>
      <c r="N596" s="113"/>
      <c r="O596" s="57">
        <f>O597+O599+O601</f>
        <v>6913100</v>
      </c>
      <c r="P596" s="98"/>
      <c r="Q596" s="139">
        <f>Q597+Q599+Q601</f>
        <v>6913100</v>
      </c>
      <c r="R596" s="98"/>
      <c r="S596" s="141">
        <f>S597+S599+S601</f>
        <v>6913100</v>
      </c>
      <c r="U596" s="141">
        <f>U597+U599+U601</f>
        <v>6913100</v>
      </c>
      <c r="V596" s="227">
        <f t="shared" si="33"/>
        <v>100</v>
      </c>
    </row>
    <row r="597" spans="1:22" ht="46.5" customHeight="1">
      <c r="A597" s="38" t="s">
        <v>450</v>
      </c>
      <c r="B597" s="56" t="s">
        <v>331</v>
      </c>
      <c r="C597" s="56" t="s">
        <v>451</v>
      </c>
      <c r="D597" s="56"/>
      <c r="E597" s="57">
        <f>E598</f>
        <v>650000</v>
      </c>
      <c r="F597" s="98"/>
      <c r="G597" s="57">
        <f>G598</f>
        <v>650000</v>
      </c>
      <c r="H597" s="103"/>
      <c r="I597" s="57">
        <f>I598</f>
        <v>650000</v>
      </c>
      <c r="J597" s="103"/>
      <c r="K597" s="57">
        <f>K598</f>
        <v>650000</v>
      </c>
      <c r="L597" s="103"/>
      <c r="M597" s="57">
        <f>M598</f>
        <v>650000</v>
      </c>
      <c r="N597" s="113"/>
      <c r="O597" s="57">
        <f>O598</f>
        <v>650000</v>
      </c>
      <c r="P597" s="98"/>
      <c r="Q597" s="139">
        <f>Q598</f>
        <v>650000</v>
      </c>
      <c r="R597" s="98"/>
      <c r="S597" s="141">
        <f>S598</f>
        <v>650000</v>
      </c>
      <c r="U597" s="141">
        <f>U598</f>
        <v>650000</v>
      </c>
      <c r="V597" s="227">
        <f t="shared" si="33"/>
        <v>100</v>
      </c>
    </row>
    <row r="598" spans="1:22" ht="36" customHeight="1">
      <c r="A598" s="38" t="s">
        <v>400</v>
      </c>
      <c r="B598" s="56" t="s">
        <v>331</v>
      </c>
      <c r="C598" s="56" t="s">
        <v>451</v>
      </c>
      <c r="D598" s="56" t="s">
        <v>399</v>
      </c>
      <c r="E598" s="61">
        <v>650000</v>
      </c>
      <c r="F598" s="98"/>
      <c r="G598" s="61">
        <f>E598+F598</f>
        <v>650000</v>
      </c>
      <c r="H598" s="103"/>
      <c r="I598" s="61">
        <f>G598+H598</f>
        <v>650000</v>
      </c>
      <c r="J598" s="103"/>
      <c r="K598" s="61">
        <f>I598+J598</f>
        <v>650000</v>
      </c>
      <c r="L598" s="103"/>
      <c r="M598" s="61">
        <f>K598+L598</f>
        <v>650000</v>
      </c>
      <c r="N598" s="113"/>
      <c r="O598" s="61">
        <f>M598+N598</f>
        <v>650000</v>
      </c>
      <c r="P598" s="98"/>
      <c r="Q598" s="141">
        <f>O598+P598</f>
        <v>650000</v>
      </c>
      <c r="R598" s="98"/>
      <c r="S598" s="141">
        <f>Q598+R598</f>
        <v>650000</v>
      </c>
      <c r="U598" s="141">
        <f>S598+T598</f>
        <v>650000</v>
      </c>
      <c r="V598" s="227">
        <f t="shared" si="33"/>
        <v>100</v>
      </c>
    </row>
    <row r="599" spans="1:22" ht="36" customHeight="1">
      <c r="A599" s="38" t="s">
        <v>63</v>
      </c>
      <c r="B599" s="56" t="s">
        <v>331</v>
      </c>
      <c r="C599" s="60" t="s">
        <v>61</v>
      </c>
      <c r="D599" s="56"/>
      <c r="E599" s="61"/>
      <c r="F599" s="98"/>
      <c r="G599" s="61"/>
      <c r="H599" s="103"/>
      <c r="I599" s="61"/>
      <c r="J599" s="103"/>
      <c r="K599" s="61"/>
      <c r="L599" s="103"/>
      <c r="M599" s="61"/>
      <c r="N599" s="113"/>
      <c r="O599" s="61">
        <f>O600</f>
        <v>4176400</v>
      </c>
      <c r="P599" s="98"/>
      <c r="Q599" s="141">
        <f>Q600</f>
        <v>4176400</v>
      </c>
      <c r="R599" s="98"/>
      <c r="S599" s="141">
        <f>S600</f>
        <v>4176400</v>
      </c>
      <c r="U599" s="141">
        <f>U600</f>
        <v>4176400</v>
      </c>
      <c r="V599" s="227">
        <f t="shared" si="33"/>
        <v>100</v>
      </c>
    </row>
    <row r="600" spans="1:22" ht="36" customHeight="1">
      <c r="A600" s="38" t="s">
        <v>400</v>
      </c>
      <c r="B600" s="56" t="s">
        <v>331</v>
      </c>
      <c r="C600" s="60" t="s">
        <v>61</v>
      </c>
      <c r="D600" s="60" t="s">
        <v>399</v>
      </c>
      <c r="E600" s="61"/>
      <c r="F600" s="98"/>
      <c r="G600" s="61"/>
      <c r="H600" s="103"/>
      <c r="I600" s="61"/>
      <c r="J600" s="103"/>
      <c r="K600" s="61"/>
      <c r="L600" s="103"/>
      <c r="M600" s="61"/>
      <c r="N600" s="113">
        <v>4176400</v>
      </c>
      <c r="O600" s="61">
        <f>M600+N600</f>
        <v>4176400</v>
      </c>
      <c r="P600" s="98"/>
      <c r="Q600" s="141">
        <f>O600+P600</f>
        <v>4176400</v>
      </c>
      <c r="R600" s="98"/>
      <c r="S600" s="141">
        <f>Q600+R600</f>
        <v>4176400</v>
      </c>
      <c r="U600" s="141">
        <f>S600+T600</f>
        <v>4176400</v>
      </c>
      <c r="V600" s="227">
        <f t="shared" si="33"/>
        <v>100</v>
      </c>
    </row>
    <row r="601" spans="1:22" ht="69.75" customHeight="1">
      <c r="A601" s="38" t="s">
        <v>64</v>
      </c>
      <c r="B601" s="56" t="s">
        <v>331</v>
      </c>
      <c r="C601" s="60" t="s">
        <v>62</v>
      </c>
      <c r="D601" s="56"/>
      <c r="E601" s="61"/>
      <c r="F601" s="98"/>
      <c r="G601" s="61"/>
      <c r="H601" s="103"/>
      <c r="I601" s="61"/>
      <c r="J601" s="103"/>
      <c r="K601" s="61"/>
      <c r="L601" s="103"/>
      <c r="M601" s="61"/>
      <c r="N601" s="113"/>
      <c r="O601" s="61">
        <f>O602</f>
        <v>2086700</v>
      </c>
      <c r="P601" s="98"/>
      <c r="Q601" s="141">
        <f>Q602</f>
        <v>2086700</v>
      </c>
      <c r="R601" s="98"/>
      <c r="S601" s="141">
        <f>S602</f>
        <v>2086700</v>
      </c>
      <c r="U601" s="141">
        <f>U602</f>
        <v>2086700</v>
      </c>
      <c r="V601" s="227">
        <f t="shared" si="33"/>
        <v>100</v>
      </c>
    </row>
    <row r="602" spans="1:22" ht="36" customHeight="1">
      <c r="A602" s="38" t="s">
        <v>400</v>
      </c>
      <c r="B602" s="56" t="s">
        <v>331</v>
      </c>
      <c r="C602" s="60" t="s">
        <v>62</v>
      </c>
      <c r="D602" s="60" t="s">
        <v>399</v>
      </c>
      <c r="E602" s="61"/>
      <c r="F602" s="98"/>
      <c r="G602" s="61"/>
      <c r="H602" s="103"/>
      <c r="I602" s="61"/>
      <c r="J602" s="103"/>
      <c r="K602" s="61"/>
      <c r="L602" s="103"/>
      <c r="M602" s="61"/>
      <c r="N602" s="113">
        <v>2086700</v>
      </c>
      <c r="O602" s="61">
        <f>M602+N602</f>
        <v>2086700</v>
      </c>
      <c r="P602" s="98"/>
      <c r="Q602" s="141">
        <f>O602+P602</f>
        <v>2086700</v>
      </c>
      <c r="R602" s="98"/>
      <c r="S602" s="141">
        <f>Q602+R602</f>
        <v>2086700</v>
      </c>
      <c r="U602" s="141">
        <f>S602+T602</f>
        <v>2086700</v>
      </c>
      <c r="V602" s="227">
        <f t="shared" si="33"/>
        <v>100</v>
      </c>
    </row>
    <row r="603" spans="1:22" ht="17.25" customHeight="1">
      <c r="A603" s="11" t="s">
        <v>2</v>
      </c>
      <c r="B603" s="89" t="s">
        <v>371</v>
      </c>
      <c r="C603" s="89"/>
      <c r="D603" s="89"/>
      <c r="E603" s="61">
        <f>E608+E604</f>
        <v>4155100</v>
      </c>
      <c r="F603" s="98"/>
      <c r="G603" s="61">
        <f>G608+G604</f>
        <v>4155100</v>
      </c>
      <c r="H603" s="103"/>
      <c r="I603" s="61">
        <f>I608+I604</f>
        <v>5063515.76</v>
      </c>
      <c r="J603" s="103"/>
      <c r="K603" s="61">
        <f>K608+K604</f>
        <v>6163515.76</v>
      </c>
      <c r="L603" s="103"/>
      <c r="M603" s="61">
        <f>M608+M604</f>
        <v>6037137.76</v>
      </c>
      <c r="N603" s="113"/>
      <c r="O603" s="61">
        <f>O608+O604</f>
        <v>6037137.76</v>
      </c>
      <c r="P603" s="98"/>
      <c r="Q603" s="141">
        <f>Q608+Q604</f>
        <v>6037137.76</v>
      </c>
      <c r="R603" s="98"/>
      <c r="S603" s="141">
        <f>S608+S604</f>
        <v>4300958.76</v>
      </c>
      <c r="T603" s="114"/>
      <c r="U603" s="141">
        <f>U608+U604</f>
        <v>3622594.8000000003</v>
      </c>
      <c r="V603" s="227">
        <f t="shared" si="33"/>
        <v>84.2</v>
      </c>
    </row>
    <row r="604" spans="1:22" ht="129.75" customHeight="1">
      <c r="A604" s="107" t="s">
        <v>19</v>
      </c>
      <c r="B604" s="89" t="s">
        <v>371</v>
      </c>
      <c r="C604" s="89" t="s">
        <v>22</v>
      </c>
      <c r="D604" s="89"/>
      <c r="E604" s="61">
        <f>E605</f>
        <v>188000</v>
      </c>
      <c r="F604" s="98"/>
      <c r="G604" s="61">
        <f>G605</f>
        <v>188000</v>
      </c>
      <c r="H604" s="103"/>
      <c r="I604" s="61">
        <f>I605</f>
        <v>188000</v>
      </c>
      <c r="J604" s="103"/>
      <c r="K604" s="61">
        <f>K605</f>
        <v>188000</v>
      </c>
      <c r="L604" s="103"/>
      <c r="M604" s="61">
        <f>M605</f>
        <v>188000</v>
      </c>
      <c r="N604" s="113"/>
      <c r="O604" s="61">
        <f>O605</f>
        <v>188000</v>
      </c>
      <c r="P604" s="98"/>
      <c r="Q604" s="141">
        <f>Q605</f>
        <v>188000</v>
      </c>
      <c r="R604" s="98"/>
      <c r="S604" s="141">
        <f>S605</f>
        <v>188000</v>
      </c>
      <c r="U604" s="141">
        <f>U605</f>
        <v>188000</v>
      </c>
      <c r="V604" s="227">
        <f t="shared" si="33"/>
        <v>100</v>
      </c>
    </row>
    <row r="605" spans="1:22" ht="63.75" customHeight="1">
      <c r="A605" s="11" t="s">
        <v>172</v>
      </c>
      <c r="B605" s="89" t="s">
        <v>371</v>
      </c>
      <c r="C605" s="89" t="s">
        <v>20</v>
      </c>
      <c r="D605" s="89"/>
      <c r="E605" s="61">
        <f>E607</f>
        <v>188000</v>
      </c>
      <c r="F605" s="98"/>
      <c r="G605" s="61">
        <f>G607</f>
        <v>188000</v>
      </c>
      <c r="H605" s="103"/>
      <c r="I605" s="61">
        <f>I607</f>
        <v>188000</v>
      </c>
      <c r="J605" s="103"/>
      <c r="K605" s="61">
        <f>K607</f>
        <v>188000</v>
      </c>
      <c r="L605" s="103"/>
      <c r="M605" s="61">
        <f>M607</f>
        <v>188000</v>
      </c>
      <c r="N605" s="113"/>
      <c r="O605" s="61">
        <f>O607</f>
        <v>188000</v>
      </c>
      <c r="P605" s="98"/>
      <c r="Q605" s="141">
        <f>Q607</f>
        <v>188000</v>
      </c>
      <c r="R605" s="98"/>
      <c r="S605" s="141">
        <f>S607</f>
        <v>188000</v>
      </c>
      <c r="U605" s="141">
        <f>U607</f>
        <v>188000</v>
      </c>
      <c r="V605" s="227">
        <f t="shared" si="33"/>
        <v>100</v>
      </c>
    </row>
    <row r="606" spans="1:22" ht="35.25" customHeight="1">
      <c r="A606" s="11" t="s">
        <v>624</v>
      </c>
      <c r="B606" s="89" t="s">
        <v>371</v>
      </c>
      <c r="C606" s="89" t="s">
        <v>23</v>
      </c>
      <c r="D606" s="89"/>
      <c r="E606" s="61">
        <f>E607</f>
        <v>188000</v>
      </c>
      <c r="F606" s="98"/>
      <c r="G606" s="61">
        <f>G607</f>
        <v>188000</v>
      </c>
      <c r="H606" s="103"/>
      <c r="I606" s="61">
        <f>I607</f>
        <v>188000</v>
      </c>
      <c r="J606" s="103"/>
      <c r="K606" s="61">
        <f>K607</f>
        <v>188000</v>
      </c>
      <c r="L606" s="103"/>
      <c r="M606" s="61">
        <f>M607</f>
        <v>188000</v>
      </c>
      <c r="N606" s="113"/>
      <c r="O606" s="61">
        <f>O607</f>
        <v>188000</v>
      </c>
      <c r="P606" s="98"/>
      <c r="Q606" s="141">
        <f>Q607</f>
        <v>188000</v>
      </c>
      <c r="R606" s="98"/>
      <c r="S606" s="141">
        <f>S607</f>
        <v>188000</v>
      </c>
      <c r="U606" s="141">
        <f>U607</f>
        <v>188000</v>
      </c>
      <c r="V606" s="227">
        <f t="shared" si="33"/>
        <v>100</v>
      </c>
    </row>
    <row r="607" spans="1:22" ht="48" customHeight="1">
      <c r="A607" s="11" t="s">
        <v>227</v>
      </c>
      <c r="B607" s="89" t="s">
        <v>371</v>
      </c>
      <c r="C607" s="89" t="s">
        <v>23</v>
      </c>
      <c r="D607" s="89" t="s">
        <v>226</v>
      </c>
      <c r="E607" s="57">
        <v>188000</v>
      </c>
      <c r="F607" s="98"/>
      <c r="G607" s="57">
        <f>E607+F607</f>
        <v>188000</v>
      </c>
      <c r="H607" s="103"/>
      <c r="I607" s="57">
        <f>G607+H607</f>
        <v>188000</v>
      </c>
      <c r="J607" s="103"/>
      <c r="K607" s="57">
        <f>I607+J607</f>
        <v>188000</v>
      </c>
      <c r="L607" s="103"/>
      <c r="M607" s="57">
        <f>K607+L607</f>
        <v>188000</v>
      </c>
      <c r="N607" s="113"/>
      <c r="O607" s="57">
        <f>M607+N607</f>
        <v>188000</v>
      </c>
      <c r="P607" s="98"/>
      <c r="Q607" s="139">
        <f>O607+P607</f>
        <v>188000</v>
      </c>
      <c r="R607" s="98"/>
      <c r="S607" s="141">
        <f>Q607+R607</f>
        <v>188000</v>
      </c>
      <c r="U607" s="141">
        <f>S607+T607</f>
        <v>188000</v>
      </c>
      <c r="V607" s="227">
        <f t="shared" si="33"/>
        <v>100</v>
      </c>
    </row>
    <row r="608" spans="1:22" ht="36" customHeight="1">
      <c r="A608" s="71" t="s">
        <v>3</v>
      </c>
      <c r="B608" s="59" t="s">
        <v>371</v>
      </c>
      <c r="C608" s="59" t="s">
        <v>514</v>
      </c>
      <c r="D608" s="59"/>
      <c r="E608" s="57">
        <f>E613</f>
        <v>3967100</v>
      </c>
      <c r="F608" s="98"/>
      <c r="G608" s="57">
        <f>G613</f>
        <v>3967100</v>
      </c>
      <c r="H608" s="103"/>
      <c r="I608" s="57">
        <f>I609+I613</f>
        <v>4875515.76</v>
      </c>
      <c r="J608" s="103"/>
      <c r="K608" s="57">
        <f>K609+K613</f>
        <v>5975515.76</v>
      </c>
      <c r="L608" s="103"/>
      <c r="M608" s="57">
        <f>M609+M613</f>
        <v>5849137.76</v>
      </c>
      <c r="N608" s="113"/>
      <c r="O608" s="57">
        <f>O609+O613</f>
        <v>5849137.76</v>
      </c>
      <c r="P608" s="98"/>
      <c r="Q608" s="139">
        <f>Q609+Q613</f>
        <v>5849137.76</v>
      </c>
      <c r="R608" s="98"/>
      <c r="S608" s="141">
        <f>S609+S613</f>
        <v>4112958.76</v>
      </c>
      <c r="U608" s="141">
        <f>U609+U613</f>
        <v>3434594.8000000003</v>
      </c>
      <c r="V608" s="227">
        <f t="shared" si="33"/>
        <v>83.5</v>
      </c>
    </row>
    <row r="609" spans="1:22" ht="21" customHeight="1">
      <c r="A609" s="71" t="s">
        <v>602</v>
      </c>
      <c r="B609" s="89" t="s">
        <v>371</v>
      </c>
      <c r="C609" s="89" t="s">
        <v>603</v>
      </c>
      <c r="D609" s="59"/>
      <c r="E609" s="57"/>
      <c r="F609" s="98"/>
      <c r="G609" s="57"/>
      <c r="H609" s="103"/>
      <c r="I609" s="57">
        <f>SUM(I610:I612)</f>
        <v>908415.76</v>
      </c>
      <c r="J609" s="103"/>
      <c r="K609" s="57">
        <f>SUM(K610:K612)</f>
        <v>908415.76</v>
      </c>
      <c r="L609" s="103"/>
      <c r="M609" s="57">
        <f>SUM(M610:M612)</f>
        <v>782037.76</v>
      </c>
      <c r="N609" s="113"/>
      <c r="O609" s="57">
        <f>SUM(O610:O612)</f>
        <v>782037.76</v>
      </c>
      <c r="P609" s="98"/>
      <c r="Q609" s="139">
        <f>SUM(Q610:Q612)</f>
        <v>782037.76</v>
      </c>
      <c r="R609" s="98"/>
      <c r="S609" s="141">
        <f>SUM(S610:S612)</f>
        <v>782037.76</v>
      </c>
      <c r="U609" s="141">
        <f>SUM(U610:U612)</f>
        <v>172832.84999999998</v>
      </c>
      <c r="V609" s="227">
        <f t="shared" si="33"/>
        <v>22.1</v>
      </c>
    </row>
    <row r="610" spans="1:22" ht="36" customHeight="1">
      <c r="A610" s="37" t="s">
        <v>379</v>
      </c>
      <c r="B610" s="59" t="s">
        <v>371</v>
      </c>
      <c r="C610" s="89" t="s">
        <v>603</v>
      </c>
      <c r="D610" s="59" t="s">
        <v>383</v>
      </c>
      <c r="E610" s="57"/>
      <c r="F610" s="98"/>
      <c r="G610" s="57"/>
      <c r="H610" s="103">
        <v>2000</v>
      </c>
      <c r="I610" s="57">
        <f>G610+H610</f>
        <v>2000</v>
      </c>
      <c r="J610" s="103"/>
      <c r="K610" s="57">
        <f>I610+J610</f>
        <v>2000</v>
      </c>
      <c r="L610" s="103"/>
      <c r="M610" s="57">
        <f>K610+L610</f>
        <v>2000</v>
      </c>
      <c r="N610" s="113"/>
      <c r="O610" s="57">
        <f>M610+N610</f>
        <v>2000</v>
      </c>
      <c r="P610" s="98"/>
      <c r="Q610" s="139">
        <f>O610+P610</f>
        <v>2000</v>
      </c>
      <c r="R610" s="98"/>
      <c r="S610" s="141">
        <f>Q610+R610</f>
        <v>2000</v>
      </c>
      <c r="U610" s="141">
        <v>0</v>
      </c>
      <c r="V610" s="227">
        <f t="shared" si="33"/>
        <v>0</v>
      </c>
    </row>
    <row r="611" spans="1:22" ht="47.25" customHeight="1">
      <c r="A611" s="165" t="s">
        <v>380</v>
      </c>
      <c r="B611" s="89" t="s">
        <v>371</v>
      </c>
      <c r="C611" s="89" t="s">
        <v>603</v>
      </c>
      <c r="D611" s="89" t="s">
        <v>384</v>
      </c>
      <c r="E611" s="57"/>
      <c r="F611" s="98"/>
      <c r="G611" s="57"/>
      <c r="H611" s="103">
        <v>415150.76</v>
      </c>
      <c r="I611" s="57">
        <f>G611+H611</f>
        <v>415150.76</v>
      </c>
      <c r="J611" s="103"/>
      <c r="K611" s="57">
        <f>I611+J611</f>
        <v>415150.76</v>
      </c>
      <c r="L611" s="103"/>
      <c r="M611" s="57">
        <f>K611+L611</f>
        <v>415150.76</v>
      </c>
      <c r="N611" s="113"/>
      <c r="O611" s="57">
        <f>M611+N611</f>
        <v>415150.76</v>
      </c>
      <c r="P611" s="98"/>
      <c r="Q611" s="139">
        <f>O611+P611</f>
        <v>415150.76</v>
      </c>
      <c r="R611" s="98">
        <v>1700</v>
      </c>
      <c r="S611" s="141">
        <f>Q611+R611</f>
        <v>416850.76</v>
      </c>
      <c r="U611" s="141">
        <v>159957.8</v>
      </c>
      <c r="V611" s="227">
        <f t="shared" si="33"/>
        <v>38.4</v>
      </c>
    </row>
    <row r="612" spans="1:22" ht="37.5" customHeight="1">
      <c r="A612" s="75" t="s">
        <v>402</v>
      </c>
      <c r="B612" s="59" t="s">
        <v>371</v>
      </c>
      <c r="C612" s="89" t="s">
        <v>603</v>
      </c>
      <c r="D612" s="59" t="s">
        <v>385</v>
      </c>
      <c r="E612" s="57"/>
      <c r="F612" s="98"/>
      <c r="G612" s="57"/>
      <c r="H612" s="103">
        <v>491265</v>
      </c>
      <c r="I612" s="57">
        <f>G612+H612</f>
        <v>491265</v>
      </c>
      <c r="J612" s="103"/>
      <c r="K612" s="57">
        <f>I612+J612</f>
        <v>491265</v>
      </c>
      <c r="L612" s="103">
        <v>-126378</v>
      </c>
      <c r="M612" s="57">
        <f>K612+L612</f>
        <v>364887</v>
      </c>
      <c r="N612" s="113"/>
      <c r="O612" s="57">
        <f>M612+N612</f>
        <v>364887</v>
      </c>
      <c r="P612" s="98"/>
      <c r="Q612" s="139">
        <f>O612+P612</f>
        <v>364887</v>
      </c>
      <c r="R612" s="98">
        <v>-1700</v>
      </c>
      <c r="S612" s="141">
        <f>Q612+R612</f>
        <v>363187</v>
      </c>
      <c r="U612" s="141">
        <v>12875.05</v>
      </c>
      <c r="V612" s="227">
        <f t="shared" si="33"/>
        <v>3.5</v>
      </c>
    </row>
    <row r="613" spans="1:22" ht="17.25" customHeight="1">
      <c r="A613" s="71" t="s">
        <v>4</v>
      </c>
      <c r="B613" s="59" t="s">
        <v>371</v>
      </c>
      <c r="C613" s="59" t="s">
        <v>5</v>
      </c>
      <c r="D613" s="59"/>
      <c r="E613" s="61">
        <f>E614+E615+E616+E617</f>
        <v>3967100</v>
      </c>
      <c r="F613" s="98"/>
      <c r="G613" s="61">
        <f>G614+G615+G616+G617</f>
        <v>3967100</v>
      </c>
      <c r="H613" s="103"/>
      <c r="I613" s="61">
        <f>I614+I615+I616+I617</f>
        <v>3967100</v>
      </c>
      <c r="J613" s="103"/>
      <c r="K613" s="61">
        <f>K614+K615+K616+K617</f>
        <v>5067100</v>
      </c>
      <c r="L613" s="103"/>
      <c r="M613" s="61">
        <f>M614+M615+M616+M617</f>
        <v>5067100</v>
      </c>
      <c r="N613" s="113"/>
      <c r="O613" s="61">
        <f>O614+O615+O616+O617</f>
        <v>5067100</v>
      </c>
      <c r="P613" s="98"/>
      <c r="Q613" s="141">
        <f>Q614+Q615+Q616+Q617</f>
        <v>5067100</v>
      </c>
      <c r="R613" s="98"/>
      <c r="S613" s="141">
        <f>S614+S615+S616+S617</f>
        <v>3330921</v>
      </c>
      <c r="U613" s="141">
        <f>U614+U615+U616+U617</f>
        <v>3261761.95</v>
      </c>
      <c r="V613" s="227">
        <f t="shared" si="33"/>
        <v>97.9</v>
      </c>
    </row>
    <row r="614" spans="1:22" ht="17.25" customHeight="1">
      <c r="A614" s="11" t="s">
        <v>378</v>
      </c>
      <c r="B614" s="89" t="s">
        <v>371</v>
      </c>
      <c r="C614" s="89" t="s">
        <v>5</v>
      </c>
      <c r="D614" s="89" t="s">
        <v>382</v>
      </c>
      <c r="E614" s="57">
        <v>2262320</v>
      </c>
      <c r="F614" s="98"/>
      <c r="G614" s="57">
        <f>E614+F614</f>
        <v>2262320</v>
      </c>
      <c r="H614" s="103"/>
      <c r="I614" s="57">
        <f>G614+H614</f>
        <v>2262320</v>
      </c>
      <c r="J614" s="103"/>
      <c r="K614" s="57">
        <f>I614+J614</f>
        <v>2262320</v>
      </c>
      <c r="L614" s="103"/>
      <c r="M614" s="57">
        <f>K614+L614</f>
        <v>2262320</v>
      </c>
      <c r="N614" s="113"/>
      <c r="O614" s="57">
        <f>M614+N614</f>
        <v>2262320</v>
      </c>
      <c r="P614" s="98">
        <v>187184</v>
      </c>
      <c r="Q614" s="139">
        <f>O614+P614</f>
        <v>2449504</v>
      </c>
      <c r="R614" s="98">
        <f>1367</f>
        <v>1367</v>
      </c>
      <c r="S614" s="141">
        <f>Q614+R614</f>
        <v>2450871</v>
      </c>
      <c r="U614" s="141">
        <v>2410775.72</v>
      </c>
      <c r="V614" s="227">
        <f t="shared" si="33"/>
        <v>98.4</v>
      </c>
    </row>
    <row r="615" spans="1:22" ht="35.25" customHeight="1">
      <c r="A615" s="37" t="s">
        <v>379</v>
      </c>
      <c r="B615" s="59" t="s">
        <v>371</v>
      </c>
      <c r="C615" s="59" t="s">
        <v>5</v>
      </c>
      <c r="D615" s="59" t="s">
        <v>383</v>
      </c>
      <c r="E615" s="61">
        <v>2000</v>
      </c>
      <c r="F615" s="98"/>
      <c r="G615" s="57">
        <f>E615+F615</f>
        <v>2000</v>
      </c>
      <c r="H615" s="103"/>
      <c r="I615" s="57">
        <f>G615+H615</f>
        <v>2000</v>
      </c>
      <c r="J615" s="103"/>
      <c r="K615" s="57">
        <f>I615+J615</f>
        <v>2000</v>
      </c>
      <c r="L615" s="103"/>
      <c r="M615" s="57">
        <f>K615+L615</f>
        <v>2000</v>
      </c>
      <c r="N615" s="113"/>
      <c r="O615" s="57">
        <f>M615+N615</f>
        <v>2000</v>
      </c>
      <c r="P615" s="98"/>
      <c r="Q615" s="139">
        <f>O615+P615</f>
        <v>2000</v>
      </c>
      <c r="R615" s="98">
        <f>-1400</f>
        <v>-1400</v>
      </c>
      <c r="S615" s="141">
        <f>Q615+R615</f>
        <v>600</v>
      </c>
      <c r="U615" s="141">
        <v>585.92</v>
      </c>
      <c r="V615" s="227">
        <f t="shared" si="33"/>
        <v>97.7</v>
      </c>
    </row>
    <row r="616" spans="1:22" ht="48.75" customHeight="1">
      <c r="A616" s="165" t="s">
        <v>380</v>
      </c>
      <c r="B616" s="89" t="s">
        <v>371</v>
      </c>
      <c r="C616" s="89" t="s">
        <v>5</v>
      </c>
      <c r="D616" s="89" t="s">
        <v>384</v>
      </c>
      <c r="E616" s="57">
        <v>682420</v>
      </c>
      <c r="F616" s="98"/>
      <c r="G616" s="57">
        <f>E616+F616</f>
        <v>682420</v>
      </c>
      <c r="H616" s="103"/>
      <c r="I616" s="57">
        <f>G616+H616</f>
        <v>682420</v>
      </c>
      <c r="J616" s="103">
        <v>1100000</v>
      </c>
      <c r="K616" s="57">
        <f>I616+J616</f>
        <v>1782420</v>
      </c>
      <c r="L616" s="103"/>
      <c r="M616" s="57">
        <f>K616+L616</f>
        <v>1782420</v>
      </c>
      <c r="N616" s="113"/>
      <c r="O616" s="57">
        <f>M616+N616</f>
        <v>1782420</v>
      </c>
      <c r="P616" s="98"/>
      <c r="Q616" s="139">
        <f>O616+P616</f>
        <v>1782420</v>
      </c>
      <c r="R616" s="98">
        <f>-1265831-831</f>
        <v>-1266662</v>
      </c>
      <c r="S616" s="141">
        <f>Q616+R616</f>
        <v>515758</v>
      </c>
      <c r="U616" s="141">
        <v>486709.06</v>
      </c>
      <c r="V616" s="227">
        <f t="shared" si="33"/>
        <v>94.4</v>
      </c>
    </row>
    <row r="617" spans="1:22" ht="31.5" customHeight="1">
      <c r="A617" s="75" t="s">
        <v>402</v>
      </c>
      <c r="B617" s="59" t="s">
        <v>371</v>
      </c>
      <c r="C617" s="59" t="s">
        <v>5</v>
      </c>
      <c r="D617" s="59" t="s">
        <v>385</v>
      </c>
      <c r="E617" s="61">
        <v>1020360</v>
      </c>
      <c r="F617" s="98"/>
      <c r="G617" s="57">
        <f>E617+F617</f>
        <v>1020360</v>
      </c>
      <c r="H617" s="103"/>
      <c r="I617" s="57">
        <f>G617+H617</f>
        <v>1020360</v>
      </c>
      <c r="J617" s="103"/>
      <c r="K617" s="57">
        <f>I617+J617</f>
        <v>1020360</v>
      </c>
      <c r="L617" s="103"/>
      <c r="M617" s="57">
        <f>K617+L617</f>
        <v>1020360</v>
      </c>
      <c r="N617" s="113"/>
      <c r="O617" s="57">
        <f>M617+N617</f>
        <v>1020360</v>
      </c>
      <c r="P617" s="98">
        <v>-187184</v>
      </c>
      <c r="Q617" s="139">
        <f>O617+P617</f>
        <v>833176</v>
      </c>
      <c r="R617" s="98">
        <f>-470348+831+33</f>
        <v>-469484</v>
      </c>
      <c r="S617" s="141">
        <f>Q617+R617</f>
        <v>363692</v>
      </c>
      <c r="U617" s="141">
        <v>363691.25</v>
      </c>
      <c r="V617" s="227">
        <f t="shared" si="33"/>
        <v>100</v>
      </c>
    </row>
    <row r="618" spans="1:22" ht="19.5" customHeight="1">
      <c r="A618" s="26" t="s">
        <v>369</v>
      </c>
      <c r="B618" s="54" t="s">
        <v>370</v>
      </c>
      <c r="C618" s="54"/>
      <c r="D618" s="54"/>
      <c r="E618" s="55">
        <f>E619</f>
        <v>1456000</v>
      </c>
      <c r="F618" s="98"/>
      <c r="G618" s="55">
        <f>G619</f>
        <v>1456000</v>
      </c>
      <c r="H618" s="103"/>
      <c r="I618" s="55">
        <f>I619</f>
        <v>1357100</v>
      </c>
      <c r="J618" s="103"/>
      <c r="K618" s="55">
        <f>K619</f>
        <v>1357100</v>
      </c>
      <c r="L618" s="103"/>
      <c r="M618" s="55">
        <f>M619</f>
        <v>1347100</v>
      </c>
      <c r="N618" s="113"/>
      <c r="O618" s="55">
        <f>O619</f>
        <v>1347100</v>
      </c>
      <c r="P618" s="98"/>
      <c r="Q618" s="138">
        <f>Q619</f>
        <v>1179517</v>
      </c>
      <c r="R618" s="98"/>
      <c r="S618" s="138">
        <f>S619</f>
        <v>1154119.7</v>
      </c>
      <c r="T618" s="114"/>
      <c r="U618" s="138">
        <f>U619</f>
        <v>980864.04</v>
      </c>
      <c r="V618" s="227">
        <f t="shared" si="33"/>
        <v>85</v>
      </c>
    </row>
    <row r="619" spans="1:22" ht="80.25" customHeight="1">
      <c r="A619" s="101" t="s">
        <v>452</v>
      </c>
      <c r="B619" s="89" t="s">
        <v>370</v>
      </c>
      <c r="C619" s="89" t="s">
        <v>478</v>
      </c>
      <c r="D619" s="89"/>
      <c r="E619" s="61">
        <f>E620</f>
        <v>1456000</v>
      </c>
      <c r="F619" s="98"/>
      <c r="G619" s="61">
        <f>G620</f>
        <v>1456000</v>
      </c>
      <c r="H619" s="103"/>
      <c r="I619" s="61">
        <f>I620</f>
        <v>1357100</v>
      </c>
      <c r="J619" s="103"/>
      <c r="K619" s="61">
        <f>K620</f>
        <v>1357100</v>
      </c>
      <c r="L619" s="103"/>
      <c r="M619" s="61">
        <f>M620</f>
        <v>1347100</v>
      </c>
      <c r="N619" s="113"/>
      <c r="O619" s="61">
        <f>O620</f>
        <v>1347100</v>
      </c>
      <c r="P619" s="98"/>
      <c r="Q619" s="141">
        <f>Q620</f>
        <v>1179517</v>
      </c>
      <c r="R619" s="98"/>
      <c r="S619" s="141">
        <f>S620</f>
        <v>1154119.7</v>
      </c>
      <c r="U619" s="141">
        <f>U620</f>
        <v>980864.04</v>
      </c>
      <c r="V619" s="227">
        <f t="shared" si="33"/>
        <v>85</v>
      </c>
    </row>
    <row r="620" spans="1:22" ht="63.75" customHeight="1">
      <c r="A620" s="11" t="s">
        <v>510</v>
      </c>
      <c r="B620" s="89" t="s">
        <v>370</v>
      </c>
      <c r="C620" s="60" t="s">
        <v>165</v>
      </c>
      <c r="D620" s="89"/>
      <c r="E620" s="61">
        <f>E621</f>
        <v>1456000</v>
      </c>
      <c r="F620" s="98"/>
      <c r="G620" s="61">
        <f>G621</f>
        <v>1456000</v>
      </c>
      <c r="H620" s="103"/>
      <c r="I620" s="61">
        <f>I621</f>
        <v>1357100</v>
      </c>
      <c r="J620" s="103"/>
      <c r="K620" s="61">
        <f>K621</f>
        <v>1357100</v>
      </c>
      <c r="L620" s="103"/>
      <c r="M620" s="61">
        <f>M621</f>
        <v>1347100</v>
      </c>
      <c r="N620" s="113"/>
      <c r="O620" s="61">
        <f>O621</f>
        <v>1347100</v>
      </c>
      <c r="P620" s="98"/>
      <c r="Q620" s="141">
        <f>Q621</f>
        <v>1179517</v>
      </c>
      <c r="R620" s="98"/>
      <c r="S620" s="141">
        <f>S621</f>
        <v>1154119.7</v>
      </c>
      <c r="U620" s="141">
        <f>U621</f>
        <v>980864.04</v>
      </c>
      <c r="V620" s="227">
        <f t="shared" si="33"/>
        <v>85</v>
      </c>
    </row>
    <row r="621" spans="1:22" ht="36" customHeight="1">
      <c r="A621" s="11" t="s">
        <v>502</v>
      </c>
      <c r="B621" s="89" t="s">
        <v>370</v>
      </c>
      <c r="C621" s="60" t="s">
        <v>512</v>
      </c>
      <c r="D621" s="89"/>
      <c r="E621" s="61">
        <f>E623</f>
        <v>1456000</v>
      </c>
      <c r="F621" s="98"/>
      <c r="G621" s="61">
        <f>G623</f>
        <v>1456000</v>
      </c>
      <c r="H621" s="103"/>
      <c r="I621" s="61">
        <f>I623</f>
        <v>1357100</v>
      </c>
      <c r="J621" s="103"/>
      <c r="K621" s="61">
        <f>K623</f>
        <v>1357100</v>
      </c>
      <c r="L621" s="103"/>
      <c r="M621" s="61">
        <f>M623</f>
        <v>1347100</v>
      </c>
      <c r="N621" s="113"/>
      <c r="O621" s="61">
        <f>O623</f>
        <v>1347100</v>
      </c>
      <c r="P621" s="98"/>
      <c r="Q621" s="141">
        <f>Q623</f>
        <v>1179517</v>
      </c>
      <c r="R621" s="98"/>
      <c r="S621" s="141">
        <f>S623+S622</f>
        <v>1154119.7</v>
      </c>
      <c r="U621" s="141">
        <f>U623+U622</f>
        <v>980864.04</v>
      </c>
      <c r="V621" s="227">
        <f t="shared" si="33"/>
        <v>85</v>
      </c>
    </row>
    <row r="622" spans="1:22" ht="33.75" customHeight="1">
      <c r="A622" s="75" t="s">
        <v>402</v>
      </c>
      <c r="B622" s="89" t="s">
        <v>370</v>
      </c>
      <c r="C622" s="60" t="s">
        <v>512</v>
      </c>
      <c r="D622" s="89" t="s">
        <v>385</v>
      </c>
      <c r="E622" s="61"/>
      <c r="F622" s="98"/>
      <c r="G622" s="61"/>
      <c r="H622" s="103"/>
      <c r="I622" s="61"/>
      <c r="J622" s="103"/>
      <c r="K622" s="61"/>
      <c r="L622" s="103"/>
      <c r="M622" s="61"/>
      <c r="N622" s="113"/>
      <c r="O622" s="61"/>
      <c r="P622" s="98"/>
      <c r="Q622" s="141"/>
      <c r="R622" s="98">
        <v>4030</v>
      </c>
      <c r="S622" s="141">
        <f>Q622+R622</f>
        <v>4030</v>
      </c>
      <c r="U622" s="141">
        <v>4029.76</v>
      </c>
      <c r="V622" s="227">
        <f t="shared" si="33"/>
        <v>100</v>
      </c>
    </row>
    <row r="623" spans="1:22" ht="18" customHeight="1">
      <c r="A623" s="11" t="s">
        <v>388</v>
      </c>
      <c r="B623" s="89" t="s">
        <v>370</v>
      </c>
      <c r="C623" s="60" t="s">
        <v>512</v>
      </c>
      <c r="D623" s="89" t="s">
        <v>389</v>
      </c>
      <c r="E623" s="61">
        <v>1456000</v>
      </c>
      <c r="F623" s="98"/>
      <c r="G623" s="61">
        <f>E623+F623</f>
        <v>1456000</v>
      </c>
      <c r="H623" s="103">
        <v>-98900</v>
      </c>
      <c r="I623" s="61">
        <f>G623+H623</f>
        <v>1357100</v>
      </c>
      <c r="J623" s="103"/>
      <c r="K623" s="61">
        <f>I623+J623</f>
        <v>1357100</v>
      </c>
      <c r="L623" s="103">
        <v>-10000</v>
      </c>
      <c r="M623" s="61">
        <f>K623+L623</f>
        <v>1347100</v>
      </c>
      <c r="N623" s="113"/>
      <c r="O623" s="61">
        <f>M623+N623</f>
        <v>1347100</v>
      </c>
      <c r="P623" s="98">
        <v>-167583</v>
      </c>
      <c r="Q623" s="141">
        <f>O623+P623</f>
        <v>1179517</v>
      </c>
      <c r="R623" s="98">
        <v>-29427.3</v>
      </c>
      <c r="S623" s="141">
        <f>Q623+R623</f>
        <v>1150089.7</v>
      </c>
      <c r="U623" s="141">
        <v>976834.28</v>
      </c>
      <c r="V623" s="227">
        <f t="shared" si="33"/>
        <v>84.9</v>
      </c>
    </row>
    <row r="624" spans="1:22" ht="69" customHeight="1">
      <c r="A624" s="107" t="s">
        <v>85</v>
      </c>
      <c r="B624" s="89" t="s">
        <v>367</v>
      </c>
      <c r="C624" s="89" t="s">
        <v>416</v>
      </c>
      <c r="D624" s="89"/>
      <c r="E624" s="58">
        <f>E625</f>
        <v>83000</v>
      </c>
      <c r="F624" s="98"/>
      <c r="G624" s="58">
        <f>G625</f>
        <v>83000</v>
      </c>
      <c r="H624" s="103"/>
      <c r="I624" s="58">
        <f>I625</f>
        <v>83000</v>
      </c>
      <c r="J624" s="103"/>
      <c r="K624" s="58">
        <f>K625</f>
        <v>83000</v>
      </c>
      <c r="L624" s="103"/>
      <c r="M624" s="58">
        <f>M625</f>
        <v>83000</v>
      </c>
      <c r="N624" s="113"/>
      <c r="O624" s="58">
        <f>O625</f>
        <v>83000</v>
      </c>
      <c r="P624" s="98"/>
      <c r="Q624" s="140">
        <f>Q625</f>
        <v>83000</v>
      </c>
      <c r="R624" s="98"/>
      <c r="S624" s="130">
        <f>S625</f>
        <v>45000</v>
      </c>
      <c r="U624" s="130">
        <f>U625</f>
        <v>44050.28</v>
      </c>
      <c r="V624" s="227">
        <f t="shared" si="33"/>
        <v>97.9</v>
      </c>
    </row>
    <row r="625" spans="1:22" ht="35.25" customHeight="1">
      <c r="A625" s="37" t="s">
        <v>418</v>
      </c>
      <c r="B625" s="59" t="s">
        <v>368</v>
      </c>
      <c r="C625" s="59" t="s">
        <v>92</v>
      </c>
      <c r="D625" s="59"/>
      <c r="E625" s="62">
        <f>E626</f>
        <v>83000</v>
      </c>
      <c r="F625" s="98"/>
      <c r="G625" s="62">
        <f>G626</f>
        <v>83000</v>
      </c>
      <c r="H625" s="103"/>
      <c r="I625" s="62">
        <f>I626</f>
        <v>83000</v>
      </c>
      <c r="J625" s="103"/>
      <c r="K625" s="62">
        <f>K626</f>
        <v>83000</v>
      </c>
      <c r="L625" s="103"/>
      <c r="M625" s="62">
        <f>M626</f>
        <v>83000</v>
      </c>
      <c r="N625" s="113"/>
      <c r="O625" s="62">
        <f>O626</f>
        <v>83000</v>
      </c>
      <c r="P625" s="98"/>
      <c r="Q625" s="130">
        <f>Q626</f>
        <v>83000</v>
      </c>
      <c r="R625" s="98"/>
      <c r="S625" s="130">
        <f>S626</f>
        <v>45000</v>
      </c>
      <c r="U625" s="130">
        <f>U626</f>
        <v>44050.28</v>
      </c>
      <c r="V625" s="227">
        <f t="shared" si="33"/>
        <v>97.9</v>
      </c>
    </row>
    <row r="626" spans="1:22" ht="33" customHeight="1">
      <c r="A626" s="11" t="s">
        <v>372</v>
      </c>
      <c r="B626" s="89" t="s">
        <v>368</v>
      </c>
      <c r="C626" s="89" t="s">
        <v>93</v>
      </c>
      <c r="D626" s="89" t="s">
        <v>396</v>
      </c>
      <c r="E626" s="57">
        <v>83000</v>
      </c>
      <c r="F626" s="98"/>
      <c r="G626" s="57">
        <f>E626+F626</f>
        <v>83000</v>
      </c>
      <c r="H626" s="103"/>
      <c r="I626" s="57">
        <f>G626+H626</f>
        <v>83000</v>
      </c>
      <c r="J626" s="103"/>
      <c r="K626" s="57">
        <f>I626+J626</f>
        <v>83000</v>
      </c>
      <c r="L626" s="103"/>
      <c r="M626" s="57">
        <f>K626+L626</f>
        <v>83000</v>
      </c>
      <c r="N626" s="113"/>
      <c r="O626" s="57">
        <f>M626+N626</f>
        <v>83000</v>
      </c>
      <c r="P626" s="98"/>
      <c r="Q626" s="139">
        <f>O626+P626</f>
        <v>83000</v>
      </c>
      <c r="R626" s="98">
        <v>-38000</v>
      </c>
      <c r="S626" s="141">
        <f>Q626+R626</f>
        <v>45000</v>
      </c>
      <c r="U626" s="141">
        <v>44050.28</v>
      </c>
      <c r="V626" s="227">
        <f t="shared" si="33"/>
        <v>97.9</v>
      </c>
    </row>
    <row r="627" spans="1:22" ht="24.75" customHeight="1">
      <c r="A627" s="26" t="s">
        <v>355</v>
      </c>
      <c r="B627" s="68"/>
      <c r="C627" s="68"/>
      <c r="D627" s="68"/>
      <c r="E627" s="55" t="e">
        <f>E9+E143+E151+E186+E249+E321+E332+E535+E568+E624+E618</f>
        <v>#REF!</v>
      </c>
      <c r="F627" s="98"/>
      <c r="G627" s="55" t="e">
        <f>G9+G143+G151+G186+G249+G321+G332+G535+G568+G624+G618</f>
        <v>#REF!</v>
      </c>
      <c r="H627" s="103"/>
      <c r="I627" s="55" t="e">
        <f>I9+I143+I151+I186+I249+I321+I332+I535+I568+I624+I618</f>
        <v>#REF!</v>
      </c>
      <c r="J627" s="103"/>
      <c r="K627" s="55" t="e">
        <f>K9+K143+K151+K186+K249+K321+K332+K535+K568+K624+K618</f>
        <v>#REF!</v>
      </c>
      <c r="L627" s="103"/>
      <c r="M627" s="55" t="e">
        <f>M9+M143+M151+M186+M249+M321+M332+M535+M568+M624+M618</f>
        <v>#REF!</v>
      </c>
      <c r="N627" s="113"/>
      <c r="O627" s="55">
        <f>O9+O143+O151+O186+O249+O321+O332+O535+O568+O624+O618</f>
        <v>1134947068.12</v>
      </c>
      <c r="P627" s="98"/>
      <c r="Q627" s="138">
        <f>Q9+Q143+Q151+Q186+Q249+Q321+Q332+Q535+Q568+Q624+Q618</f>
        <v>1176079762.1200001</v>
      </c>
      <c r="R627" s="98"/>
      <c r="S627" s="138">
        <f>S9+S143+S151+S186+S249+S321+S332+S535+S568+S624+S618</f>
        <v>1176970042.1200001</v>
      </c>
      <c r="U627" s="138">
        <f>U9+U143+U151+U186+U249+U321+U332+U535+U568+U624+U618</f>
        <v>1124160929.62</v>
      </c>
      <c r="V627" s="227">
        <f t="shared" si="33"/>
        <v>95.5</v>
      </c>
    </row>
    <row r="628" spans="1:22" ht="36" customHeight="1">
      <c r="A628" s="244" t="s">
        <v>239</v>
      </c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30"/>
      <c r="Q628" s="230"/>
      <c r="R628" s="230"/>
      <c r="S628" s="230"/>
      <c r="U628" s="96"/>
      <c r="V628" s="227"/>
    </row>
    <row r="629" spans="1:22" ht="15" customHeight="1" hidden="1">
      <c r="A629" s="246"/>
      <c r="B629" s="247"/>
      <c r="C629" s="247"/>
      <c r="D629" s="247"/>
      <c r="E629" s="247"/>
      <c r="F629" s="247"/>
      <c r="G629" s="247"/>
      <c r="H629" s="247"/>
      <c r="I629" s="247"/>
      <c r="J629" s="247"/>
      <c r="K629" s="247"/>
      <c r="L629" s="247"/>
      <c r="M629" s="247"/>
      <c r="N629" s="247"/>
      <c r="O629" s="247"/>
      <c r="P629" s="233"/>
      <c r="Q629" s="233"/>
      <c r="R629" s="233"/>
      <c r="S629" s="233"/>
      <c r="U629" s="96"/>
      <c r="V629" s="227" t="str">
        <f t="shared" si="33"/>
        <v>-</v>
      </c>
    </row>
    <row r="630" spans="1:22" ht="19.5" customHeight="1">
      <c r="A630" s="26" t="s">
        <v>281</v>
      </c>
      <c r="B630" s="54" t="s">
        <v>282</v>
      </c>
      <c r="C630" s="54"/>
      <c r="D630" s="54"/>
      <c r="E630" s="55">
        <f>E631+E636+E645+E669+E697+E694</f>
        <v>71106400</v>
      </c>
      <c r="F630" s="98"/>
      <c r="G630" s="55">
        <f>G631+G636+G645+G669+G697+G694</f>
        <v>71106400</v>
      </c>
      <c r="H630" s="103"/>
      <c r="I630" s="55">
        <f>I631+I636+I645+I669+I697+I694</f>
        <v>70662382.52</v>
      </c>
      <c r="J630" s="103"/>
      <c r="K630" s="55">
        <f>K631+K636+K645+K669+K697+K694</f>
        <v>70663052.52</v>
      </c>
      <c r="L630" s="103"/>
      <c r="M630" s="55">
        <f>M631+M636+M645+M669+M697+M694</f>
        <v>70693428.24</v>
      </c>
      <c r="N630" s="113"/>
      <c r="O630" s="55">
        <f>O631+O636+O645+O669+O697+O694+O689</f>
        <v>73256066.48</v>
      </c>
      <c r="P630" s="113"/>
      <c r="Q630" s="138">
        <f>Q631+Q636+Q645+Q669+Q697+Q694+Q689</f>
        <v>72544951.48</v>
      </c>
      <c r="R630" s="113"/>
      <c r="S630" s="138">
        <f>S631+S636+S645+S669+S697+S694+S689</f>
        <v>71814915.88</v>
      </c>
      <c r="T630" s="114">
        <f>S630-Q630</f>
        <v>-730035.6000000089</v>
      </c>
      <c r="U630" s="138">
        <f>U631+U636+U645+U669+U697+U694+U689</f>
        <v>67843647.63000001</v>
      </c>
      <c r="V630" s="227">
        <f t="shared" si="33"/>
        <v>94.5</v>
      </c>
    </row>
    <row r="631" spans="1:22" ht="50.25" customHeight="1">
      <c r="A631" s="38" t="s">
        <v>337</v>
      </c>
      <c r="B631" s="56" t="s">
        <v>283</v>
      </c>
      <c r="C631" s="56" t="s">
        <v>414</v>
      </c>
      <c r="D631" s="56"/>
      <c r="E631" s="57">
        <f>E632</f>
        <v>1289800</v>
      </c>
      <c r="F631" s="98"/>
      <c r="G631" s="57">
        <f>G632</f>
        <v>1289800</v>
      </c>
      <c r="H631" s="103"/>
      <c r="I631" s="57">
        <f>I632</f>
        <v>1289800</v>
      </c>
      <c r="J631" s="103"/>
      <c r="K631" s="57">
        <f>K632</f>
        <v>1289800</v>
      </c>
      <c r="L631" s="103"/>
      <c r="M631" s="57">
        <f>M632</f>
        <v>1289800</v>
      </c>
      <c r="N631" s="113"/>
      <c r="O631" s="57">
        <f>O632</f>
        <v>1289800</v>
      </c>
      <c r="P631" s="98"/>
      <c r="Q631" s="139">
        <f>Q632</f>
        <v>1348800</v>
      </c>
      <c r="R631" s="98"/>
      <c r="S631" s="141">
        <f>S632</f>
        <v>1373800</v>
      </c>
      <c r="T631" s="114"/>
      <c r="U631" s="141">
        <f>U632</f>
        <v>1275500.41</v>
      </c>
      <c r="V631" s="227">
        <f t="shared" si="33"/>
        <v>92.8</v>
      </c>
    </row>
    <row r="632" spans="1:22" ht="51" customHeight="1">
      <c r="A632" s="38" t="s">
        <v>338</v>
      </c>
      <c r="B632" s="56" t="s">
        <v>283</v>
      </c>
      <c r="C632" s="56" t="s">
        <v>421</v>
      </c>
      <c r="D632" s="56"/>
      <c r="E632" s="57">
        <f>E633</f>
        <v>1289800</v>
      </c>
      <c r="F632" s="98"/>
      <c r="G632" s="57">
        <f>G633</f>
        <v>1289800</v>
      </c>
      <c r="H632" s="103"/>
      <c r="I632" s="57">
        <f>I633</f>
        <v>1289800</v>
      </c>
      <c r="J632" s="103"/>
      <c r="K632" s="57">
        <f>K633</f>
        <v>1289800</v>
      </c>
      <c r="L632" s="103"/>
      <c r="M632" s="57">
        <f>M633</f>
        <v>1289800</v>
      </c>
      <c r="N632" s="113"/>
      <c r="O632" s="57">
        <f>O633</f>
        <v>1289800</v>
      </c>
      <c r="P632" s="98"/>
      <c r="Q632" s="139">
        <f>Q633</f>
        <v>1348800</v>
      </c>
      <c r="R632" s="98"/>
      <c r="S632" s="141">
        <f>S633</f>
        <v>1373800</v>
      </c>
      <c r="U632" s="141">
        <f>U633</f>
        <v>1275500.41</v>
      </c>
      <c r="V632" s="227">
        <f t="shared" si="33"/>
        <v>92.8</v>
      </c>
    </row>
    <row r="633" spans="1:22" ht="22.5" customHeight="1">
      <c r="A633" s="38" t="s">
        <v>339</v>
      </c>
      <c r="B633" s="56" t="s">
        <v>283</v>
      </c>
      <c r="C633" s="56" t="s">
        <v>421</v>
      </c>
      <c r="D633" s="56"/>
      <c r="E633" s="57">
        <f>E634+E635</f>
        <v>1289800</v>
      </c>
      <c r="F633" s="98"/>
      <c r="G633" s="57">
        <f>G634+G635</f>
        <v>1289800</v>
      </c>
      <c r="H633" s="103"/>
      <c r="I633" s="57">
        <f>I634+I635</f>
        <v>1289800</v>
      </c>
      <c r="J633" s="103"/>
      <c r="K633" s="57">
        <f>K634+K635</f>
        <v>1289800</v>
      </c>
      <c r="L633" s="103"/>
      <c r="M633" s="57">
        <f>M634+M635</f>
        <v>1289800</v>
      </c>
      <c r="N633" s="113"/>
      <c r="O633" s="57">
        <f>O634+O635</f>
        <v>1289800</v>
      </c>
      <c r="P633" s="98"/>
      <c r="Q633" s="139">
        <f>Q634+Q635</f>
        <v>1348800</v>
      </c>
      <c r="R633" s="98"/>
      <c r="S633" s="141">
        <f>S634+S635</f>
        <v>1373800</v>
      </c>
      <c r="U633" s="141">
        <f>U634+U635</f>
        <v>1275500.41</v>
      </c>
      <c r="V633" s="227">
        <f t="shared" si="33"/>
        <v>92.8</v>
      </c>
    </row>
    <row r="634" spans="1:22" ht="23.25" customHeight="1">
      <c r="A634" s="37" t="s">
        <v>378</v>
      </c>
      <c r="B634" s="56" t="s">
        <v>283</v>
      </c>
      <c r="C634" s="56" t="s">
        <v>421</v>
      </c>
      <c r="D634" s="56" t="s">
        <v>391</v>
      </c>
      <c r="E634" s="57">
        <v>1231092</v>
      </c>
      <c r="F634" s="98"/>
      <c r="G634" s="57">
        <f>E634+F634</f>
        <v>1231092</v>
      </c>
      <c r="H634" s="103"/>
      <c r="I634" s="57">
        <f>G634+H634</f>
        <v>1231092</v>
      </c>
      <c r="J634" s="103"/>
      <c r="K634" s="57">
        <f>I634+J634</f>
        <v>1231092</v>
      </c>
      <c r="L634" s="103"/>
      <c r="M634" s="57">
        <f>K634+L634</f>
        <v>1231092</v>
      </c>
      <c r="N634" s="113"/>
      <c r="O634" s="57">
        <f>M634+N634</f>
        <v>1231092</v>
      </c>
      <c r="P634" s="98">
        <f>48000+11000</f>
        <v>59000</v>
      </c>
      <c r="Q634" s="139">
        <f>O634+P634</f>
        <v>1290092</v>
      </c>
      <c r="R634" s="98">
        <v>25000</v>
      </c>
      <c r="S634" s="141">
        <f>Q634+R634</f>
        <v>1315092</v>
      </c>
      <c r="U634" s="141">
        <v>1275500.41</v>
      </c>
      <c r="V634" s="227">
        <f t="shared" si="33"/>
        <v>97</v>
      </c>
    </row>
    <row r="635" spans="1:22" ht="31.5">
      <c r="A635" s="37" t="s">
        <v>379</v>
      </c>
      <c r="B635" s="56" t="s">
        <v>283</v>
      </c>
      <c r="C635" s="56" t="s">
        <v>421</v>
      </c>
      <c r="D635" s="56" t="s">
        <v>392</v>
      </c>
      <c r="E635" s="57">
        <v>58708</v>
      </c>
      <c r="F635" s="98"/>
      <c r="G635" s="57">
        <f>E635+F635</f>
        <v>58708</v>
      </c>
      <c r="H635" s="103"/>
      <c r="I635" s="57">
        <f>G635+H635</f>
        <v>58708</v>
      </c>
      <c r="J635" s="103"/>
      <c r="K635" s="57">
        <f>I635+J635</f>
        <v>58708</v>
      </c>
      <c r="L635" s="103"/>
      <c r="M635" s="57">
        <f>K635+L635</f>
        <v>58708</v>
      </c>
      <c r="N635" s="113"/>
      <c r="O635" s="57">
        <f>M635+N635</f>
        <v>58708</v>
      </c>
      <c r="P635" s="98"/>
      <c r="Q635" s="139">
        <f>O635+P635</f>
        <v>58708</v>
      </c>
      <c r="R635" s="98"/>
      <c r="S635" s="141">
        <f>Q635+R635</f>
        <v>58708</v>
      </c>
      <c r="U635" s="141">
        <v>0</v>
      </c>
      <c r="V635" s="227">
        <f t="shared" si="33"/>
        <v>0</v>
      </c>
    </row>
    <row r="636" spans="1:22" ht="80.25" customHeight="1">
      <c r="A636" s="38" t="s">
        <v>340</v>
      </c>
      <c r="B636" s="56" t="s">
        <v>284</v>
      </c>
      <c r="C636" s="56" t="s">
        <v>414</v>
      </c>
      <c r="D636" s="56"/>
      <c r="E636" s="57">
        <f>E637+E643</f>
        <v>1799800</v>
      </c>
      <c r="F636" s="98"/>
      <c r="G636" s="57">
        <f>G637+G643</f>
        <v>1799800</v>
      </c>
      <c r="H636" s="103"/>
      <c r="I636" s="57">
        <f>I637+I643</f>
        <v>1799800</v>
      </c>
      <c r="J636" s="103"/>
      <c r="K636" s="57">
        <f>K637+K643</f>
        <v>1799800</v>
      </c>
      <c r="L636" s="103"/>
      <c r="M636" s="57">
        <f>M637+M643</f>
        <v>1799800</v>
      </c>
      <c r="N636" s="113"/>
      <c r="O636" s="57">
        <f>O637+O643</f>
        <v>1799800</v>
      </c>
      <c r="P636" s="98"/>
      <c r="Q636" s="139">
        <f>Q637+Q643</f>
        <v>1471300.19</v>
      </c>
      <c r="R636" s="98"/>
      <c r="S636" s="141">
        <f>S637+S643</f>
        <v>1446300.19</v>
      </c>
      <c r="U636" s="141">
        <f>U637+U643</f>
        <v>1269723.48</v>
      </c>
      <c r="V636" s="227">
        <f t="shared" si="33"/>
        <v>87.8</v>
      </c>
    </row>
    <row r="637" spans="1:22" ht="46.5" customHeight="1">
      <c r="A637" s="38" t="s">
        <v>338</v>
      </c>
      <c r="B637" s="56" t="s">
        <v>284</v>
      </c>
      <c r="C637" s="56" t="s">
        <v>411</v>
      </c>
      <c r="D637" s="56"/>
      <c r="E637" s="57">
        <f>E638</f>
        <v>1650513</v>
      </c>
      <c r="F637" s="98"/>
      <c r="G637" s="57">
        <f>G638</f>
        <v>1650513</v>
      </c>
      <c r="H637" s="103"/>
      <c r="I637" s="57">
        <f>I638</f>
        <v>1650513</v>
      </c>
      <c r="J637" s="103"/>
      <c r="K637" s="57">
        <f>K638</f>
        <v>1650513</v>
      </c>
      <c r="L637" s="103"/>
      <c r="M637" s="57">
        <f>M638</f>
        <v>1650513</v>
      </c>
      <c r="N637" s="113"/>
      <c r="O637" s="57">
        <f>O638</f>
        <v>1650513</v>
      </c>
      <c r="P637" s="98"/>
      <c r="Q637" s="139">
        <f>Q638</f>
        <v>1436513.19</v>
      </c>
      <c r="R637" s="98"/>
      <c r="S637" s="141">
        <f>S638</f>
        <v>1437173.19</v>
      </c>
      <c r="U637" s="141">
        <f>U638</f>
        <v>1261240.53</v>
      </c>
      <c r="V637" s="227">
        <f t="shared" si="33"/>
        <v>87.8</v>
      </c>
    </row>
    <row r="638" spans="1:22" ht="19.5" customHeight="1">
      <c r="A638" s="38" t="s">
        <v>285</v>
      </c>
      <c r="B638" s="56" t="s">
        <v>284</v>
      </c>
      <c r="C638" s="56" t="s">
        <v>411</v>
      </c>
      <c r="D638" s="56"/>
      <c r="E638" s="57">
        <f>E639+E640+E641+E642</f>
        <v>1650513</v>
      </c>
      <c r="F638" s="98"/>
      <c r="G638" s="57">
        <f>G639+G640+G641+G642</f>
        <v>1650513</v>
      </c>
      <c r="H638" s="103"/>
      <c r="I638" s="57">
        <f>I639+I640+I641+I642</f>
        <v>1650513</v>
      </c>
      <c r="J638" s="103"/>
      <c r="K638" s="57">
        <f>K639+K640+K641+K642</f>
        <v>1650513</v>
      </c>
      <c r="L638" s="103"/>
      <c r="M638" s="57">
        <f>M639+M640+M641+M642</f>
        <v>1650513</v>
      </c>
      <c r="N638" s="113"/>
      <c r="O638" s="57">
        <f>O639+O640+O641+O642</f>
        <v>1650513</v>
      </c>
      <c r="P638" s="98"/>
      <c r="Q638" s="139">
        <f>Q639+Q640+Q641+Q642</f>
        <v>1436513.19</v>
      </c>
      <c r="R638" s="98"/>
      <c r="S638" s="141">
        <f>S639+S640+S641+S642</f>
        <v>1437173.19</v>
      </c>
      <c r="U638" s="141">
        <f>U639+U640+U641+U642</f>
        <v>1261240.53</v>
      </c>
      <c r="V638" s="227">
        <f t="shared" si="33"/>
        <v>87.8</v>
      </c>
    </row>
    <row r="639" spans="1:22" ht="24.75" customHeight="1">
      <c r="A639" s="37" t="s">
        <v>378</v>
      </c>
      <c r="B639" s="56" t="s">
        <v>284</v>
      </c>
      <c r="C639" s="56" t="s">
        <v>411</v>
      </c>
      <c r="D639" s="56" t="s">
        <v>391</v>
      </c>
      <c r="E639" s="57">
        <v>1446021</v>
      </c>
      <c r="F639" s="113"/>
      <c r="G639" s="57">
        <f>E639+F639</f>
        <v>1446021</v>
      </c>
      <c r="H639" s="103"/>
      <c r="I639" s="57">
        <f>G639+H639</f>
        <v>1446021</v>
      </c>
      <c r="J639" s="103"/>
      <c r="K639" s="57">
        <f>I639+J639</f>
        <v>1446021</v>
      </c>
      <c r="L639" s="103"/>
      <c r="M639" s="57">
        <f>K639+L639</f>
        <v>1446021</v>
      </c>
      <c r="N639" s="113">
        <v>-78261</v>
      </c>
      <c r="O639" s="57">
        <f>M639+N639</f>
        <v>1367760</v>
      </c>
      <c r="P639" s="98">
        <f>-58700-69000-86300+0.19</f>
        <v>-213999.81</v>
      </c>
      <c r="Q639" s="139">
        <f>O639+P639</f>
        <v>1153760.19</v>
      </c>
      <c r="R639" s="98"/>
      <c r="S639" s="141">
        <f>Q639+R639</f>
        <v>1153760.19</v>
      </c>
      <c r="U639" s="141">
        <v>1107290.03</v>
      </c>
      <c r="V639" s="227">
        <f t="shared" si="33"/>
        <v>96</v>
      </c>
    </row>
    <row r="640" spans="1:22" ht="31.5">
      <c r="A640" s="37" t="s">
        <v>379</v>
      </c>
      <c r="B640" s="56" t="s">
        <v>284</v>
      </c>
      <c r="C640" s="56" t="s">
        <v>411</v>
      </c>
      <c r="D640" s="56" t="s">
        <v>392</v>
      </c>
      <c r="E640" s="57">
        <v>16000</v>
      </c>
      <c r="F640" s="98"/>
      <c r="G640" s="57">
        <f>E640+F640</f>
        <v>16000</v>
      </c>
      <c r="H640" s="103"/>
      <c r="I640" s="57">
        <f>G640+H640</f>
        <v>16000</v>
      </c>
      <c r="J640" s="103"/>
      <c r="K640" s="57">
        <f>I640+J640</f>
        <v>16000</v>
      </c>
      <c r="L640" s="103"/>
      <c r="M640" s="57">
        <f>K640+L640</f>
        <v>16000</v>
      </c>
      <c r="N640" s="113"/>
      <c r="O640" s="57">
        <f>M640+N640</f>
        <v>16000</v>
      </c>
      <c r="P640" s="98"/>
      <c r="Q640" s="139">
        <f>O640+P640</f>
        <v>16000</v>
      </c>
      <c r="R640" s="98"/>
      <c r="S640" s="141">
        <f>Q640+R640</f>
        <v>16000</v>
      </c>
      <c r="U640" s="141">
        <v>15400</v>
      </c>
      <c r="V640" s="227">
        <f t="shared" si="33"/>
        <v>96.3</v>
      </c>
    </row>
    <row r="641" spans="1:22" ht="33" customHeight="1">
      <c r="A641" s="37" t="s">
        <v>380</v>
      </c>
      <c r="B641" s="56" t="s">
        <v>284</v>
      </c>
      <c r="C641" s="56" t="s">
        <v>411</v>
      </c>
      <c r="D641" s="56" t="s">
        <v>384</v>
      </c>
      <c r="E641" s="57">
        <v>82492</v>
      </c>
      <c r="F641" s="98"/>
      <c r="G641" s="57">
        <f>E641+F641</f>
        <v>82492</v>
      </c>
      <c r="H641" s="103"/>
      <c r="I641" s="57">
        <f>G641+H641</f>
        <v>82492</v>
      </c>
      <c r="J641" s="103"/>
      <c r="K641" s="57">
        <f>I641+J641</f>
        <v>82492</v>
      </c>
      <c r="L641" s="103"/>
      <c r="M641" s="57">
        <f>K641+L641</f>
        <v>82492</v>
      </c>
      <c r="N641" s="113"/>
      <c r="O641" s="57">
        <f>M641+N641</f>
        <v>82492</v>
      </c>
      <c r="P641" s="98"/>
      <c r="Q641" s="139">
        <f>O641+P641</f>
        <v>82492</v>
      </c>
      <c r="R641" s="98">
        <v>-34340</v>
      </c>
      <c r="S641" s="141">
        <f>Q641+R641</f>
        <v>48152</v>
      </c>
      <c r="U641" s="141">
        <v>9860</v>
      </c>
      <c r="V641" s="227">
        <f t="shared" si="33"/>
        <v>20.5</v>
      </c>
    </row>
    <row r="642" spans="1:22" ht="19.5" customHeight="1">
      <c r="A642" s="38" t="s">
        <v>402</v>
      </c>
      <c r="B642" s="56" t="s">
        <v>284</v>
      </c>
      <c r="C642" s="56" t="s">
        <v>411</v>
      </c>
      <c r="D642" s="56" t="s">
        <v>385</v>
      </c>
      <c r="E642" s="57">
        <v>106000</v>
      </c>
      <c r="F642" s="113"/>
      <c r="G642" s="57">
        <f>E642+F642</f>
        <v>106000</v>
      </c>
      <c r="H642" s="103"/>
      <c r="I642" s="57">
        <f>G642+H642</f>
        <v>106000</v>
      </c>
      <c r="J642" s="103"/>
      <c r="K642" s="57">
        <f>I642+J642</f>
        <v>106000</v>
      </c>
      <c r="L642" s="103"/>
      <c r="M642" s="57">
        <f>K642+L642</f>
        <v>106000</v>
      </c>
      <c r="N642" s="113">
        <v>78261</v>
      </c>
      <c r="O642" s="57">
        <f>M642+N642</f>
        <v>184261</v>
      </c>
      <c r="P642" s="98"/>
      <c r="Q642" s="139">
        <f>O642+P642</f>
        <v>184261</v>
      </c>
      <c r="R642" s="98">
        <v>35000</v>
      </c>
      <c r="S642" s="141">
        <f>Q642+R642</f>
        <v>219261</v>
      </c>
      <c r="U642" s="141">
        <v>128690.5</v>
      </c>
      <c r="V642" s="227">
        <f t="shared" si="33"/>
        <v>58.7</v>
      </c>
    </row>
    <row r="643" spans="1:22" ht="21" customHeight="1">
      <c r="A643" s="173" t="s">
        <v>224</v>
      </c>
      <c r="B643" s="56" t="s">
        <v>284</v>
      </c>
      <c r="C643" s="56" t="s">
        <v>202</v>
      </c>
      <c r="D643" s="56"/>
      <c r="E643" s="57">
        <f>E644</f>
        <v>149287</v>
      </c>
      <c r="F643" s="98"/>
      <c r="G643" s="57">
        <f>G644</f>
        <v>149287</v>
      </c>
      <c r="H643" s="103"/>
      <c r="I643" s="57">
        <f>I644</f>
        <v>149287</v>
      </c>
      <c r="J643" s="103"/>
      <c r="K643" s="57">
        <f>K644</f>
        <v>149287</v>
      </c>
      <c r="L643" s="103"/>
      <c r="M643" s="57">
        <f>M644</f>
        <v>149287</v>
      </c>
      <c r="N643" s="113"/>
      <c r="O643" s="57">
        <f>O644</f>
        <v>149287</v>
      </c>
      <c r="P643" s="98"/>
      <c r="Q643" s="139">
        <f>Q644</f>
        <v>34787</v>
      </c>
      <c r="R643" s="98"/>
      <c r="S643" s="141">
        <f>S644</f>
        <v>9127</v>
      </c>
      <c r="U643" s="141">
        <f>U644</f>
        <v>8482.95</v>
      </c>
      <c r="V643" s="227">
        <f t="shared" si="33"/>
        <v>92.9</v>
      </c>
    </row>
    <row r="644" spans="1:22" ht="20.25" customHeight="1">
      <c r="A644" s="37" t="s">
        <v>378</v>
      </c>
      <c r="B644" s="56" t="s">
        <v>284</v>
      </c>
      <c r="C644" s="56" t="s">
        <v>202</v>
      </c>
      <c r="D644" s="56" t="s">
        <v>391</v>
      </c>
      <c r="E644" s="57">
        <v>149287</v>
      </c>
      <c r="F644" s="129"/>
      <c r="G644" s="57">
        <f>E644+F644</f>
        <v>149287</v>
      </c>
      <c r="H644" s="174"/>
      <c r="I644" s="57">
        <f>G644+H644</f>
        <v>149287</v>
      </c>
      <c r="J644" s="174"/>
      <c r="K644" s="57">
        <f>I644+J644</f>
        <v>149287</v>
      </c>
      <c r="L644" s="174"/>
      <c r="M644" s="57">
        <f>K644+L644</f>
        <v>149287</v>
      </c>
      <c r="N644" s="116"/>
      <c r="O644" s="57">
        <f>M644+N644</f>
        <v>149287</v>
      </c>
      <c r="P644" s="129">
        <f>-87500-27000</f>
        <v>-114500</v>
      </c>
      <c r="Q644" s="139">
        <f>O644+P644</f>
        <v>34787</v>
      </c>
      <c r="R644" s="129">
        <v>-25660</v>
      </c>
      <c r="S644" s="141">
        <f>Q644+R644</f>
        <v>9127</v>
      </c>
      <c r="U644" s="141">
        <v>8482.95</v>
      </c>
      <c r="V644" s="227">
        <f t="shared" si="33"/>
        <v>92.9</v>
      </c>
    </row>
    <row r="645" spans="1:22" ht="68.25" customHeight="1">
      <c r="A645" s="37" t="s">
        <v>143</v>
      </c>
      <c r="B645" s="56" t="s">
        <v>286</v>
      </c>
      <c r="C645" s="56"/>
      <c r="D645" s="56"/>
      <c r="E645" s="57">
        <f>E646</f>
        <v>27994800</v>
      </c>
      <c r="F645" s="129"/>
      <c r="G645" s="57">
        <f>G646</f>
        <v>27994800</v>
      </c>
      <c r="H645" s="174"/>
      <c r="I645" s="57">
        <f>I646</f>
        <v>28059200</v>
      </c>
      <c r="J645" s="174"/>
      <c r="K645" s="57">
        <f>K646</f>
        <v>28059200</v>
      </c>
      <c r="L645" s="174"/>
      <c r="M645" s="57">
        <f>M646</f>
        <v>28059200</v>
      </c>
      <c r="N645" s="116"/>
      <c r="O645" s="57">
        <f>O646</f>
        <v>28048828</v>
      </c>
      <c r="P645" s="129"/>
      <c r="Q645" s="139">
        <f>Q646</f>
        <v>26625815.810000002</v>
      </c>
      <c r="R645" s="129"/>
      <c r="S645" s="141">
        <f>S646</f>
        <v>26476752.61</v>
      </c>
      <c r="T645" s="119">
        <f>S645-Q645</f>
        <v>-149063.20000000298</v>
      </c>
      <c r="U645" s="141">
        <f>U646</f>
        <v>25155285.5</v>
      </c>
      <c r="V645" s="227">
        <f t="shared" si="33"/>
        <v>95</v>
      </c>
    </row>
    <row r="646" spans="1:22" ht="84.75" customHeight="1">
      <c r="A646" s="37" t="s">
        <v>39</v>
      </c>
      <c r="B646" s="56" t="s">
        <v>286</v>
      </c>
      <c r="C646" s="56" t="s">
        <v>41</v>
      </c>
      <c r="D646" s="56"/>
      <c r="E646" s="57">
        <f>E647+E666</f>
        <v>27994800</v>
      </c>
      <c r="F646" s="129"/>
      <c r="G646" s="57">
        <f>G647+G666</f>
        <v>27994800</v>
      </c>
      <c r="H646" s="174"/>
      <c r="I646" s="57">
        <f>I647+I666</f>
        <v>28059200</v>
      </c>
      <c r="J646" s="174"/>
      <c r="K646" s="57">
        <f>K647+K666</f>
        <v>28059200</v>
      </c>
      <c r="L646" s="174"/>
      <c r="M646" s="57">
        <f>M647+M666</f>
        <v>28059200</v>
      </c>
      <c r="N646" s="116"/>
      <c r="O646" s="57">
        <f>O647+O666</f>
        <v>28048828</v>
      </c>
      <c r="P646" s="129"/>
      <c r="Q646" s="139">
        <f>Q647+Q666</f>
        <v>26625815.810000002</v>
      </c>
      <c r="R646" s="129"/>
      <c r="S646" s="141">
        <f>S647+S666</f>
        <v>26476752.61</v>
      </c>
      <c r="U646" s="141">
        <f>U647+U666</f>
        <v>25155285.5</v>
      </c>
      <c r="V646" s="227">
        <f t="shared" si="33"/>
        <v>95</v>
      </c>
    </row>
    <row r="647" spans="1:22" ht="48.75" customHeight="1">
      <c r="A647" s="37" t="s">
        <v>40</v>
      </c>
      <c r="B647" s="56" t="s">
        <v>286</v>
      </c>
      <c r="C647" s="56" t="s">
        <v>42</v>
      </c>
      <c r="D647" s="56"/>
      <c r="E647" s="57">
        <f>E648+E658+E661+E655</f>
        <v>27982300</v>
      </c>
      <c r="F647" s="129"/>
      <c r="G647" s="57">
        <f>G648+G658+G661+G655</f>
        <v>27982300</v>
      </c>
      <c r="H647" s="174"/>
      <c r="I647" s="57">
        <f>I648+I658+I661+I655</f>
        <v>28046700</v>
      </c>
      <c r="J647" s="174"/>
      <c r="K647" s="57">
        <f>K648+K658+K661+K655</f>
        <v>28046700</v>
      </c>
      <c r="L647" s="174"/>
      <c r="M647" s="57">
        <f>M648+M658+M661+M655</f>
        <v>28046700</v>
      </c>
      <c r="N647" s="116"/>
      <c r="O647" s="57">
        <f>O648+O658+O661+O655</f>
        <v>28036328</v>
      </c>
      <c r="P647" s="116"/>
      <c r="Q647" s="139">
        <f>Q648+Q658+Q661+Q655</f>
        <v>26613315.810000002</v>
      </c>
      <c r="R647" s="116"/>
      <c r="S647" s="141">
        <f>S648+S658+S661+S655</f>
        <v>26464252.61</v>
      </c>
      <c r="U647" s="141">
        <f>U648+U658+U661+U655</f>
        <v>25142785.5</v>
      </c>
      <c r="V647" s="227">
        <f t="shared" si="33"/>
        <v>95</v>
      </c>
    </row>
    <row r="648" spans="1:22" ht="34.5" customHeight="1">
      <c r="A648" s="166" t="s">
        <v>468</v>
      </c>
      <c r="B648" s="56" t="s">
        <v>286</v>
      </c>
      <c r="C648" s="56" t="s">
        <v>44</v>
      </c>
      <c r="D648" s="56"/>
      <c r="E648" s="57">
        <f>E649+E650+E651+E652+E654+E653</f>
        <v>10410220</v>
      </c>
      <c r="F648" s="129"/>
      <c r="G648" s="57">
        <f>G649+G650+G651+G652+G654+G653</f>
        <v>10410220</v>
      </c>
      <c r="H648" s="174"/>
      <c r="I648" s="57">
        <f>I649+I650+I651+I652+I654+I653</f>
        <v>10410220</v>
      </c>
      <c r="J648" s="174"/>
      <c r="K648" s="57">
        <f>K649+K650+K651+K652+K654+K653</f>
        <v>10410220</v>
      </c>
      <c r="L648" s="174"/>
      <c r="M648" s="57">
        <f>M649+M650+M651+M652+M654+M653</f>
        <v>10410220</v>
      </c>
      <c r="N648" s="116"/>
      <c r="O648" s="57">
        <f>O649+O650+O651+O652+O654+O653</f>
        <v>10415220</v>
      </c>
      <c r="P648" s="129"/>
      <c r="Q648" s="139">
        <f>Q649+Q650+Q651+Q652+Q654+Q653</f>
        <v>10272987</v>
      </c>
      <c r="R648" s="129"/>
      <c r="S648" s="141">
        <f>S649+S650+S651+S652+S654+S653</f>
        <v>10092603.2</v>
      </c>
      <c r="U648" s="141">
        <f>U649+U650+U651+U652+U654+U653</f>
        <v>9293081.07</v>
      </c>
      <c r="V648" s="227">
        <f t="shared" si="33"/>
        <v>92.1</v>
      </c>
    </row>
    <row r="649" spans="1:22" ht="18" customHeight="1">
      <c r="A649" s="37" t="s">
        <v>378</v>
      </c>
      <c r="B649" s="56" t="s">
        <v>286</v>
      </c>
      <c r="C649" s="56" t="s">
        <v>44</v>
      </c>
      <c r="D649" s="56" t="s">
        <v>391</v>
      </c>
      <c r="E649" s="57">
        <v>9750147</v>
      </c>
      <c r="F649" s="129"/>
      <c r="G649" s="57">
        <f aca="true" t="shared" si="34" ref="G649:I654">E649+F649</f>
        <v>9750147</v>
      </c>
      <c r="H649" s="174"/>
      <c r="I649" s="57">
        <f t="shared" si="34"/>
        <v>9750147</v>
      </c>
      <c r="J649" s="174"/>
      <c r="K649" s="57">
        <f aca="true" t="shared" si="35" ref="K649:K654">I649+J649</f>
        <v>9750147</v>
      </c>
      <c r="L649" s="174"/>
      <c r="M649" s="57">
        <f aca="true" t="shared" si="36" ref="M649:Q654">K649+L649</f>
        <v>9750147</v>
      </c>
      <c r="N649" s="116"/>
      <c r="O649" s="57">
        <f t="shared" si="36"/>
        <v>9750147</v>
      </c>
      <c r="P649" s="129">
        <v>-164233</v>
      </c>
      <c r="Q649" s="139">
        <f t="shared" si="36"/>
        <v>9585914</v>
      </c>
      <c r="R649" s="129">
        <f>-166850-2730</f>
        <v>-169580</v>
      </c>
      <c r="S649" s="141">
        <f aca="true" t="shared" si="37" ref="S649:S654">Q649+R649</f>
        <v>9416334</v>
      </c>
      <c r="U649" s="141">
        <v>8741193.5</v>
      </c>
      <c r="V649" s="227">
        <f t="shared" si="33"/>
        <v>92.8</v>
      </c>
    </row>
    <row r="650" spans="1:22" ht="38.25" customHeight="1">
      <c r="A650" s="37" t="s">
        <v>379</v>
      </c>
      <c r="B650" s="56" t="s">
        <v>286</v>
      </c>
      <c r="C650" s="56" t="s">
        <v>44</v>
      </c>
      <c r="D650" s="56" t="s">
        <v>392</v>
      </c>
      <c r="E650" s="57">
        <v>40000</v>
      </c>
      <c r="F650" s="129"/>
      <c r="G650" s="57">
        <f t="shared" si="34"/>
        <v>40000</v>
      </c>
      <c r="H650" s="174"/>
      <c r="I650" s="57">
        <f t="shared" si="34"/>
        <v>40000</v>
      </c>
      <c r="J650" s="174"/>
      <c r="K650" s="57">
        <f t="shared" si="35"/>
        <v>40000</v>
      </c>
      <c r="L650" s="174"/>
      <c r="M650" s="57">
        <f t="shared" si="36"/>
        <v>40000</v>
      </c>
      <c r="N650" s="116"/>
      <c r="O650" s="57">
        <f t="shared" si="36"/>
        <v>40000</v>
      </c>
      <c r="P650" s="129"/>
      <c r="Q650" s="139">
        <f t="shared" si="36"/>
        <v>40000</v>
      </c>
      <c r="R650" s="129"/>
      <c r="S650" s="141">
        <f t="shared" si="37"/>
        <v>40000</v>
      </c>
      <c r="U650" s="141">
        <v>19900</v>
      </c>
      <c r="V650" s="227">
        <f aca="true" t="shared" si="38" ref="V650:V713">IF(S650=0,"-",IF(U650/S650*100&gt;110,"свыше 100",ROUND((U650/S650*100),1)))</f>
        <v>49.8</v>
      </c>
    </row>
    <row r="651" spans="1:22" ht="46.5" customHeight="1">
      <c r="A651" s="37" t="s">
        <v>380</v>
      </c>
      <c r="B651" s="56" t="s">
        <v>286</v>
      </c>
      <c r="C651" s="56" t="s">
        <v>44</v>
      </c>
      <c r="D651" s="56" t="s">
        <v>384</v>
      </c>
      <c r="E651" s="57">
        <v>304611</v>
      </c>
      <c r="F651" s="129"/>
      <c r="G651" s="57">
        <f t="shared" si="34"/>
        <v>304611</v>
      </c>
      <c r="H651" s="174"/>
      <c r="I651" s="57">
        <f t="shared" si="34"/>
        <v>304611</v>
      </c>
      <c r="J651" s="174"/>
      <c r="K651" s="57">
        <f t="shared" si="35"/>
        <v>304611</v>
      </c>
      <c r="L651" s="174"/>
      <c r="M651" s="57">
        <f t="shared" si="36"/>
        <v>304611</v>
      </c>
      <c r="N651" s="116"/>
      <c r="O651" s="57">
        <f t="shared" si="36"/>
        <v>304611</v>
      </c>
      <c r="P651" s="129">
        <v>22000</v>
      </c>
      <c r="Q651" s="139">
        <f t="shared" si="36"/>
        <v>326611</v>
      </c>
      <c r="R651" s="129">
        <v>2850</v>
      </c>
      <c r="S651" s="141">
        <f t="shared" si="37"/>
        <v>329461</v>
      </c>
      <c r="U651" s="141">
        <v>311315.96</v>
      </c>
      <c r="V651" s="227">
        <f t="shared" si="38"/>
        <v>94.5</v>
      </c>
    </row>
    <row r="652" spans="1:22" ht="32.25" customHeight="1">
      <c r="A652" s="37" t="s">
        <v>402</v>
      </c>
      <c r="B652" s="56" t="s">
        <v>286</v>
      </c>
      <c r="C652" s="56" t="s">
        <v>44</v>
      </c>
      <c r="D652" s="56" t="s">
        <v>385</v>
      </c>
      <c r="E652" s="57">
        <v>306012</v>
      </c>
      <c r="F652" s="129"/>
      <c r="G652" s="57">
        <f t="shared" si="34"/>
        <v>306012</v>
      </c>
      <c r="H652" s="174"/>
      <c r="I652" s="57">
        <f t="shared" si="34"/>
        <v>306012</v>
      </c>
      <c r="J652" s="174"/>
      <c r="K652" s="57">
        <f t="shared" si="35"/>
        <v>306012</v>
      </c>
      <c r="L652" s="174"/>
      <c r="M652" s="57">
        <f t="shared" si="36"/>
        <v>306012</v>
      </c>
      <c r="N652" s="116">
        <v>5000</v>
      </c>
      <c r="O652" s="57">
        <f t="shared" si="36"/>
        <v>311012</v>
      </c>
      <c r="P652" s="129"/>
      <c r="Q652" s="139">
        <f t="shared" si="36"/>
        <v>311012</v>
      </c>
      <c r="R652" s="129">
        <v>-13653.8</v>
      </c>
      <c r="S652" s="141">
        <f t="shared" si="37"/>
        <v>297358.2</v>
      </c>
      <c r="U652" s="141">
        <v>216891.61</v>
      </c>
      <c r="V652" s="227">
        <f t="shared" si="38"/>
        <v>72.9</v>
      </c>
    </row>
    <row r="653" spans="1:71" ht="35.25" customHeight="1">
      <c r="A653" s="11" t="s">
        <v>393</v>
      </c>
      <c r="B653" s="56" t="s">
        <v>286</v>
      </c>
      <c r="C653" s="56" t="s">
        <v>44</v>
      </c>
      <c r="D653" s="60" t="s">
        <v>386</v>
      </c>
      <c r="E653" s="57">
        <v>2000</v>
      </c>
      <c r="F653" s="129"/>
      <c r="G653" s="57">
        <f t="shared" si="34"/>
        <v>2000</v>
      </c>
      <c r="H653" s="174"/>
      <c r="I653" s="57">
        <f t="shared" si="34"/>
        <v>2000</v>
      </c>
      <c r="J653" s="174"/>
      <c r="K653" s="57">
        <f t="shared" si="35"/>
        <v>2000</v>
      </c>
      <c r="L653" s="174"/>
      <c r="M653" s="57">
        <f t="shared" si="36"/>
        <v>2000</v>
      </c>
      <c r="N653" s="116"/>
      <c r="O653" s="57">
        <f t="shared" si="36"/>
        <v>2000</v>
      </c>
      <c r="P653" s="129"/>
      <c r="Q653" s="139">
        <f t="shared" si="36"/>
        <v>2000</v>
      </c>
      <c r="R653" s="129"/>
      <c r="S653" s="141">
        <f t="shared" si="37"/>
        <v>2000</v>
      </c>
      <c r="T653" s="100"/>
      <c r="U653" s="141">
        <v>0</v>
      </c>
      <c r="V653" s="227">
        <f t="shared" si="38"/>
        <v>0</v>
      </c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100"/>
      <c r="BS653" s="100"/>
    </row>
    <row r="654" spans="1:71" s="23" customFormat="1" ht="15.75" customHeight="1">
      <c r="A654" s="37" t="s">
        <v>388</v>
      </c>
      <c r="B654" s="56" t="s">
        <v>286</v>
      </c>
      <c r="C654" s="56" t="s">
        <v>44</v>
      </c>
      <c r="D654" s="56" t="s">
        <v>389</v>
      </c>
      <c r="E654" s="57">
        <v>7450</v>
      </c>
      <c r="F654" s="129"/>
      <c r="G654" s="57">
        <f t="shared" si="34"/>
        <v>7450</v>
      </c>
      <c r="H654" s="174"/>
      <c r="I654" s="57">
        <f t="shared" si="34"/>
        <v>7450</v>
      </c>
      <c r="J654" s="174"/>
      <c r="K654" s="57">
        <f t="shared" si="35"/>
        <v>7450</v>
      </c>
      <c r="L654" s="174"/>
      <c r="M654" s="57">
        <f t="shared" si="36"/>
        <v>7450</v>
      </c>
      <c r="N654" s="116"/>
      <c r="O654" s="57">
        <f t="shared" si="36"/>
        <v>7450</v>
      </c>
      <c r="P654" s="129"/>
      <c r="Q654" s="139">
        <f t="shared" si="36"/>
        <v>7450</v>
      </c>
      <c r="R654" s="129"/>
      <c r="S654" s="141">
        <f t="shared" si="37"/>
        <v>7450</v>
      </c>
      <c r="T654" s="100"/>
      <c r="U654" s="141">
        <v>3780</v>
      </c>
      <c r="V654" s="227">
        <f t="shared" si="38"/>
        <v>50.7</v>
      </c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100"/>
      <c r="BS654" s="100"/>
    </row>
    <row r="655" spans="1:71" s="23" customFormat="1" ht="48.75" customHeight="1">
      <c r="A655" s="166" t="s">
        <v>204</v>
      </c>
      <c r="B655" s="56" t="s">
        <v>286</v>
      </c>
      <c r="C655" s="56" t="s">
        <v>203</v>
      </c>
      <c r="D655" s="56"/>
      <c r="E655" s="57">
        <f>E656+E657</f>
        <v>776785</v>
      </c>
      <c r="F655" s="129"/>
      <c r="G655" s="57">
        <f>G656+G657</f>
        <v>776785</v>
      </c>
      <c r="H655" s="174"/>
      <c r="I655" s="57">
        <f>I656+I657</f>
        <v>776785</v>
      </c>
      <c r="J655" s="174"/>
      <c r="K655" s="57">
        <f>K656+K657</f>
        <v>776785</v>
      </c>
      <c r="L655" s="174"/>
      <c r="M655" s="57">
        <f>M656+M657</f>
        <v>776785</v>
      </c>
      <c r="N655" s="116"/>
      <c r="O655" s="57">
        <f>O656+O657</f>
        <v>776785</v>
      </c>
      <c r="P655" s="129"/>
      <c r="Q655" s="139">
        <f>Q656+Q657</f>
        <v>776785</v>
      </c>
      <c r="R655" s="129"/>
      <c r="S655" s="141">
        <f>S656+S657</f>
        <v>831785</v>
      </c>
      <c r="T655" s="100"/>
      <c r="U655" s="141">
        <f>U656+U657</f>
        <v>821210.44</v>
      </c>
      <c r="V655" s="227">
        <f t="shared" si="38"/>
        <v>98.7</v>
      </c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100"/>
      <c r="BS655" s="100"/>
    </row>
    <row r="656" spans="1:71" s="23" customFormat="1" ht="18.75" customHeight="1">
      <c r="A656" s="37" t="s">
        <v>378</v>
      </c>
      <c r="B656" s="56" t="s">
        <v>286</v>
      </c>
      <c r="C656" s="56" t="s">
        <v>203</v>
      </c>
      <c r="D656" s="56" t="s">
        <v>391</v>
      </c>
      <c r="E656" s="57">
        <v>771785</v>
      </c>
      <c r="F656" s="129"/>
      <c r="G656" s="57">
        <f>E656+F656</f>
        <v>771785</v>
      </c>
      <c r="H656" s="174"/>
      <c r="I656" s="57">
        <f>G656+H656</f>
        <v>771785</v>
      </c>
      <c r="J656" s="174"/>
      <c r="K656" s="57">
        <f>I656+J656</f>
        <v>771785</v>
      </c>
      <c r="L656" s="174"/>
      <c r="M656" s="57">
        <f>K656+L656</f>
        <v>771785</v>
      </c>
      <c r="N656" s="116"/>
      <c r="O656" s="57">
        <f>M656+N656</f>
        <v>771785</v>
      </c>
      <c r="P656" s="129"/>
      <c r="Q656" s="139">
        <f>O656+P656</f>
        <v>771785</v>
      </c>
      <c r="R656" s="129">
        <v>55000</v>
      </c>
      <c r="S656" s="141">
        <f>Q656+R656</f>
        <v>826785</v>
      </c>
      <c r="T656" s="100"/>
      <c r="U656" s="141">
        <v>820144.44</v>
      </c>
      <c r="V656" s="227">
        <f t="shared" si="38"/>
        <v>99.2</v>
      </c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100"/>
      <c r="BS656" s="100"/>
    </row>
    <row r="657" spans="1:71" s="23" customFormat="1" ht="33.75" customHeight="1">
      <c r="A657" s="37" t="s">
        <v>379</v>
      </c>
      <c r="B657" s="56" t="s">
        <v>286</v>
      </c>
      <c r="C657" s="56" t="s">
        <v>203</v>
      </c>
      <c r="D657" s="56" t="s">
        <v>392</v>
      </c>
      <c r="E657" s="57">
        <v>5000</v>
      </c>
      <c r="F657" s="129"/>
      <c r="G657" s="57">
        <f>E657+F657</f>
        <v>5000</v>
      </c>
      <c r="H657" s="174"/>
      <c r="I657" s="57">
        <f>G657+H657</f>
        <v>5000</v>
      </c>
      <c r="J657" s="174"/>
      <c r="K657" s="57">
        <f>I657+J657</f>
        <v>5000</v>
      </c>
      <c r="L657" s="174"/>
      <c r="M657" s="57">
        <f>K657+L657</f>
        <v>5000</v>
      </c>
      <c r="N657" s="116"/>
      <c r="O657" s="57">
        <f>M657+N657</f>
        <v>5000</v>
      </c>
      <c r="P657" s="129"/>
      <c r="Q657" s="139">
        <f>O657+P657</f>
        <v>5000</v>
      </c>
      <c r="R657" s="129"/>
      <c r="S657" s="141">
        <f>Q657+R657</f>
        <v>5000</v>
      </c>
      <c r="T657" s="100"/>
      <c r="U657" s="141">
        <v>1066</v>
      </c>
      <c r="V657" s="227">
        <f t="shared" si="38"/>
        <v>21.3</v>
      </c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100"/>
      <c r="BS657" s="100"/>
    </row>
    <row r="658" spans="1:71" s="23" customFormat="1" ht="32.25" customHeight="1">
      <c r="A658" s="37" t="s">
        <v>47</v>
      </c>
      <c r="B658" s="56" t="s">
        <v>286</v>
      </c>
      <c r="C658" s="56" t="s">
        <v>43</v>
      </c>
      <c r="D658" s="56"/>
      <c r="E658" s="57">
        <f>E659+E660</f>
        <v>956495</v>
      </c>
      <c r="F658" s="129"/>
      <c r="G658" s="57">
        <f>G659+G660</f>
        <v>956495</v>
      </c>
      <c r="H658" s="174"/>
      <c r="I658" s="57">
        <f>I659+I660</f>
        <v>956495</v>
      </c>
      <c r="J658" s="174"/>
      <c r="K658" s="57">
        <f>K659+K660</f>
        <v>956495</v>
      </c>
      <c r="L658" s="174"/>
      <c r="M658" s="57">
        <f>M659+M660</f>
        <v>956495</v>
      </c>
      <c r="N658" s="116"/>
      <c r="O658" s="57">
        <f>O659+O660</f>
        <v>956495</v>
      </c>
      <c r="P658" s="129"/>
      <c r="Q658" s="139">
        <f>Q659+Q660</f>
        <v>1098728</v>
      </c>
      <c r="R658" s="129"/>
      <c r="S658" s="141">
        <f>S659+S660</f>
        <v>1098728</v>
      </c>
      <c r="T658" s="100"/>
      <c r="U658" s="141">
        <f>U659+U660</f>
        <v>1072261.2</v>
      </c>
      <c r="V658" s="227">
        <f t="shared" si="38"/>
        <v>97.6</v>
      </c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100"/>
      <c r="BS658" s="100"/>
    </row>
    <row r="659" spans="1:71" s="23" customFormat="1" ht="19.5" customHeight="1">
      <c r="A659" s="37" t="s">
        <v>378</v>
      </c>
      <c r="B659" s="56" t="s">
        <v>286</v>
      </c>
      <c r="C659" s="56" t="s">
        <v>43</v>
      </c>
      <c r="D659" s="56" t="s">
        <v>391</v>
      </c>
      <c r="E659" s="57">
        <v>946495</v>
      </c>
      <c r="F659" s="129"/>
      <c r="G659" s="57">
        <f>E659+F659</f>
        <v>946495</v>
      </c>
      <c r="H659" s="174"/>
      <c r="I659" s="57">
        <f>G659+H659</f>
        <v>946495</v>
      </c>
      <c r="J659" s="174"/>
      <c r="K659" s="57">
        <f>I659+J659</f>
        <v>946495</v>
      </c>
      <c r="L659" s="174"/>
      <c r="M659" s="57">
        <f>K659+L659</f>
        <v>946495</v>
      </c>
      <c r="N659" s="116"/>
      <c r="O659" s="57">
        <f>M659+N659</f>
        <v>946495</v>
      </c>
      <c r="P659" s="129">
        <v>142233</v>
      </c>
      <c r="Q659" s="139">
        <f>O659+P659</f>
        <v>1088728</v>
      </c>
      <c r="R659" s="129"/>
      <c r="S659" s="141">
        <f>Q659+R659</f>
        <v>1088728</v>
      </c>
      <c r="T659" s="100"/>
      <c r="U659" s="141">
        <v>1068061.2</v>
      </c>
      <c r="V659" s="227">
        <f t="shared" si="38"/>
        <v>98.1</v>
      </c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100"/>
      <c r="BS659" s="100"/>
    </row>
    <row r="660" spans="1:71" s="23" customFormat="1" ht="36" customHeight="1">
      <c r="A660" s="37" t="s">
        <v>379</v>
      </c>
      <c r="B660" s="56" t="s">
        <v>286</v>
      </c>
      <c r="C660" s="56" t="s">
        <v>43</v>
      </c>
      <c r="D660" s="56" t="s">
        <v>392</v>
      </c>
      <c r="E660" s="57">
        <v>10000</v>
      </c>
      <c r="F660" s="129"/>
      <c r="G660" s="57">
        <f>E660+F660</f>
        <v>10000</v>
      </c>
      <c r="H660" s="174"/>
      <c r="I660" s="57">
        <f>G660+H660</f>
        <v>10000</v>
      </c>
      <c r="J660" s="174"/>
      <c r="K660" s="57">
        <f>I660+J660</f>
        <v>10000</v>
      </c>
      <c r="L660" s="174"/>
      <c r="M660" s="57">
        <f>K660+L660</f>
        <v>10000</v>
      </c>
      <c r="N660" s="116"/>
      <c r="O660" s="57">
        <f>M660+N660</f>
        <v>10000</v>
      </c>
      <c r="P660" s="129"/>
      <c r="Q660" s="139">
        <f>O660+P660</f>
        <v>10000</v>
      </c>
      <c r="R660" s="129"/>
      <c r="S660" s="141">
        <f>Q660+R660</f>
        <v>10000</v>
      </c>
      <c r="T660" s="100"/>
      <c r="U660" s="141">
        <v>4200</v>
      </c>
      <c r="V660" s="227">
        <f t="shared" si="38"/>
        <v>42</v>
      </c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100"/>
      <c r="BS660" s="100"/>
    </row>
    <row r="661" spans="1:71" s="23" customFormat="1" ht="33.75" customHeight="1">
      <c r="A661" s="37" t="s">
        <v>46</v>
      </c>
      <c r="B661" s="56" t="s">
        <v>286</v>
      </c>
      <c r="C661" s="56" t="s">
        <v>45</v>
      </c>
      <c r="D661" s="56"/>
      <c r="E661" s="57">
        <f>E662+E663+E664+E665</f>
        <v>15838800</v>
      </c>
      <c r="F661" s="129"/>
      <c r="G661" s="57">
        <f>G662+G663+G664+G665</f>
        <v>15838800</v>
      </c>
      <c r="H661" s="174"/>
      <c r="I661" s="57">
        <f>I662+I663+I664+I665</f>
        <v>15903200</v>
      </c>
      <c r="J661" s="174"/>
      <c r="K661" s="57">
        <f>K662+K663+K664+K665</f>
        <v>15903200</v>
      </c>
      <c r="L661" s="174"/>
      <c r="M661" s="57">
        <f>M662+M663+M664+M665</f>
        <v>15903200</v>
      </c>
      <c r="N661" s="116"/>
      <c r="O661" s="57">
        <f>O662+O663+O664+O665</f>
        <v>15887828</v>
      </c>
      <c r="P661" s="129"/>
      <c r="Q661" s="139">
        <f>Q662+Q663+Q664+Q665</f>
        <v>14464815.81</v>
      </c>
      <c r="R661" s="129"/>
      <c r="S661" s="141">
        <f>S662+S663+S664+S665</f>
        <v>14441136.41</v>
      </c>
      <c r="T661" s="100"/>
      <c r="U661" s="141">
        <f>U662+U663+U664+U665</f>
        <v>13956232.79</v>
      </c>
      <c r="V661" s="227">
        <f t="shared" si="38"/>
        <v>96.6</v>
      </c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100"/>
      <c r="BS661" s="100"/>
    </row>
    <row r="662" spans="1:71" s="23" customFormat="1" ht="22.5" customHeight="1">
      <c r="A662" s="37" t="s">
        <v>378</v>
      </c>
      <c r="B662" s="56" t="s">
        <v>286</v>
      </c>
      <c r="C662" s="56" t="s">
        <v>45</v>
      </c>
      <c r="D662" s="56" t="s">
        <v>391</v>
      </c>
      <c r="E662" s="57">
        <v>15271468</v>
      </c>
      <c r="F662" s="129"/>
      <c r="G662" s="57">
        <f>E662+F662</f>
        <v>15271468</v>
      </c>
      <c r="H662" s="174"/>
      <c r="I662" s="57">
        <f>G662+H662</f>
        <v>15271468</v>
      </c>
      <c r="J662" s="174">
        <v>-19239.41</v>
      </c>
      <c r="K662" s="57">
        <f>I662+J662</f>
        <v>15252228.59</v>
      </c>
      <c r="L662" s="174">
        <v>-23626</v>
      </c>
      <c r="M662" s="57">
        <f>K662+L662</f>
        <v>15228602.59</v>
      </c>
      <c r="N662" s="116"/>
      <c r="O662" s="57">
        <f>M662+N662</f>
        <v>15228602.59</v>
      </c>
      <c r="P662" s="129">
        <v>-1417390.19</v>
      </c>
      <c r="Q662" s="139">
        <f>O662+P662</f>
        <v>13811212.4</v>
      </c>
      <c r="R662" s="129"/>
      <c r="S662" s="141">
        <f>Q662+R662</f>
        <v>13811212.4</v>
      </c>
      <c r="T662" s="100"/>
      <c r="U662" s="141">
        <v>13459711.69</v>
      </c>
      <c r="V662" s="227">
        <f t="shared" si="38"/>
        <v>97.5</v>
      </c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100"/>
      <c r="BS662" s="100"/>
    </row>
    <row r="663" spans="1:71" s="23" customFormat="1" ht="31.5" customHeight="1">
      <c r="A663" s="37" t="s">
        <v>379</v>
      </c>
      <c r="B663" s="56" t="s">
        <v>286</v>
      </c>
      <c r="C663" s="56" t="s">
        <v>45</v>
      </c>
      <c r="D663" s="56" t="s">
        <v>392</v>
      </c>
      <c r="E663" s="57">
        <v>1110</v>
      </c>
      <c r="F663" s="129"/>
      <c r="G663" s="57">
        <f>E663+F663</f>
        <v>1110</v>
      </c>
      <c r="H663" s="174"/>
      <c r="I663" s="57">
        <f>G663+H663</f>
        <v>1110</v>
      </c>
      <c r="J663" s="174">
        <v>780</v>
      </c>
      <c r="K663" s="57">
        <f>I663+J663</f>
        <v>1890</v>
      </c>
      <c r="L663" s="174">
        <v>1190</v>
      </c>
      <c r="M663" s="57">
        <f>K663+L663</f>
        <v>3080</v>
      </c>
      <c r="N663" s="116"/>
      <c r="O663" s="57">
        <f>M663+N663</f>
        <v>3080</v>
      </c>
      <c r="P663" s="129"/>
      <c r="Q663" s="139">
        <f>O663+P663</f>
        <v>3080</v>
      </c>
      <c r="R663" s="129">
        <v>2250</v>
      </c>
      <c r="S663" s="141">
        <f>Q663+R663</f>
        <v>5330</v>
      </c>
      <c r="T663" s="100"/>
      <c r="U663" s="141">
        <v>4528.9</v>
      </c>
      <c r="V663" s="227">
        <f t="shared" si="38"/>
        <v>85</v>
      </c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100"/>
      <c r="BS663" s="100"/>
    </row>
    <row r="664" spans="1:71" s="23" customFormat="1" ht="48" customHeight="1">
      <c r="A664" s="37" t="s">
        <v>380</v>
      </c>
      <c r="B664" s="56" t="s">
        <v>286</v>
      </c>
      <c r="C664" s="56" t="s">
        <v>45</v>
      </c>
      <c r="D664" s="56" t="s">
        <v>384</v>
      </c>
      <c r="E664" s="57">
        <v>276813</v>
      </c>
      <c r="F664" s="129"/>
      <c r="G664" s="57">
        <f>E664+F664</f>
        <v>276813</v>
      </c>
      <c r="H664" s="174"/>
      <c r="I664" s="57">
        <f>G664+H664</f>
        <v>276813</v>
      </c>
      <c r="J664" s="174"/>
      <c r="K664" s="57">
        <f>I664+J664</f>
        <v>276813</v>
      </c>
      <c r="L664" s="174">
        <v>-4959</v>
      </c>
      <c r="M664" s="57">
        <f>K664+L664</f>
        <v>271854</v>
      </c>
      <c r="N664" s="116">
        <v>-2884</v>
      </c>
      <c r="O664" s="57">
        <f>M664+N664</f>
        <v>268970</v>
      </c>
      <c r="P664" s="129">
        <v>-5622</v>
      </c>
      <c r="Q664" s="139">
        <f>O664+P664</f>
        <v>263348</v>
      </c>
      <c r="R664" s="129">
        <v>-19116</v>
      </c>
      <c r="S664" s="141">
        <f>Q664+R664</f>
        <v>244232</v>
      </c>
      <c r="T664" s="100"/>
      <c r="U664" s="141">
        <v>168476</v>
      </c>
      <c r="V664" s="227">
        <f t="shared" si="38"/>
        <v>69</v>
      </c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100"/>
      <c r="BS664" s="100"/>
    </row>
    <row r="665" spans="1:71" s="23" customFormat="1" ht="33.75" customHeight="1">
      <c r="A665" s="37" t="s">
        <v>402</v>
      </c>
      <c r="B665" s="56" t="s">
        <v>286</v>
      </c>
      <c r="C665" s="56" t="s">
        <v>45</v>
      </c>
      <c r="D665" s="56" t="s">
        <v>385</v>
      </c>
      <c r="E665" s="57">
        <v>289409</v>
      </c>
      <c r="F665" s="129"/>
      <c r="G665" s="57">
        <f>E665+F665</f>
        <v>289409</v>
      </c>
      <c r="H665" s="174">
        <v>64400</v>
      </c>
      <c r="I665" s="57">
        <f>G665+H665</f>
        <v>353809</v>
      </c>
      <c r="J665" s="174">
        <f>19239.41-780</f>
        <v>18459.41</v>
      </c>
      <c r="K665" s="57">
        <f>I665+J665</f>
        <v>372268.41</v>
      </c>
      <c r="L665" s="174">
        <v>27395</v>
      </c>
      <c r="M665" s="57">
        <f>K665+L665</f>
        <v>399663.41</v>
      </c>
      <c r="N665" s="116">
        <v>-12488</v>
      </c>
      <c r="O665" s="57">
        <f>M665+N665</f>
        <v>387175.41</v>
      </c>
      <c r="P665" s="129"/>
      <c r="Q665" s="139">
        <f>O665+P665</f>
        <v>387175.41</v>
      </c>
      <c r="R665" s="129">
        <v>-6813.4</v>
      </c>
      <c r="S665" s="141">
        <f>Q665+R665</f>
        <v>380362.00999999995</v>
      </c>
      <c r="T665" s="100"/>
      <c r="U665" s="141">
        <v>323516.2</v>
      </c>
      <c r="V665" s="227">
        <f t="shared" si="38"/>
        <v>85.1</v>
      </c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100"/>
      <c r="BS665" s="100"/>
    </row>
    <row r="666" spans="1:71" s="23" customFormat="1" ht="54" customHeight="1">
      <c r="A666" s="37" t="s">
        <v>78</v>
      </c>
      <c r="B666" s="56" t="s">
        <v>286</v>
      </c>
      <c r="C666" s="56" t="s">
        <v>79</v>
      </c>
      <c r="D666" s="56"/>
      <c r="E666" s="57">
        <f>E667</f>
        <v>12500</v>
      </c>
      <c r="F666" s="129"/>
      <c r="G666" s="57">
        <f>G667</f>
        <v>12500</v>
      </c>
      <c r="H666" s="174"/>
      <c r="I666" s="57">
        <f>I667</f>
        <v>12500</v>
      </c>
      <c r="J666" s="174"/>
      <c r="K666" s="57">
        <f>K667</f>
        <v>12500</v>
      </c>
      <c r="L666" s="174"/>
      <c r="M666" s="57">
        <f>M667</f>
        <v>12500</v>
      </c>
      <c r="N666" s="116"/>
      <c r="O666" s="57">
        <f>O667</f>
        <v>12500</v>
      </c>
      <c r="P666" s="129"/>
      <c r="Q666" s="139">
        <f>Q667</f>
        <v>12500</v>
      </c>
      <c r="R666" s="129"/>
      <c r="S666" s="141">
        <f>S667</f>
        <v>12500</v>
      </c>
      <c r="T666" s="100"/>
      <c r="U666" s="141">
        <f>U667</f>
        <v>12500</v>
      </c>
      <c r="V666" s="227">
        <f t="shared" si="38"/>
        <v>100</v>
      </c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100"/>
      <c r="BS666" s="100"/>
    </row>
    <row r="667" spans="1:71" s="23" customFormat="1" ht="18" customHeight="1">
      <c r="A667" s="175" t="s">
        <v>80</v>
      </c>
      <c r="B667" s="56" t="s">
        <v>286</v>
      </c>
      <c r="C667" s="56" t="s">
        <v>158</v>
      </c>
      <c r="D667" s="56"/>
      <c r="E667" s="57">
        <f>E668</f>
        <v>12500</v>
      </c>
      <c r="F667" s="129"/>
      <c r="G667" s="57">
        <f>G668</f>
        <v>12500</v>
      </c>
      <c r="H667" s="174"/>
      <c r="I667" s="57">
        <f>I668</f>
        <v>12500</v>
      </c>
      <c r="J667" s="174"/>
      <c r="K667" s="57">
        <f>K668</f>
        <v>12500</v>
      </c>
      <c r="L667" s="174"/>
      <c r="M667" s="57">
        <f>M668</f>
        <v>12500</v>
      </c>
      <c r="N667" s="116"/>
      <c r="O667" s="57">
        <f>O668</f>
        <v>12500</v>
      </c>
      <c r="P667" s="129"/>
      <c r="Q667" s="139">
        <f>Q668</f>
        <v>12500</v>
      </c>
      <c r="R667" s="129"/>
      <c r="S667" s="141">
        <f>S668</f>
        <v>12500</v>
      </c>
      <c r="T667" s="100"/>
      <c r="U667" s="141">
        <f>U668</f>
        <v>12500</v>
      </c>
      <c r="V667" s="227">
        <f t="shared" si="38"/>
        <v>100</v>
      </c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100"/>
      <c r="BS667" s="100"/>
    </row>
    <row r="668" spans="1:71" s="23" customFormat="1" ht="20.25" customHeight="1">
      <c r="A668" s="37" t="s">
        <v>402</v>
      </c>
      <c r="B668" s="56" t="s">
        <v>286</v>
      </c>
      <c r="C668" s="56" t="s">
        <v>158</v>
      </c>
      <c r="D668" s="56" t="s">
        <v>385</v>
      </c>
      <c r="E668" s="57">
        <v>12500</v>
      </c>
      <c r="F668" s="129"/>
      <c r="G668" s="57">
        <f>E668+F668</f>
        <v>12500</v>
      </c>
      <c r="H668" s="174"/>
      <c r="I668" s="57">
        <f>G668+H668</f>
        <v>12500</v>
      </c>
      <c r="J668" s="174"/>
      <c r="K668" s="57">
        <f>I668+J668</f>
        <v>12500</v>
      </c>
      <c r="L668" s="174"/>
      <c r="M668" s="57">
        <f>K668+L668</f>
        <v>12500</v>
      </c>
      <c r="N668" s="116"/>
      <c r="O668" s="57">
        <f>M668+N668</f>
        <v>12500</v>
      </c>
      <c r="P668" s="129"/>
      <c r="Q668" s="139">
        <f>O668+P668</f>
        <v>12500</v>
      </c>
      <c r="R668" s="129"/>
      <c r="S668" s="141">
        <f>Q668+R668</f>
        <v>12500</v>
      </c>
      <c r="T668" s="100"/>
      <c r="U668" s="141">
        <f>S668+T668</f>
        <v>12500</v>
      </c>
      <c r="V668" s="227">
        <f t="shared" si="38"/>
        <v>100</v>
      </c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100"/>
      <c r="BS668" s="100"/>
    </row>
    <row r="669" spans="1:71" s="23" customFormat="1" ht="34.5" customHeight="1">
      <c r="A669" s="38" t="s">
        <v>341</v>
      </c>
      <c r="B669" s="56" t="s">
        <v>287</v>
      </c>
      <c r="C669" s="56"/>
      <c r="D669" s="56"/>
      <c r="E669" s="57">
        <f>E670+E680</f>
        <v>8546200</v>
      </c>
      <c r="F669" s="129"/>
      <c r="G669" s="57">
        <f>G670+G680</f>
        <v>8546200</v>
      </c>
      <c r="H669" s="174"/>
      <c r="I669" s="57">
        <f>I670+I680</f>
        <v>8546200</v>
      </c>
      <c r="J669" s="174"/>
      <c r="K669" s="57">
        <f>K670+K680</f>
        <v>8546200</v>
      </c>
      <c r="L669" s="174"/>
      <c r="M669" s="57">
        <f>M670+M680</f>
        <v>8546200</v>
      </c>
      <c r="N669" s="116"/>
      <c r="O669" s="57">
        <f>O670+O680</f>
        <v>8546200</v>
      </c>
      <c r="P669" s="129"/>
      <c r="Q669" s="139">
        <f>Q670+Q680</f>
        <v>8546200</v>
      </c>
      <c r="R669" s="129"/>
      <c r="S669" s="141">
        <f>S670+S680</f>
        <v>8015300</v>
      </c>
      <c r="T669" s="100"/>
      <c r="U669" s="141">
        <f>U670+U680</f>
        <v>7802967.17</v>
      </c>
      <c r="V669" s="227">
        <f t="shared" si="38"/>
        <v>97.4</v>
      </c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100"/>
      <c r="BS669" s="100"/>
    </row>
    <row r="670" spans="1:71" s="23" customFormat="1" ht="45.75" customHeight="1">
      <c r="A670" s="166" t="s">
        <v>417</v>
      </c>
      <c r="B670" s="56" t="s">
        <v>287</v>
      </c>
      <c r="C670" s="56" t="s">
        <v>416</v>
      </c>
      <c r="D670" s="56"/>
      <c r="E670" s="57">
        <f>E671</f>
        <v>6900400</v>
      </c>
      <c r="F670" s="129"/>
      <c r="G670" s="57">
        <f>G671</f>
        <v>6900400</v>
      </c>
      <c r="H670" s="174"/>
      <c r="I670" s="57">
        <f>I671</f>
        <v>6900400</v>
      </c>
      <c r="J670" s="174"/>
      <c r="K670" s="57">
        <f>K671</f>
        <v>6900400</v>
      </c>
      <c r="L670" s="174"/>
      <c r="M670" s="57">
        <f>M671</f>
        <v>6900400</v>
      </c>
      <c r="N670" s="116"/>
      <c r="O670" s="57">
        <f>O671</f>
        <v>6900400</v>
      </c>
      <c r="P670" s="129"/>
      <c r="Q670" s="139">
        <f>Q671</f>
        <v>6900400</v>
      </c>
      <c r="R670" s="129"/>
      <c r="S670" s="141">
        <f>S671</f>
        <v>6369500</v>
      </c>
      <c r="T670" s="100"/>
      <c r="U670" s="141">
        <f>U671</f>
        <v>6253561.9</v>
      </c>
      <c r="V670" s="227">
        <f t="shared" si="38"/>
        <v>98.2</v>
      </c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100"/>
      <c r="BS670" s="100"/>
    </row>
    <row r="671" spans="1:71" s="23" customFormat="1" ht="33" customHeight="1">
      <c r="A671" s="37" t="s">
        <v>419</v>
      </c>
      <c r="B671" s="56" t="s">
        <v>287</v>
      </c>
      <c r="C671" s="56" t="s">
        <v>159</v>
      </c>
      <c r="D671" s="56"/>
      <c r="E671" s="57">
        <f>E672+E678</f>
        <v>6900400</v>
      </c>
      <c r="F671" s="129"/>
      <c r="G671" s="57">
        <f>G672+G678</f>
        <v>6900400</v>
      </c>
      <c r="H671" s="174"/>
      <c r="I671" s="57">
        <f>I672+I678</f>
        <v>6900400</v>
      </c>
      <c r="J671" s="174"/>
      <c r="K671" s="57">
        <f>K672+K678</f>
        <v>6900400</v>
      </c>
      <c r="L671" s="174"/>
      <c r="M671" s="57">
        <f>M672+M678</f>
        <v>6900400</v>
      </c>
      <c r="N671" s="116"/>
      <c r="O671" s="57">
        <f>O672+O678</f>
        <v>6900400</v>
      </c>
      <c r="P671" s="129"/>
      <c r="Q671" s="139">
        <f>Q672+Q678</f>
        <v>6900400</v>
      </c>
      <c r="R671" s="129"/>
      <c r="S671" s="141">
        <f>S672+S678</f>
        <v>6369500</v>
      </c>
      <c r="T671" s="100"/>
      <c r="U671" s="141">
        <f>U672+U678</f>
        <v>6253561.9</v>
      </c>
      <c r="V671" s="227">
        <f t="shared" si="38"/>
        <v>98.2</v>
      </c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</row>
    <row r="672" spans="1:71" s="23" customFormat="1" ht="17.25" customHeight="1">
      <c r="A672" s="37" t="s">
        <v>207</v>
      </c>
      <c r="B672" s="56" t="s">
        <v>287</v>
      </c>
      <c r="C672" s="56" t="s">
        <v>420</v>
      </c>
      <c r="D672" s="56"/>
      <c r="E672" s="57">
        <f>E673+E674+E675+E676+E677</f>
        <v>6759600</v>
      </c>
      <c r="F672" s="116"/>
      <c r="G672" s="57">
        <f>G673+G674+G675+G676+G677</f>
        <v>6759600</v>
      </c>
      <c r="H672" s="174"/>
      <c r="I672" s="57">
        <f>I673+I674+I675+I676+I677</f>
        <v>6759600</v>
      </c>
      <c r="J672" s="174"/>
      <c r="K672" s="57">
        <f>K673+K674+K675+K676+K677</f>
        <v>6759600</v>
      </c>
      <c r="L672" s="174"/>
      <c r="M672" s="57">
        <f>M673+M674+M675+M676+M677</f>
        <v>6759600</v>
      </c>
      <c r="N672" s="116"/>
      <c r="O672" s="57">
        <f>O673+O674+O675+O676+O677</f>
        <v>6759600</v>
      </c>
      <c r="P672" s="129"/>
      <c r="Q672" s="139">
        <f>Q673+Q674+Q675+Q676+Q677</f>
        <v>6900400</v>
      </c>
      <c r="R672" s="129"/>
      <c r="S672" s="141">
        <f>S673+S674+S675+S676+S677</f>
        <v>6369500</v>
      </c>
      <c r="T672" s="100"/>
      <c r="U672" s="141">
        <f>U673+U674+U675+U676+U677</f>
        <v>6253561.9</v>
      </c>
      <c r="V672" s="227">
        <f t="shared" si="38"/>
        <v>98.2</v>
      </c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100"/>
      <c r="BS672" s="100"/>
    </row>
    <row r="673" spans="1:71" ht="21" customHeight="1">
      <c r="A673" s="37" t="s">
        <v>378</v>
      </c>
      <c r="B673" s="56" t="s">
        <v>287</v>
      </c>
      <c r="C673" s="56" t="s">
        <v>420</v>
      </c>
      <c r="D673" s="56" t="s">
        <v>391</v>
      </c>
      <c r="E673" s="57">
        <v>5393100</v>
      </c>
      <c r="F673" s="98"/>
      <c r="G673" s="57">
        <f>E673+F673</f>
        <v>5393100</v>
      </c>
      <c r="H673" s="103"/>
      <c r="I673" s="57">
        <f>G673+H673</f>
        <v>5393100</v>
      </c>
      <c r="J673" s="103"/>
      <c r="K673" s="57">
        <f>I673+J673</f>
        <v>5393100</v>
      </c>
      <c r="L673" s="103"/>
      <c r="M673" s="57">
        <f>K673+L673</f>
        <v>5393100</v>
      </c>
      <c r="N673" s="113"/>
      <c r="O673" s="57">
        <f>M673+N673</f>
        <v>5393100</v>
      </c>
      <c r="P673" s="98">
        <v>140800</v>
      </c>
      <c r="Q673" s="139">
        <f>O673+P673</f>
        <v>5533900</v>
      </c>
      <c r="R673" s="98">
        <v>20000</v>
      </c>
      <c r="S673" s="141">
        <f>Q673+R673</f>
        <v>5553900</v>
      </c>
      <c r="T673" s="5"/>
      <c r="U673" s="141">
        <v>5494142.24</v>
      </c>
      <c r="V673" s="227">
        <f t="shared" si="38"/>
        <v>98.9</v>
      </c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</row>
    <row r="674" spans="1:22" ht="20.25" customHeight="1">
      <c r="A674" s="37" t="s">
        <v>379</v>
      </c>
      <c r="B674" s="56" t="s">
        <v>287</v>
      </c>
      <c r="C674" s="56" t="s">
        <v>420</v>
      </c>
      <c r="D674" s="56" t="s">
        <v>392</v>
      </c>
      <c r="E674" s="57">
        <v>6800</v>
      </c>
      <c r="F674" s="113"/>
      <c r="G674" s="57">
        <f>E674+F674</f>
        <v>6800</v>
      </c>
      <c r="H674" s="103"/>
      <c r="I674" s="57">
        <f>G674+H674</f>
        <v>6800</v>
      </c>
      <c r="J674" s="103"/>
      <c r="K674" s="57">
        <f>I674+J674</f>
        <v>6800</v>
      </c>
      <c r="L674" s="103"/>
      <c r="M674" s="57">
        <f>K674+L674</f>
        <v>6800</v>
      </c>
      <c r="N674" s="113"/>
      <c r="O674" s="57">
        <f>M674+N674</f>
        <v>6800</v>
      </c>
      <c r="P674" s="98"/>
      <c r="Q674" s="139">
        <f>O674+P674</f>
        <v>6800</v>
      </c>
      <c r="R674" s="98">
        <v>-2000</v>
      </c>
      <c r="S674" s="141">
        <f>Q674+R674</f>
        <v>4800</v>
      </c>
      <c r="U674" s="141">
        <v>4400</v>
      </c>
      <c r="V674" s="227">
        <f t="shared" si="38"/>
        <v>91.7</v>
      </c>
    </row>
    <row r="675" spans="1:22" ht="48" customHeight="1">
      <c r="A675" s="37" t="s">
        <v>380</v>
      </c>
      <c r="B675" s="56" t="s">
        <v>287</v>
      </c>
      <c r="C675" s="56" t="s">
        <v>420</v>
      </c>
      <c r="D675" s="56" t="s">
        <v>384</v>
      </c>
      <c r="E675" s="57">
        <v>1297100</v>
      </c>
      <c r="F675" s="113"/>
      <c r="G675" s="57">
        <f>E675+F675</f>
        <v>1297100</v>
      </c>
      <c r="H675" s="103"/>
      <c r="I675" s="57">
        <f>G675+H675</f>
        <v>1297100</v>
      </c>
      <c r="J675" s="103"/>
      <c r="K675" s="57">
        <f>I675+J675</f>
        <v>1297100</v>
      </c>
      <c r="L675" s="103"/>
      <c r="M675" s="57">
        <f>K675+L675</f>
        <v>1297100</v>
      </c>
      <c r="N675" s="113"/>
      <c r="O675" s="57">
        <f>M675+N675</f>
        <v>1297100</v>
      </c>
      <c r="P675" s="98"/>
      <c r="Q675" s="139">
        <f>O675+P675</f>
        <v>1297100</v>
      </c>
      <c r="R675" s="98">
        <v>-534300</v>
      </c>
      <c r="S675" s="141">
        <f>Q675+R675</f>
        <v>762800</v>
      </c>
      <c r="U675" s="141">
        <v>711868.37</v>
      </c>
      <c r="V675" s="227">
        <f t="shared" si="38"/>
        <v>93.3</v>
      </c>
    </row>
    <row r="676" spans="1:22" ht="36.75" customHeight="1">
      <c r="A676" s="38" t="s">
        <v>402</v>
      </c>
      <c r="B676" s="56" t="s">
        <v>287</v>
      </c>
      <c r="C676" s="56" t="s">
        <v>420</v>
      </c>
      <c r="D676" s="56" t="s">
        <v>385</v>
      </c>
      <c r="E676" s="57">
        <v>62000</v>
      </c>
      <c r="F676" s="98"/>
      <c r="G676" s="57">
        <f>E676+F676</f>
        <v>62000</v>
      </c>
      <c r="H676" s="103"/>
      <c r="I676" s="57">
        <f>G676+H676</f>
        <v>62000</v>
      </c>
      <c r="J676" s="103"/>
      <c r="K676" s="57">
        <f>I676+J676</f>
        <v>62000</v>
      </c>
      <c r="L676" s="103"/>
      <c r="M676" s="57">
        <f>K676+L676</f>
        <v>62000</v>
      </c>
      <c r="N676" s="113"/>
      <c r="O676" s="57">
        <f>M676+N676</f>
        <v>62000</v>
      </c>
      <c r="P676" s="98"/>
      <c r="Q676" s="139">
        <f>O676+P676</f>
        <v>62000</v>
      </c>
      <c r="R676" s="98">
        <v>-14000</v>
      </c>
      <c r="S676" s="141">
        <f>Q676+R676</f>
        <v>48000</v>
      </c>
      <c r="U676" s="141">
        <v>43151.29</v>
      </c>
      <c r="V676" s="227">
        <f t="shared" si="38"/>
        <v>89.9</v>
      </c>
    </row>
    <row r="677" spans="1:22" ht="33.75" customHeight="1" hidden="1">
      <c r="A677" s="37" t="s">
        <v>381</v>
      </c>
      <c r="B677" s="56" t="s">
        <v>287</v>
      </c>
      <c r="C677" s="56" t="s">
        <v>420</v>
      </c>
      <c r="D677" s="56" t="s">
        <v>386</v>
      </c>
      <c r="E677" s="57">
        <v>600</v>
      </c>
      <c r="F677" s="98"/>
      <c r="G677" s="57">
        <f>E677+F677</f>
        <v>600</v>
      </c>
      <c r="H677" s="103"/>
      <c r="I677" s="57">
        <f>G677+H677</f>
        <v>600</v>
      </c>
      <c r="J677" s="103"/>
      <c r="K677" s="57">
        <f>I677+J677</f>
        <v>600</v>
      </c>
      <c r="L677" s="103"/>
      <c r="M677" s="57">
        <f>K677+L677</f>
        <v>600</v>
      </c>
      <c r="N677" s="113"/>
      <c r="O677" s="57">
        <f>M677+N677</f>
        <v>600</v>
      </c>
      <c r="P677" s="98"/>
      <c r="Q677" s="139">
        <f>O677+P677</f>
        <v>600</v>
      </c>
      <c r="R677" s="98">
        <v>-600</v>
      </c>
      <c r="S677" s="141">
        <f>Q677+R677</f>
        <v>0</v>
      </c>
      <c r="U677" s="141">
        <f>S677+T677</f>
        <v>0</v>
      </c>
      <c r="V677" s="227" t="str">
        <f t="shared" si="38"/>
        <v>-</v>
      </c>
    </row>
    <row r="678" spans="1:22" ht="21" customHeight="1" hidden="1">
      <c r="A678" s="37" t="s">
        <v>206</v>
      </c>
      <c r="B678" s="56" t="s">
        <v>287</v>
      </c>
      <c r="C678" s="56" t="s">
        <v>205</v>
      </c>
      <c r="D678" s="56"/>
      <c r="E678" s="57">
        <f>E679</f>
        <v>140800</v>
      </c>
      <c r="F678" s="113"/>
      <c r="G678" s="57">
        <f>G679</f>
        <v>140800</v>
      </c>
      <c r="H678" s="103"/>
      <c r="I678" s="57">
        <f>I679</f>
        <v>140800</v>
      </c>
      <c r="J678" s="103"/>
      <c r="K678" s="57">
        <f>K679</f>
        <v>140800</v>
      </c>
      <c r="L678" s="103"/>
      <c r="M678" s="57">
        <f>M679</f>
        <v>140800</v>
      </c>
      <c r="N678" s="113"/>
      <c r="O678" s="57">
        <f>O679</f>
        <v>140800</v>
      </c>
      <c r="P678" s="98"/>
      <c r="Q678" s="139">
        <f>Q679</f>
        <v>0</v>
      </c>
      <c r="R678" s="98"/>
      <c r="S678" s="141">
        <f>S679</f>
        <v>0</v>
      </c>
      <c r="U678" s="141">
        <f>U679</f>
        <v>0</v>
      </c>
      <c r="V678" s="227" t="str">
        <f t="shared" si="38"/>
        <v>-</v>
      </c>
    </row>
    <row r="679" spans="1:22" ht="18.75" customHeight="1" hidden="1">
      <c r="A679" s="37" t="s">
        <v>378</v>
      </c>
      <c r="B679" s="56" t="s">
        <v>287</v>
      </c>
      <c r="C679" s="56" t="s">
        <v>205</v>
      </c>
      <c r="D679" s="56" t="s">
        <v>391</v>
      </c>
      <c r="E679" s="57">
        <v>140800</v>
      </c>
      <c r="F679" s="98"/>
      <c r="G679" s="57">
        <f>E679+F679</f>
        <v>140800</v>
      </c>
      <c r="H679" s="103"/>
      <c r="I679" s="57">
        <f>G679+H679</f>
        <v>140800</v>
      </c>
      <c r="J679" s="103"/>
      <c r="K679" s="57">
        <f>I679+J679</f>
        <v>140800</v>
      </c>
      <c r="L679" s="103"/>
      <c r="M679" s="57">
        <f>K679+L679</f>
        <v>140800</v>
      </c>
      <c r="N679" s="113"/>
      <c r="O679" s="57">
        <f>M679+N679</f>
        <v>140800</v>
      </c>
      <c r="P679" s="98">
        <v>-140800</v>
      </c>
      <c r="Q679" s="139">
        <f>O679+P679</f>
        <v>0</v>
      </c>
      <c r="R679" s="98"/>
      <c r="S679" s="141">
        <f>Q679+R679</f>
        <v>0</v>
      </c>
      <c r="U679" s="141">
        <f>S679+T679</f>
        <v>0</v>
      </c>
      <c r="V679" s="227" t="str">
        <f t="shared" si="38"/>
        <v>-</v>
      </c>
    </row>
    <row r="680" spans="1:22" ht="16.5" customHeight="1">
      <c r="A680" s="176" t="s">
        <v>413</v>
      </c>
      <c r="B680" s="56" t="s">
        <v>287</v>
      </c>
      <c r="C680" s="56" t="s">
        <v>414</v>
      </c>
      <c r="D680" s="56"/>
      <c r="E680" s="58">
        <f>E681+E686</f>
        <v>1645800</v>
      </c>
      <c r="F680" s="98"/>
      <c r="G680" s="58">
        <f>G681+G686</f>
        <v>1645800</v>
      </c>
      <c r="H680" s="103"/>
      <c r="I680" s="58">
        <f>I681+I686</f>
        <v>1645800</v>
      </c>
      <c r="J680" s="103"/>
      <c r="K680" s="58">
        <f>K681+K686</f>
        <v>1645800</v>
      </c>
      <c r="L680" s="103"/>
      <c r="M680" s="58">
        <f>M681+M686</f>
        <v>1645800</v>
      </c>
      <c r="N680" s="113"/>
      <c r="O680" s="58">
        <f>O681+O686</f>
        <v>1645800</v>
      </c>
      <c r="P680" s="98"/>
      <c r="Q680" s="140">
        <f>Q681+Q686</f>
        <v>1645800</v>
      </c>
      <c r="R680" s="98"/>
      <c r="S680" s="130">
        <f>S681+S686</f>
        <v>1645800</v>
      </c>
      <c r="U680" s="130">
        <f>U681+U686</f>
        <v>1549405.27</v>
      </c>
      <c r="V680" s="227">
        <f t="shared" si="38"/>
        <v>94.1</v>
      </c>
    </row>
    <row r="681" spans="1:22" ht="19.5" customHeight="1">
      <c r="A681" s="176" t="s">
        <v>415</v>
      </c>
      <c r="B681" s="56" t="s">
        <v>287</v>
      </c>
      <c r="C681" s="56" t="s">
        <v>411</v>
      </c>
      <c r="D681" s="56"/>
      <c r="E681" s="58">
        <f>E682+E683+E685+E684</f>
        <v>949987</v>
      </c>
      <c r="F681" s="98"/>
      <c r="G681" s="58">
        <f>G682+G683+G685+G684</f>
        <v>949987</v>
      </c>
      <c r="H681" s="103"/>
      <c r="I681" s="58">
        <f>I682+I683+I685+I684</f>
        <v>949987</v>
      </c>
      <c r="J681" s="103"/>
      <c r="K681" s="58">
        <f>K682+K683+K685+K684</f>
        <v>949987</v>
      </c>
      <c r="L681" s="103"/>
      <c r="M681" s="58">
        <f>M682+M683+M685+M684</f>
        <v>949987</v>
      </c>
      <c r="N681" s="113"/>
      <c r="O681" s="58">
        <f>O682+O683+O685+O684</f>
        <v>949987</v>
      </c>
      <c r="P681" s="98"/>
      <c r="Q681" s="140">
        <f>Q682+Q683+Q685+Q684</f>
        <v>941499</v>
      </c>
      <c r="R681" s="98"/>
      <c r="S681" s="130">
        <f>S682+S683+S685+S684</f>
        <v>941706.42</v>
      </c>
      <c r="U681" s="130">
        <f>U682+U683+U685+U684</f>
        <v>851471.77</v>
      </c>
      <c r="V681" s="227">
        <f t="shared" si="38"/>
        <v>90.4</v>
      </c>
    </row>
    <row r="682" spans="1:22" ht="20.25" customHeight="1">
      <c r="A682" s="37" t="s">
        <v>378</v>
      </c>
      <c r="B682" s="56" t="s">
        <v>287</v>
      </c>
      <c r="C682" s="56" t="s">
        <v>411</v>
      </c>
      <c r="D682" s="56" t="s">
        <v>391</v>
      </c>
      <c r="E682" s="57">
        <v>896361</v>
      </c>
      <c r="F682" s="98"/>
      <c r="G682" s="57">
        <f>E682+F682</f>
        <v>896361</v>
      </c>
      <c r="H682" s="103"/>
      <c r="I682" s="57">
        <f>G682+H682</f>
        <v>896361</v>
      </c>
      <c r="J682" s="103"/>
      <c r="K682" s="57">
        <f>I682+J682</f>
        <v>896361</v>
      </c>
      <c r="L682" s="103"/>
      <c r="M682" s="57">
        <f>K682+L682</f>
        <v>896361</v>
      </c>
      <c r="N682" s="113"/>
      <c r="O682" s="57">
        <f>M682+N682</f>
        <v>896361</v>
      </c>
      <c r="P682" s="98">
        <v>-9488</v>
      </c>
      <c r="Q682" s="139">
        <f>O682+P682</f>
        <v>886873</v>
      </c>
      <c r="R682" s="98"/>
      <c r="S682" s="141">
        <f>Q682+R682</f>
        <v>886873</v>
      </c>
      <c r="U682" s="141">
        <v>804922.46</v>
      </c>
      <c r="V682" s="227">
        <f t="shared" si="38"/>
        <v>90.8</v>
      </c>
    </row>
    <row r="683" spans="1:22" ht="31.5">
      <c r="A683" s="37" t="s">
        <v>379</v>
      </c>
      <c r="B683" s="56" t="s">
        <v>287</v>
      </c>
      <c r="C683" s="56" t="s">
        <v>411</v>
      </c>
      <c r="D683" s="56" t="s">
        <v>392</v>
      </c>
      <c r="E683" s="57">
        <v>2290</v>
      </c>
      <c r="F683" s="98"/>
      <c r="G683" s="57">
        <f>E683+F683</f>
        <v>2290</v>
      </c>
      <c r="H683" s="103"/>
      <c r="I683" s="57">
        <f>G683+H683</f>
        <v>2290</v>
      </c>
      <c r="J683" s="103"/>
      <c r="K683" s="57">
        <f>I683+J683</f>
        <v>2290</v>
      </c>
      <c r="L683" s="103"/>
      <c r="M683" s="57">
        <f>K683+L683</f>
        <v>2290</v>
      </c>
      <c r="N683" s="113"/>
      <c r="O683" s="57">
        <f>M683+N683</f>
        <v>2290</v>
      </c>
      <c r="P683" s="98">
        <v>-1200</v>
      </c>
      <c r="Q683" s="139">
        <f>O683+P683</f>
        <v>1090</v>
      </c>
      <c r="R683" s="98">
        <v>207.42</v>
      </c>
      <c r="S683" s="141">
        <f>Q683+R683</f>
        <v>1297.42</v>
      </c>
      <c r="U683" s="141">
        <f>S683+T683</f>
        <v>1297.42</v>
      </c>
      <c r="V683" s="227">
        <f t="shared" si="38"/>
        <v>100</v>
      </c>
    </row>
    <row r="684" spans="1:22" ht="21" customHeight="1">
      <c r="A684" s="37" t="s">
        <v>380</v>
      </c>
      <c r="B684" s="56" t="s">
        <v>287</v>
      </c>
      <c r="C684" s="56" t="s">
        <v>411</v>
      </c>
      <c r="D684" s="56" t="s">
        <v>384</v>
      </c>
      <c r="E684" s="57">
        <v>12100</v>
      </c>
      <c r="F684" s="98"/>
      <c r="G684" s="57">
        <f>E684+F684</f>
        <v>12100</v>
      </c>
      <c r="H684" s="103"/>
      <c r="I684" s="57">
        <f>G684+H684</f>
        <v>12100</v>
      </c>
      <c r="J684" s="103"/>
      <c r="K684" s="57">
        <f>I684+J684</f>
        <v>12100</v>
      </c>
      <c r="L684" s="103"/>
      <c r="M684" s="57">
        <f>K684+L684</f>
        <v>12100</v>
      </c>
      <c r="N684" s="113"/>
      <c r="O684" s="57">
        <f>M684+N684</f>
        <v>12100</v>
      </c>
      <c r="P684" s="98">
        <v>4741</v>
      </c>
      <c r="Q684" s="139">
        <f>O684+P684</f>
        <v>16841</v>
      </c>
      <c r="R684" s="98"/>
      <c r="S684" s="141">
        <f>Q684+R684</f>
        <v>16841</v>
      </c>
      <c r="U684" s="141">
        <v>14408</v>
      </c>
      <c r="V684" s="227">
        <f t="shared" si="38"/>
        <v>85.6</v>
      </c>
    </row>
    <row r="685" spans="1:22" ht="31.5">
      <c r="A685" s="38" t="s">
        <v>402</v>
      </c>
      <c r="B685" s="56" t="s">
        <v>287</v>
      </c>
      <c r="C685" s="56" t="s">
        <v>411</v>
      </c>
      <c r="D685" s="56" t="s">
        <v>385</v>
      </c>
      <c r="E685" s="57">
        <v>39236</v>
      </c>
      <c r="F685" s="98"/>
      <c r="G685" s="57">
        <f>E685+F685</f>
        <v>39236</v>
      </c>
      <c r="H685" s="103"/>
      <c r="I685" s="57">
        <f>G685+H685</f>
        <v>39236</v>
      </c>
      <c r="J685" s="103"/>
      <c r="K685" s="57">
        <f>I685+J685</f>
        <v>39236</v>
      </c>
      <c r="L685" s="103"/>
      <c r="M685" s="57">
        <f>K685+L685</f>
        <v>39236</v>
      </c>
      <c r="N685" s="113"/>
      <c r="O685" s="57">
        <f>M685+N685</f>
        <v>39236</v>
      </c>
      <c r="P685" s="98">
        <v>-2541</v>
      </c>
      <c r="Q685" s="139">
        <f>O685+P685</f>
        <v>36695</v>
      </c>
      <c r="R685" s="98"/>
      <c r="S685" s="141">
        <f>Q685+R685</f>
        <v>36695</v>
      </c>
      <c r="U685" s="141">
        <v>30843.89</v>
      </c>
      <c r="V685" s="227">
        <f t="shared" si="38"/>
        <v>84.1</v>
      </c>
    </row>
    <row r="686" spans="1:22" ht="49.5" customHeight="1">
      <c r="A686" s="38" t="s">
        <v>342</v>
      </c>
      <c r="B686" s="56" t="s">
        <v>287</v>
      </c>
      <c r="C686" s="56" t="s">
        <v>412</v>
      </c>
      <c r="D686" s="56"/>
      <c r="E686" s="57">
        <f>E687+E688</f>
        <v>695813</v>
      </c>
      <c r="F686" s="98"/>
      <c r="G686" s="57">
        <f>G687+G688</f>
        <v>695813</v>
      </c>
      <c r="H686" s="103"/>
      <c r="I686" s="57">
        <f>I687+I688</f>
        <v>695813</v>
      </c>
      <c r="J686" s="103"/>
      <c r="K686" s="57">
        <f>K687+K688</f>
        <v>695813</v>
      </c>
      <c r="L686" s="103"/>
      <c r="M686" s="57">
        <f>M687+M688</f>
        <v>695813</v>
      </c>
      <c r="N686" s="113"/>
      <c r="O686" s="57">
        <f>O687+O688</f>
        <v>695813</v>
      </c>
      <c r="P686" s="98"/>
      <c r="Q686" s="139">
        <f>Q687+Q688</f>
        <v>704301</v>
      </c>
      <c r="R686" s="98"/>
      <c r="S686" s="141">
        <f>S687+S688</f>
        <v>704093.58</v>
      </c>
      <c r="U686" s="141">
        <f>U687+U688</f>
        <v>697933.5</v>
      </c>
      <c r="V686" s="227">
        <f t="shared" si="38"/>
        <v>99.1</v>
      </c>
    </row>
    <row r="687" spans="1:22" ht="15.75">
      <c r="A687" s="37" t="s">
        <v>378</v>
      </c>
      <c r="B687" s="56" t="s">
        <v>287</v>
      </c>
      <c r="C687" s="56" t="s">
        <v>412</v>
      </c>
      <c r="D687" s="56" t="s">
        <v>391</v>
      </c>
      <c r="E687" s="57">
        <v>693413</v>
      </c>
      <c r="F687" s="98"/>
      <c r="G687" s="57">
        <f>E687+F687</f>
        <v>693413</v>
      </c>
      <c r="H687" s="103"/>
      <c r="I687" s="57">
        <f>G687+H687</f>
        <v>693413</v>
      </c>
      <c r="J687" s="103"/>
      <c r="K687" s="57">
        <f>I687+J687</f>
        <v>693413</v>
      </c>
      <c r="L687" s="103"/>
      <c r="M687" s="57">
        <f>K687+L687</f>
        <v>693413</v>
      </c>
      <c r="N687" s="113"/>
      <c r="O687" s="57">
        <f>M687+N687</f>
        <v>693413</v>
      </c>
      <c r="P687" s="98">
        <v>9488</v>
      </c>
      <c r="Q687" s="139">
        <f>O687+P687</f>
        <v>702901</v>
      </c>
      <c r="R687" s="98"/>
      <c r="S687" s="141">
        <f>Q687+R687</f>
        <v>702901</v>
      </c>
      <c r="U687" s="141">
        <v>696933.5</v>
      </c>
      <c r="V687" s="227">
        <f t="shared" si="38"/>
        <v>99.2</v>
      </c>
    </row>
    <row r="688" spans="1:22" ht="34.5" customHeight="1">
      <c r="A688" s="157" t="s">
        <v>379</v>
      </c>
      <c r="B688" s="56" t="s">
        <v>287</v>
      </c>
      <c r="C688" s="56" t="s">
        <v>412</v>
      </c>
      <c r="D688" s="56" t="s">
        <v>392</v>
      </c>
      <c r="E688" s="57">
        <v>2400</v>
      </c>
      <c r="F688" s="98"/>
      <c r="G688" s="57">
        <f>E688+F688</f>
        <v>2400</v>
      </c>
      <c r="H688" s="103"/>
      <c r="I688" s="57">
        <f>G688+H688</f>
        <v>2400</v>
      </c>
      <c r="J688" s="103"/>
      <c r="K688" s="57">
        <f>I688+J688</f>
        <v>2400</v>
      </c>
      <c r="L688" s="103"/>
      <c r="M688" s="57">
        <f>K688+L688</f>
        <v>2400</v>
      </c>
      <c r="N688" s="113"/>
      <c r="O688" s="57">
        <f>M688+N688</f>
        <v>2400</v>
      </c>
      <c r="P688" s="98">
        <v>-1000</v>
      </c>
      <c r="Q688" s="139">
        <f>O688+P688</f>
        <v>1400</v>
      </c>
      <c r="R688" s="98">
        <v>-207.42</v>
      </c>
      <c r="S688" s="141">
        <f>Q688+R688</f>
        <v>1192.58</v>
      </c>
      <c r="U688" s="141">
        <v>1000</v>
      </c>
      <c r="V688" s="227">
        <f t="shared" si="38"/>
        <v>83.9</v>
      </c>
    </row>
    <row r="689" spans="1:22" ht="36.75" customHeight="1">
      <c r="A689" s="127" t="s">
        <v>68</v>
      </c>
      <c r="B689" s="177" t="s">
        <v>71</v>
      </c>
      <c r="C689" s="178" t="s">
        <v>72</v>
      </c>
      <c r="D689" s="56"/>
      <c r="E689" s="57"/>
      <c r="F689" s="98"/>
      <c r="G689" s="57"/>
      <c r="H689" s="103"/>
      <c r="I689" s="57"/>
      <c r="J689" s="103"/>
      <c r="K689" s="57"/>
      <c r="L689" s="103"/>
      <c r="M689" s="57"/>
      <c r="N689" s="113"/>
      <c r="O689" s="57">
        <f>O690</f>
        <v>654721.45</v>
      </c>
      <c r="P689" s="98"/>
      <c r="Q689" s="139">
        <f>Q690</f>
        <v>654721.45</v>
      </c>
      <c r="R689" s="98"/>
      <c r="S689" s="141">
        <f>S690</f>
        <v>654721.45</v>
      </c>
      <c r="U689" s="141">
        <f>U690</f>
        <v>654721.45</v>
      </c>
      <c r="V689" s="227">
        <f t="shared" si="38"/>
        <v>100</v>
      </c>
    </row>
    <row r="690" spans="1:22" ht="22.5" customHeight="1">
      <c r="A690" s="127" t="s">
        <v>97</v>
      </c>
      <c r="B690" s="177" t="s">
        <v>71</v>
      </c>
      <c r="C690" s="179">
        <v>7000000</v>
      </c>
      <c r="D690" s="56"/>
      <c r="E690" s="57"/>
      <c r="F690" s="98"/>
      <c r="G690" s="57"/>
      <c r="H690" s="103"/>
      <c r="I690" s="57"/>
      <c r="J690" s="103"/>
      <c r="K690" s="57"/>
      <c r="L690" s="103"/>
      <c r="M690" s="57"/>
      <c r="N690" s="113"/>
      <c r="O690" s="57">
        <f>O691</f>
        <v>654721.45</v>
      </c>
      <c r="P690" s="98"/>
      <c r="Q690" s="139">
        <f>Q691</f>
        <v>654721.45</v>
      </c>
      <c r="R690" s="98"/>
      <c r="S690" s="141">
        <f>S691</f>
        <v>654721.45</v>
      </c>
      <c r="U690" s="141">
        <f>U691</f>
        <v>654721.45</v>
      </c>
      <c r="V690" s="227">
        <f t="shared" si="38"/>
        <v>100</v>
      </c>
    </row>
    <row r="691" spans="1:22" ht="34.5" customHeight="1">
      <c r="A691" s="127" t="s">
        <v>69</v>
      </c>
      <c r="B691" s="177" t="s">
        <v>71</v>
      </c>
      <c r="C691" s="179">
        <v>7004070</v>
      </c>
      <c r="D691" s="56"/>
      <c r="E691" s="57"/>
      <c r="F691" s="98"/>
      <c r="G691" s="57"/>
      <c r="H691" s="103"/>
      <c r="I691" s="57"/>
      <c r="J691" s="103"/>
      <c r="K691" s="57"/>
      <c r="L691" s="103"/>
      <c r="M691" s="57"/>
      <c r="N691" s="113"/>
      <c r="O691" s="57">
        <f>O692</f>
        <v>654721.45</v>
      </c>
      <c r="P691" s="98"/>
      <c r="Q691" s="139">
        <f>Q692</f>
        <v>654721.45</v>
      </c>
      <c r="R691" s="98"/>
      <c r="S691" s="141">
        <f>S692</f>
        <v>654721.45</v>
      </c>
      <c r="U691" s="141">
        <f>U692</f>
        <v>654721.45</v>
      </c>
      <c r="V691" s="227">
        <f t="shared" si="38"/>
        <v>100</v>
      </c>
    </row>
    <row r="692" spans="1:22" ht="19.5" customHeight="1">
      <c r="A692" s="180" t="s">
        <v>388</v>
      </c>
      <c r="B692" s="177" t="s">
        <v>71</v>
      </c>
      <c r="C692" s="179">
        <v>7004070</v>
      </c>
      <c r="D692" s="56"/>
      <c r="E692" s="57"/>
      <c r="F692" s="98"/>
      <c r="G692" s="57"/>
      <c r="H692" s="103"/>
      <c r="I692" s="57"/>
      <c r="J692" s="103"/>
      <c r="K692" s="57"/>
      <c r="L692" s="103"/>
      <c r="M692" s="57"/>
      <c r="N692" s="113"/>
      <c r="O692" s="57">
        <f>O693</f>
        <v>654721.45</v>
      </c>
      <c r="P692" s="98"/>
      <c r="Q692" s="139">
        <f>Q693</f>
        <v>654721.45</v>
      </c>
      <c r="R692" s="98"/>
      <c r="S692" s="141">
        <f>S693</f>
        <v>654721.45</v>
      </c>
      <c r="U692" s="141">
        <f>U693</f>
        <v>654721.45</v>
      </c>
      <c r="V692" s="227">
        <f t="shared" si="38"/>
        <v>100</v>
      </c>
    </row>
    <row r="693" spans="1:22" ht="15.75">
      <c r="A693" s="181" t="s">
        <v>70</v>
      </c>
      <c r="B693" s="177" t="s">
        <v>71</v>
      </c>
      <c r="C693" s="179">
        <v>7004070</v>
      </c>
      <c r="D693" s="60" t="s">
        <v>389</v>
      </c>
      <c r="E693" s="57"/>
      <c r="F693" s="98"/>
      <c r="G693" s="57"/>
      <c r="H693" s="103"/>
      <c r="I693" s="57"/>
      <c r="J693" s="103"/>
      <c r="K693" s="57"/>
      <c r="L693" s="103"/>
      <c r="M693" s="57"/>
      <c r="N693" s="113">
        <v>654721.45</v>
      </c>
      <c r="O693" s="57">
        <f>M693+N693</f>
        <v>654721.45</v>
      </c>
      <c r="P693" s="98"/>
      <c r="Q693" s="139">
        <f>O693+P693</f>
        <v>654721.45</v>
      </c>
      <c r="R693" s="98"/>
      <c r="S693" s="141">
        <f>Q693+R693</f>
        <v>654721.45</v>
      </c>
      <c r="U693" s="141">
        <f>S693+T693</f>
        <v>654721.45</v>
      </c>
      <c r="V693" s="227">
        <f t="shared" si="38"/>
        <v>100</v>
      </c>
    </row>
    <row r="694" spans="1:22" ht="18" customHeight="1">
      <c r="A694" s="75" t="s">
        <v>95</v>
      </c>
      <c r="B694" s="182" t="s">
        <v>343</v>
      </c>
      <c r="C694" s="56" t="s">
        <v>414</v>
      </c>
      <c r="D694" s="183"/>
      <c r="E694" s="57">
        <f>E695</f>
        <v>200000</v>
      </c>
      <c r="F694" s="98"/>
      <c r="G694" s="57">
        <f>G695</f>
        <v>200000</v>
      </c>
      <c r="H694" s="103"/>
      <c r="I694" s="57">
        <f>I695</f>
        <v>100000</v>
      </c>
      <c r="J694" s="103"/>
      <c r="K694" s="57">
        <f>K695</f>
        <v>100000</v>
      </c>
      <c r="L694" s="103"/>
      <c r="M694" s="57">
        <f>M695</f>
        <v>100000</v>
      </c>
      <c r="N694" s="113"/>
      <c r="O694" s="57">
        <f>O695</f>
        <v>100000</v>
      </c>
      <c r="P694" s="98"/>
      <c r="Q694" s="139">
        <f>Q695</f>
        <v>100000</v>
      </c>
      <c r="R694" s="98"/>
      <c r="S694" s="141">
        <f>S695</f>
        <v>100000</v>
      </c>
      <c r="U694" s="141">
        <f>U695</f>
        <v>0</v>
      </c>
      <c r="V694" s="227">
        <f t="shared" si="38"/>
        <v>0</v>
      </c>
    </row>
    <row r="695" spans="1:22" ht="20.25" customHeight="1">
      <c r="A695" s="172" t="s">
        <v>377</v>
      </c>
      <c r="B695" s="56" t="s">
        <v>343</v>
      </c>
      <c r="C695" s="56" t="s">
        <v>89</v>
      </c>
      <c r="D695" s="59"/>
      <c r="E695" s="57">
        <f>E696</f>
        <v>200000</v>
      </c>
      <c r="F695" s="98"/>
      <c r="G695" s="57">
        <f>G696</f>
        <v>200000</v>
      </c>
      <c r="H695" s="103"/>
      <c r="I695" s="57">
        <f>I696</f>
        <v>100000</v>
      </c>
      <c r="J695" s="103"/>
      <c r="K695" s="57">
        <f>K696</f>
        <v>100000</v>
      </c>
      <c r="L695" s="103"/>
      <c r="M695" s="57">
        <f>M696</f>
        <v>100000</v>
      </c>
      <c r="N695" s="113"/>
      <c r="O695" s="57">
        <f>O696</f>
        <v>100000</v>
      </c>
      <c r="P695" s="98"/>
      <c r="Q695" s="139">
        <f>Q696</f>
        <v>100000</v>
      </c>
      <c r="R695" s="98"/>
      <c r="S695" s="141">
        <f>S696</f>
        <v>100000</v>
      </c>
      <c r="U695" s="141">
        <f>U696</f>
        <v>0</v>
      </c>
      <c r="V695" s="227">
        <f t="shared" si="38"/>
        <v>0</v>
      </c>
    </row>
    <row r="696" spans="1:22" ht="18.75" customHeight="1">
      <c r="A696" s="75" t="s">
        <v>35</v>
      </c>
      <c r="B696" s="56" t="s">
        <v>343</v>
      </c>
      <c r="C696" s="56" t="s">
        <v>89</v>
      </c>
      <c r="D696" s="59" t="s">
        <v>394</v>
      </c>
      <c r="E696" s="57">
        <v>200000</v>
      </c>
      <c r="F696" s="98"/>
      <c r="G696" s="57">
        <f>E696+F696</f>
        <v>200000</v>
      </c>
      <c r="H696" s="103">
        <v>-100000</v>
      </c>
      <c r="I696" s="57">
        <f>G696+H696</f>
        <v>100000</v>
      </c>
      <c r="J696" s="103"/>
      <c r="K696" s="57">
        <f>I696+J696</f>
        <v>100000</v>
      </c>
      <c r="L696" s="103"/>
      <c r="M696" s="57">
        <f>K696+L696</f>
        <v>100000</v>
      </c>
      <c r="N696" s="113"/>
      <c r="O696" s="57">
        <f>M696+N696</f>
        <v>100000</v>
      </c>
      <c r="P696" s="98"/>
      <c r="Q696" s="139">
        <f>O696+P696</f>
        <v>100000</v>
      </c>
      <c r="R696" s="98"/>
      <c r="S696" s="141">
        <f>Q696+R696</f>
        <v>100000</v>
      </c>
      <c r="U696" s="141">
        <v>0</v>
      </c>
      <c r="V696" s="227">
        <f t="shared" si="38"/>
        <v>0</v>
      </c>
    </row>
    <row r="697" spans="1:22" ht="15.75">
      <c r="A697" s="38" t="s">
        <v>288</v>
      </c>
      <c r="B697" s="56" t="s">
        <v>362</v>
      </c>
      <c r="C697" s="56"/>
      <c r="D697" s="56"/>
      <c r="E697" s="57">
        <f>E698+E719+E722+E739</f>
        <v>31275800</v>
      </c>
      <c r="F697" s="98"/>
      <c r="G697" s="57">
        <f>G698+G719+G722+G739</f>
        <v>31275800</v>
      </c>
      <c r="H697" s="103"/>
      <c r="I697" s="57">
        <f>I698+I719+I722+I739</f>
        <v>30867382.52</v>
      </c>
      <c r="J697" s="103"/>
      <c r="K697" s="57">
        <f>K698+K719+K722+K739</f>
        <v>30868052.52</v>
      </c>
      <c r="L697" s="103"/>
      <c r="M697" s="57">
        <f>M698+M719+M722+M739</f>
        <v>30898428.24</v>
      </c>
      <c r="N697" s="113"/>
      <c r="O697" s="57">
        <f>O698+O719+O722+O739</f>
        <v>32816717.029999997</v>
      </c>
      <c r="P697" s="98"/>
      <c r="Q697" s="139">
        <f>Q698+Q719+Q722+Q739</f>
        <v>33798114.03</v>
      </c>
      <c r="R697" s="98"/>
      <c r="S697" s="141">
        <f>S698+S719+S722+S739+S747</f>
        <v>33748041.629999995</v>
      </c>
      <c r="T697" s="114">
        <f>S697-Q697</f>
        <v>-50072.40000000596</v>
      </c>
      <c r="U697" s="141">
        <f>U698+U719+U722+U739+U747</f>
        <v>31685449.619999997</v>
      </c>
      <c r="V697" s="227">
        <f t="shared" si="38"/>
        <v>93.9</v>
      </c>
    </row>
    <row r="698" spans="1:22" ht="78.75">
      <c r="A698" s="38" t="s">
        <v>87</v>
      </c>
      <c r="B698" s="56" t="s">
        <v>362</v>
      </c>
      <c r="C698" s="56" t="s">
        <v>88</v>
      </c>
      <c r="D698" s="56"/>
      <c r="E698" s="57">
        <f>E699+E704</f>
        <v>2581800</v>
      </c>
      <c r="F698" s="98"/>
      <c r="G698" s="57">
        <f>G699+G704</f>
        <v>2581800</v>
      </c>
      <c r="H698" s="103"/>
      <c r="I698" s="57">
        <f>I699+I704</f>
        <v>2581800</v>
      </c>
      <c r="J698" s="103"/>
      <c r="K698" s="57">
        <f>K699+K704</f>
        <v>2581800</v>
      </c>
      <c r="L698" s="103"/>
      <c r="M698" s="57">
        <f>M699+M704</f>
        <v>2581800</v>
      </c>
      <c r="N698" s="113"/>
      <c r="O698" s="57">
        <f>O699+O704</f>
        <v>3259008.67</v>
      </c>
      <c r="P698" s="113"/>
      <c r="Q698" s="139">
        <f>Q699+Q704</f>
        <v>3459224.67</v>
      </c>
      <c r="R698" s="113"/>
      <c r="S698" s="141">
        <f>S699+S704</f>
        <v>3441649.49</v>
      </c>
      <c r="U698" s="141">
        <f>U699+U704</f>
        <v>3401463.94</v>
      </c>
      <c r="V698" s="227">
        <f t="shared" si="38"/>
        <v>98.8</v>
      </c>
    </row>
    <row r="699" spans="1:22" ht="63">
      <c r="A699" s="37" t="s">
        <v>474</v>
      </c>
      <c r="B699" s="56" t="s">
        <v>362</v>
      </c>
      <c r="C699" s="56" t="s">
        <v>475</v>
      </c>
      <c r="D699" s="56"/>
      <c r="E699" s="57">
        <f>E700</f>
        <v>50000</v>
      </c>
      <c r="F699" s="98"/>
      <c r="G699" s="57">
        <f>G700</f>
        <v>50000</v>
      </c>
      <c r="H699" s="103"/>
      <c r="I699" s="57">
        <f>I700</f>
        <v>50000</v>
      </c>
      <c r="J699" s="103"/>
      <c r="K699" s="57">
        <f>K700</f>
        <v>50000</v>
      </c>
      <c r="L699" s="103"/>
      <c r="M699" s="57">
        <f>M700</f>
        <v>50000</v>
      </c>
      <c r="N699" s="113"/>
      <c r="O699" s="57">
        <f>O700+O702</f>
        <v>669358.67</v>
      </c>
      <c r="P699" s="98"/>
      <c r="Q699" s="139">
        <f>Q700+Q702</f>
        <v>722358.67</v>
      </c>
      <c r="R699" s="98"/>
      <c r="S699" s="141">
        <f>S700+S702</f>
        <v>719338.67</v>
      </c>
      <c r="U699" s="141">
        <f>U700+U702</f>
        <v>719338.67</v>
      </c>
      <c r="V699" s="227">
        <f t="shared" si="38"/>
        <v>100</v>
      </c>
    </row>
    <row r="700" spans="1:22" ht="49.5" customHeight="1">
      <c r="A700" s="38" t="s">
        <v>141</v>
      </c>
      <c r="B700" s="56" t="s">
        <v>362</v>
      </c>
      <c r="C700" s="56" t="s">
        <v>142</v>
      </c>
      <c r="D700" s="56"/>
      <c r="E700" s="57">
        <f>E701</f>
        <v>50000</v>
      </c>
      <c r="F700" s="98"/>
      <c r="G700" s="57">
        <f>G701</f>
        <v>50000</v>
      </c>
      <c r="H700" s="103"/>
      <c r="I700" s="57">
        <f>I701</f>
        <v>50000</v>
      </c>
      <c r="J700" s="103"/>
      <c r="K700" s="57">
        <f>K701</f>
        <v>50000</v>
      </c>
      <c r="L700" s="103"/>
      <c r="M700" s="57">
        <f>M701</f>
        <v>50000</v>
      </c>
      <c r="N700" s="113"/>
      <c r="O700" s="57">
        <f>O701</f>
        <v>50000</v>
      </c>
      <c r="P700" s="98"/>
      <c r="Q700" s="139">
        <f>Q701</f>
        <v>53000</v>
      </c>
      <c r="R700" s="98"/>
      <c r="S700" s="141">
        <f>S701</f>
        <v>50800</v>
      </c>
      <c r="U700" s="141">
        <f>U701</f>
        <v>50800</v>
      </c>
      <c r="V700" s="227">
        <f t="shared" si="38"/>
        <v>100</v>
      </c>
    </row>
    <row r="701" spans="1:22" ht="34.5" customHeight="1">
      <c r="A701" s="37" t="s">
        <v>402</v>
      </c>
      <c r="B701" s="56" t="s">
        <v>362</v>
      </c>
      <c r="C701" s="56" t="s">
        <v>142</v>
      </c>
      <c r="D701" s="56" t="s">
        <v>385</v>
      </c>
      <c r="E701" s="57">
        <v>50000</v>
      </c>
      <c r="F701" s="98"/>
      <c r="G701" s="57">
        <f>E701+F701</f>
        <v>50000</v>
      </c>
      <c r="H701" s="103"/>
      <c r="I701" s="57">
        <f>G701+H701</f>
        <v>50000</v>
      </c>
      <c r="J701" s="103"/>
      <c r="K701" s="57">
        <f>I701+J701</f>
        <v>50000</v>
      </c>
      <c r="L701" s="103"/>
      <c r="M701" s="57">
        <f>K701+L701</f>
        <v>50000</v>
      </c>
      <c r="N701" s="113"/>
      <c r="O701" s="57">
        <f>M701+N701</f>
        <v>50000</v>
      </c>
      <c r="P701" s="98">
        <v>3000</v>
      </c>
      <c r="Q701" s="139">
        <f>O701+P701</f>
        <v>53000</v>
      </c>
      <c r="R701" s="98">
        <v>-2200</v>
      </c>
      <c r="S701" s="141">
        <f>Q701+R701</f>
        <v>50800</v>
      </c>
      <c r="U701" s="141">
        <f>S701+T701</f>
        <v>50800</v>
      </c>
      <c r="V701" s="227">
        <f t="shared" si="38"/>
        <v>100</v>
      </c>
    </row>
    <row r="702" spans="1:22" ht="33" customHeight="1">
      <c r="A702" s="11" t="s">
        <v>54</v>
      </c>
      <c r="B702" s="56" t="s">
        <v>362</v>
      </c>
      <c r="C702" s="60" t="s">
        <v>53</v>
      </c>
      <c r="D702" s="56"/>
      <c r="E702" s="57"/>
      <c r="F702" s="98"/>
      <c r="G702" s="57"/>
      <c r="H702" s="103"/>
      <c r="I702" s="57"/>
      <c r="J702" s="103"/>
      <c r="K702" s="57"/>
      <c r="L702" s="103"/>
      <c r="M702" s="57"/>
      <c r="N702" s="113"/>
      <c r="O702" s="57">
        <f>O703</f>
        <v>619358.67</v>
      </c>
      <c r="P702" s="98"/>
      <c r="Q702" s="139">
        <f>Q703</f>
        <v>669358.67</v>
      </c>
      <c r="R702" s="98"/>
      <c r="S702" s="141">
        <f>S703</f>
        <v>668538.67</v>
      </c>
      <c r="U702" s="141">
        <f>U703</f>
        <v>668538.67</v>
      </c>
      <c r="V702" s="227">
        <f t="shared" si="38"/>
        <v>100</v>
      </c>
    </row>
    <row r="703" spans="1:22" ht="31.5">
      <c r="A703" s="37" t="s">
        <v>402</v>
      </c>
      <c r="B703" s="56" t="s">
        <v>362</v>
      </c>
      <c r="C703" s="60" t="s">
        <v>53</v>
      </c>
      <c r="D703" s="56" t="s">
        <v>385</v>
      </c>
      <c r="E703" s="57"/>
      <c r="F703" s="98"/>
      <c r="G703" s="57"/>
      <c r="H703" s="103"/>
      <c r="I703" s="57"/>
      <c r="J703" s="103"/>
      <c r="K703" s="57"/>
      <c r="L703" s="103"/>
      <c r="M703" s="57"/>
      <c r="N703" s="113">
        <v>619358.67</v>
      </c>
      <c r="O703" s="57">
        <f>M703+N703</f>
        <v>619358.67</v>
      </c>
      <c r="P703" s="98">
        <v>50000</v>
      </c>
      <c r="Q703" s="139">
        <f>O703+P703</f>
        <v>669358.67</v>
      </c>
      <c r="R703" s="98">
        <v>-820</v>
      </c>
      <c r="S703" s="141">
        <f>Q703+R703</f>
        <v>668538.67</v>
      </c>
      <c r="U703" s="141">
        <f>S703+T703</f>
        <v>668538.67</v>
      </c>
      <c r="V703" s="227">
        <f t="shared" si="38"/>
        <v>100</v>
      </c>
    </row>
    <row r="704" spans="1:22" ht="80.25" customHeight="1">
      <c r="A704" s="37" t="s">
        <v>471</v>
      </c>
      <c r="B704" s="56" t="s">
        <v>362</v>
      </c>
      <c r="C704" s="56" t="s">
        <v>472</v>
      </c>
      <c r="D704" s="56"/>
      <c r="E704" s="57">
        <f>E705+E712+E717</f>
        <v>2531800</v>
      </c>
      <c r="F704" s="98"/>
      <c r="G704" s="57">
        <f>G705+G712+G717</f>
        <v>2531800</v>
      </c>
      <c r="H704" s="103"/>
      <c r="I704" s="57">
        <f>I705+I712+I717</f>
        <v>2531800</v>
      </c>
      <c r="J704" s="103"/>
      <c r="K704" s="57">
        <f>K705+K712+K717</f>
        <v>2531800</v>
      </c>
      <c r="L704" s="103"/>
      <c r="M704" s="57">
        <f>M705+M712+M717</f>
        <v>2531800</v>
      </c>
      <c r="N704" s="113"/>
      <c r="O704" s="57">
        <f>O705+O712+O717</f>
        <v>2589650</v>
      </c>
      <c r="P704" s="98"/>
      <c r="Q704" s="139">
        <f>Q705+Q712+Q717</f>
        <v>2736866</v>
      </c>
      <c r="R704" s="98"/>
      <c r="S704" s="141">
        <f>S705+S712+S717</f>
        <v>2722310.8200000003</v>
      </c>
      <c r="U704" s="141">
        <f>U705+U712+U717</f>
        <v>2682125.27</v>
      </c>
      <c r="V704" s="227">
        <f t="shared" si="38"/>
        <v>98.5</v>
      </c>
    </row>
    <row r="705" spans="1:22" ht="35.25" customHeight="1">
      <c r="A705" s="38" t="s">
        <v>468</v>
      </c>
      <c r="B705" s="56" t="s">
        <v>362</v>
      </c>
      <c r="C705" s="56" t="s">
        <v>77</v>
      </c>
      <c r="D705" s="56"/>
      <c r="E705" s="57">
        <f>E706+E707+E708+E709</f>
        <v>1523800</v>
      </c>
      <c r="F705" s="98"/>
      <c r="G705" s="57">
        <f>G706+G707+G708+G709</f>
        <v>1523800</v>
      </c>
      <c r="H705" s="103"/>
      <c r="I705" s="57">
        <f>I706+I707+I708+I709</f>
        <v>1523800</v>
      </c>
      <c r="J705" s="103"/>
      <c r="K705" s="57">
        <f>K706+K707+K708+K709</f>
        <v>1523800</v>
      </c>
      <c r="L705" s="103"/>
      <c r="M705" s="57">
        <f>M706+M707+M708+M709</f>
        <v>1523800</v>
      </c>
      <c r="N705" s="113"/>
      <c r="O705" s="57">
        <f>O706+O707+O708+O709+O711</f>
        <v>1544800</v>
      </c>
      <c r="P705" s="98"/>
      <c r="Q705" s="139">
        <f>Q706+Q707+Q708+Q709+Q711+Q710</f>
        <v>1755334</v>
      </c>
      <c r="R705" s="98"/>
      <c r="S705" s="141">
        <f>S706+S707+S708+S709+S711+S710</f>
        <v>1760350.36</v>
      </c>
      <c r="U705" s="141">
        <f>U706+U707+U708+U709+U711+U710</f>
        <v>1755239.47</v>
      </c>
      <c r="V705" s="227">
        <f t="shared" si="38"/>
        <v>99.7</v>
      </c>
    </row>
    <row r="706" spans="1:22" ht="18" customHeight="1">
      <c r="A706" s="37" t="s">
        <v>378</v>
      </c>
      <c r="B706" s="56" t="s">
        <v>362</v>
      </c>
      <c r="C706" s="56" t="s">
        <v>77</v>
      </c>
      <c r="D706" s="56" t="s">
        <v>391</v>
      </c>
      <c r="E706" s="57">
        <v>1438767</v>
      </c>
      <c r="F706" s="98"/>
      <c r="G706" s="57">
        <f>E706+F706</f>
        <v>1438767</v>
      </c>
      <c r="H706" s="103"/>
      <c r="I706" s="57">
        <f>G706+H706</f>
        <v>1438767</v>
      </c>
      <c r="J706" s="103"/>
      <c r="K706" s="57">
        <f>I706+J706</f>
        <v>1438767</v>
      </c>
      <c r="L706" s="103"/>
      <c r="M706" s="57">
        <f>K706+L706</f>
        <v>1438767</v>
      </c>
      <c r="N706" s="113"/>
      <c r="O706" s="57">
        <f>M706+N706</f>
        <v>1438767</v>
      </c>
      <c r="P706" s="98">
        <f>37148+14593+156293</f>
        <v>208034</v>
      </c>
      <c r="Q706" s="139">
        <f aca="true" t="shared" si="39" ref="Q706:Q711">O706+P706</f>
        <v>1646801</v>
      </c>
      <c r="R706" s="98">
        <v>16000</v>
      </c>
      <c r="S706" s="141">
        <f aca="true" t="shared" si="40" ref="S706:U711">Q706+R706</f>
        <v>1662801</v>
      </c>
      <c r="U706" s="141">
        <v>1659522.96</v>
      </c>
      <c r="V706" s="227">
        <f t="shared" si="38"/>
        <v>99.8</v>
      </c>
    </row>
    <row r="707" spans="1:22" ht="34.5" customHeight="1">
      <c r="A707" s="37" t="s">
        <v>379</v>
      </c>
      <c r="B707" s="56" t="s">
        <v>362</v>
      </c>
      <c r="C707" s="56" t="s">
        <v>77</v>
      </c>
      <c r="D707" s="56" t="s">
        <v>392</v>
      </c>
      <c r="E707" s="57">
        <v>2499</v>
      </c>
      <c r="F707" s="98"/>
      <c r="G707" s="57">
        <f>E707+F707</f>
        <v>2499</v>
      </c>
      <c r="H707" s="103"/>
      <c r="I707" s="57">
        <f>G707+H707</f>
        <v>2499</v>
      </c>
      <c r="J707" s="103"/>
      <c r="K707" s="57">
        <f>I707+J707</f>
        <v>2499</v>
      </c>
      <c r="L707" s="103"/>
      <c r="M707" s="57">
        <f>K707+L707</f>
        <v>2499</v>
      </c>
      <c r="N707" s="113"/>
      <c r="O707" s="57">
        <f>M707+N707</f>
        <v>2499</v>
      </c>
      <c r="P707" s="98">
        <v>2500</v>
      </c>
      <c r="Q707" s="139">
        <f t="shared" si="39"/>
        <v>4999</v>
      </c>
      <c r="R707" s="98">
        <v>18.5</v>
      </c>
      <c r="S707" s="141">
        <f t="shared" si="40"/>
        <v>5017.5</v>
      </c>
      <c r="U707" s="141">
        <f t="shared" si="40"/>
        <v>5017.5</v>
      </c>
      <c r="V707" s="227">
        <f t="shared" si="38"/>
        <v>100</v>
      </c>
    </row>
    <row r="708" spans="1:22" ht="47.25">
      <c r="A708" s="37" t="s">
        <v>380</v>
      </c>
      <c r="B708" s="56" t="s">
        <v>362</v>
      </c>
      <c r="C708" s="56" t="s">
        <v>77</v>
      </c>
      <c r="D708" s="56" t="s">
        <v>384</v>
      </c>
      <c r="E708" s="57">
        <v>60961</v>
      </c>
      <c r="F708" s="98"/>
      <c r="G708" s="57">
        <f>E708+F708</f>
        <v>60961</v>
      </c>
      <c r="H708" s="103"/>
      <c r="I708" s="57">
        <f>G708+H708</f>
        <v>60961</v>
      </c>
      <c r="J708" s="103"/>
      <c r="K708" s="57">
        <f>I708+J708</f>
        <v>60961</v>
      </c>
      <c r="L708" s="103"/>
      <c r="M708" s="57">
        <f>K708+L708</f>
        <v>60961</v>
      </c>
      <c r="N708" s="113"/>
      <c r="O708" s="57">
        <f>M708+N708</f>
        <v>60961</v>
      </c>
      <c r="P708" s="98">
        <v>-1200</v>
      </c>
      <c r="Q708" s="139">
        <f t="shared" si="39"/>
        <v>59761</v>
      </c>
      <c r="R708" s="98">
        <v>-13033.14</v>
      </c>
      <c r="S708" s="141">
        <f t="shared" si="40"/>
        <v>46727.86</v>
      </c>
      <c r="U708" s="141">
        <v>44927.86</v>
      </c>
      <c r="V708" s="227">
        <f t="shared" si="38"/>
        <v>96.1</v>
      </c>
    </row>
    <row r="709" spans="1:22" ht="30.75" customHeight="1">
      <c r="A709" s="38" t="s">
        <v>402</v>
      </c>
      <c r="B709" s="56" t="s">
        <v>362</v>
      </c>
      <c r="C709" s="56" t="s">
        <v>77</v>
      </c>
      <c r="D709" s="56" t="s">
        <v>385</v>
      </c>
      <c r="E709" s="57">
        <v>21573</v>
      </c>
      <c r="F709" s="98"/>
      <c r="G709" s="57">
        <f>E709+F709</f>
        <v>21573</v>
      </c>
      <c r="H709" s="103"/>
      <c r="I709" s="57">
        <f>G709+H709</f>
        <v>21573</v>
      </c>
      <c r="J709" s="103"/>
      <c r="K709" s="57">
        <f>I709+J709</f>
        <v>21573</v>
      </c>
      <c r="L709" s="103"/>
      <c r="M709" s="57">
        <f>K709+L709</f>
        <v>21573</v>
      </c>
      <c r="N709" s="113">
        <v>1000</v>
      </c>
      <c r="O709" s="57">
        <f>M709+N709</f>
        <v>22573</v>
      </c>
      <c r="P709" s="98">
        <v>1000</v>
      </c>
      <c r="Q709" s="139">
        <f t="shared" si="39"/>
        <v>23573</v>
      </c>
      <c r="R709" s="98">
        <v>2031</v>
      </c>
      <c r="S709" s="141">
        <f t="shared" si="40"/>
        <v>25604</v>
      </c>
      <c r="U709" s="141">
        <v>25571.15</v>
      </c>
      <c r="V709" s="227">
        <f t="shared" si="38"/>
        <v>99.9</v>
      </c>
    </row>
    <row r="710" spans="1:22" ht="21.75" customHeight="1">
      <c r="A710" s="25" t="s">
        <v>482</v>
      </c>
      <c r="B710" s="56" t="s">
        <v>362</v>
      </c>
      <c r="C710" s="56" t="s">
        <v>77</v>
      </c>
      <c r="D710" s="60" t="s">
        <v>386</v>
      </c>
      <c r="E710" s="57"/>
      <c r="F710" s="98"/>
      <c r="G710" s="57"/>
      <c r="H710" s="103"/>
      <c r="I710" s="57"/>
      <c r="J710" s="103"/>
      <c r="K710" s="57"/>
      <c r="L710" s="103"/>
      <c r="M710" s="57"/>
      <c r="N710" s="113"/>
      <c r="O710" s="57"/>
      <c r="P710" s="98">
        <v>200</v>
      </c>
      <c r="Q710" s="139">
        <f t="shared" si="39"/>
        <v>200</v>
      </c>
      <c r="R710" s="98"/>
      <c r="S710" s="141">
        <f t="shared" si="40"/>
        <v>200</v>
      </c>
      <c r="U710" s="141">
        <f t="shared" si="40"/>
        <v>200</v>
      </c>
      <c r="V710" s="227">
        <f t="shared" si="38"/>
        <v>100</v>
      </c>
    </row>
    <row r="711" spans="1:22" ht="15.75">
      <c r="A711" s="25" t="s">
        <v>152</v>
      </c>
      <c r="B711" s="56" t="s">
        <v>362</v>
      </c>
      <c r="C711" s="56" t="s">
        <v>77</v>
      </c>
      <c r="D711" s="60" t="s">
        <v>587</v>
      </c>
      <c r="E711" s="57"/>
      <c r="F711" s="98"/>
      <c r="G711" s="57"/>
      <c r="H711" s="103"/>
      <c r="I711" s="57"/>
      <c r="J711" s="103"/>
      <c r="K711" s="57"/>
      <c r="L711" s="103"/>
      <c r="M711" s="57"/>
      <c r="N711" s="113">
        <v>20000</v>
      </c>
      <c r="O711" s="57">
        <f>M711+N711</f>
        <v>20000</v>
      </c>
      <c r="P711" s="98"/>
      <c r="Q711" s="139">
        <f t="shared" si="39"/>
        <v>20000</v>
      </c>
      <c r="R711" s="98"/>
      <c r="S711" s="141">
        <f t="shared" si="40"/>
        <v>20000</v>
      </c>
      <c r="U711" s="141">
        <f t="shared" si="40"/>
        <v>20000</v>
      </c>
      <c r="V711" s="227">
        <f t="shared" si="38"/>
        <v>100</v>
      </c>
    </row>
    <row r="712" spans="1:22" ht="31.5">
      <c r="A712" s="38" t="s">
        <v>358</v>
      </c>
      <c r="B712" s="56" t="s">
        <v>362</v>
      </c>
      <c r="C712" s="56" t="s">
        <v>473</v>
      </c>
      <c r="D712" s="56"/>
      <c r="E712" s="57">
        <f>E713+E715+E716+E714</f>
        <v>908000</v>
      </c>
      <c r="F712" s="98"/>
      <c r="G712" s="57">
        <f>G713+G715+G716+G714</f>
        <v>908000</v>
      </c>
      <c r="H712" s="103"/>
      <c r="I712" s="57">
        <f>I713+I715+I716+I714</f>
        <v>908000</v>
      </c>
      <c r="J712" s="103"/>
      <c r="K712" s="57">
        <f>K713+K715+K716+K714</f>
        <v>908000</v>
      </c>
      <c r="L712" s="103"/>
      <c r="M712" s="57">
        <f>M713+M715+M716+M714</f>
        <v>908000</v>
      </c>
      <c r="N712" s="113"/>
      <c r="O712" s="57">
        <f>O713+O715+O716+O714</f>
        <v>904850</v>
      </c>
      <c r="P712" s="98"/>
      <c r="Q712" s="139">
        <f>Q713+Q715+Q716+Q714</f>
        <v>841532</v>
      </c>
      <c r="R712" s="98"/>
      <c r="S712" s="141">
        <f>S713+S715+S716+S714</f>
        <v>821960.4600000001</v>
      </c>
      <c r="U712" s="141">
        <f>U713+U715+U716+U714</f>
        <v>786885.8</v>
      </c>
      <c r="V712" s="227">
        <f t="shared" si="38"/>
        <v>95.7</v>
      </c>
    </row>
    <row r="713" spans="1:22" ht="18" customHeight="1">
      <c r="A713" s="37" t="s">
        <v>378</v>
      </c>
      <c r="B713" s="56" t="s">
        <v>362</v>
      </c>
      <c r="C713" s="56" t="s">
        <v>473</v>
      </c>
      <c r="D713" s="56" t="s">
        <v>382</v>
      </c>
      <c r="E713" s="57">
        <v>744368</v>
      </c>
      <c r="F713" s="98"/>
      <c r="G713" s="57">
        <f>E713+F713</f>
        <v>744368</v>
      </c>
      <c r="H713" s="103"/>
      <c r="I713" s="57">
        <f>G713+H713</f>
        <v>744368</v>
      </c>
      <c r="J713" s="103"/>
      <c r="K713" s="57">
        <f>I713+J713</f>
        <v>744368</v>
      </c>
      <c r="L713" s="103"/>
      <c r="M713" s="57">
        <f>K713+L713</f>
        <v>744368</v>
      </c>
      <c r="N713" s="113">
        <v>-49049.35</v>
      </c>
      <c r="O713" s="57">
        <f>M713+N713</f>
        <v>695318.65</v>
      </c>
      <c r="P713" s="98">
        <v>-51741</v>
      </c>
      <c r="Q713" s="139">
        <f>O713+P713</f>
        <v>643577.65</v>
      </c>
      <c r="R713" s="98">
        <v>-5016.36</v>
      </c>
      <c r="S713" s="141">
        <f>Q713+R713</f>
        <v>638561.29</v>
      </c>
      <c r="U713" s="141">
        <v>608771.64</v>
      </c>
      <c r="V713" s="227">
        <f t="shared" si="38"/>
        <v>95.3</v>
      </c>
    </row>
    <row r="714" spans="1:22" ht="32.25" customHeight="1">
      <c r="A714" s="37" t="s">
        <v>379</v>
      </c>
      <c r="B714" s="56" t="s">
        <v>362</v>
      </c>
      <c r="C714" s="56" t="s">
        <v>473</v>
      </c>
      <c r="D714" s="56" t="s">
        <v>383</v>
      </c>
      <c r="E714" s="57">
        <v>1380</v>
      </c>
      <c r="F714" s="98"/>
      <c r="G714" s="57">
        <f>E714+F714</f>
        <v>1380</v>
      </c>
      <c r="H714" s="103"/>
      <c r="I714" s="57">
        <f>G714+H714</f>
        <v>1380</v>
      </c>
      <c r="J714" s="103"/>
      <c r="K714" s="57">
        <f>I714+J714</f>
        <v>1380</v>
      </c>
      <c r="L714" s="103"/>
      <c r="M714" s="57">
        <f>K714+L714</f>
        <v>1380</v>
      </c>
      <c r="N714" s="113">
        <v>690</v>
      </c>
      <c r="O714" s="57">
        <f>M714+N714</f>
        <v>2070</v>
      </c>
      <c r="P714" s="98"/>
      <c r="Q714" s="139">
        <f>O714+P714</f>
        <v>2070</v>
      </c>
      <c r="R714" s="98">
        <v>-366.91</v>
      </c>
      <c r="S714" s="141">
        <f>Q714+R714</f>
        <v>1703.09</v>
      </c>
      <c r="U714" s="141">
        <f>S714+T714</f>
        <v>1703.09</v>
      </c>
      <c r="V714" s="227">
        <f aca="true" t="shared" si="41" ref="V714:V777">IF(S714=0,"-",IF(U714/S714*100&gt;110,"свыше 100",ROUND((U714/S714*100),1)))</f>
        <v>100</v>
      </c>
    </row>
    <row r="715" spans="1:22" ht="49.5" customHeight="1">
      <c r="A715" s="37" t="s">
        <v>380</v>
      </c>
      <c r="B715" s="56" t="s">
        <v>362</v>
      </c>
      <c r="C715" s="56" t="s">
        <v>473</v>
      </c>
      <c r="D715" s="56" t="s">
        <v>384</v>
      </c>
      <c r="E715" s="57">
        <v>63297</v>
      </c>
      <c r="F715" s="98"/>
      <c r="G715" s="57">
        <f>E715+F715</f>
        <v>63297</v>
      </c>
      <c r="H715" s="103"/>
      <c r="I715" s="57">
        <f>G715+H715</f>
        <v>63297</v>
      </c>
      <c r="J715" s="103"/>
      <c r="K715" s="57">
        <f>I715+J715</f>
        <v>63297</v>
      </c>
      <c r="L715" s="103"/>
      <c r="M715" s="57">
        <f>K715+L715</f>
        <v>63297</v>
      </c>
      <c r="N715" s="113">
        <v>-3150</v>
      </c>
      <c r="O715" s="57">
        <f>M715+N715</f>
        <v>60147</v>
      </c>
      <c r="P715" s="98">
        <f>-5500-6077</f>
        <v>-11577</v>
      </c>
      <c r="Q715" s="139">
        <f>O715+P715</f>
        <v>48570</v>
      </c>
      <c r="R715" s="98">
        <v>-14498.08</v>
      </c>
      <c r="S715" s="141">
        <f>Q715+R715</f>
        <v>34071.92</v>
      </c>
      <c r="U715" s="141">
        <f>S715+T715</f>
        <v>34071.92</v>
      </c>
      <c r="V715" s="227">
        <f t="shared" si="41"/>
        <v>100</v>
      </c>
    </row>
    <row r="716" spans="1:22" ht="35.25" customHeight="1">
      <c r="A716" s="38" t="s">
        <v>402</v>
      </c>
      <c r="B716" s="56" t="s">
        <v>362</v>
      </c>
      <c r="C716" s="56" t="s">
        <v>473</v>
      </c>
      <c r="D716" s="184" t="s">
        <v>385</v>
      </c>
      <c r="E716" s="57">
        <v>98955</v>
      </c>
      <c r="F716" s="98"/>
      <c r="G716" s="57">
        <f>E716+F716</f>
        <v>98955</v>
      </c>
      <c r="H716" s="103"/>
      <c r="I716" s="57">
        <f>G716+H716</f>
        <v>98955</v>
      </c>
      <c r="J716" s="103"/>
      <c r="K716" s="57">
        <f>I716+J716</f>
        <v>98955</v>
      </c>
      <c r="L716" s="103"/>
      <c r="M716" s="57">
        <f>K716+L716</f>
        <v>98955</v>
      </c>
      <c r="N716" s="113">
        <v>48359.35</v>
      </c>
      <c r="O716" s="57">
        <f>M716+N716</f>
        <v>147314.35</v>
      </c>
      <c r="P716" s="98"/>
      <c r="Q716" s="139">
        <f>O716+P716</f>
        <v>147314.35</v>
      </c>
      <c r="R716" s="98">
        <v>309.81</v>
      </c>
      <c r="S716" s="141">
        <f>Q716+R716</f>
        <v>147624.16</v>
      </c>
      <c r="U716" s="141">
        <v>142339.15</v>
      </c>
      <c r="V716" s="227">
        <f t="shared" si="41"/>
        <v>96.4</v>
      </c>
    </row>
    <row r="717" spans="1:22" ht="23.25" customHeight="1">
      <c r="A717" s="37" t="s">
        <v>94</v>
      </c>
      <c r="B717" s="56" t="s">
        <v>362</v>
      </c>
      <c r="C717" s="56" t="s">
        <v>140</v>
      </c>
      <c r="D717" s="184"/>
      <c r="E717" s="58">
        <f>E718</f>
        <v>100000</v>
      </c>
      <c r="F717" s="98"/>
      <c r="G717" s="58">
        <f>G718</f>
        <v>100000</v>
      </c>
      <c r="H717" s="103"/>
      <c r="I717" s="58">
        <f>I718</f>
        <v>100000</v>
      </c>
      <c r="J717" s="103"/>
      <c r="K717" s="58">
        <f>K718</f>
        <v>100000</v>
      </c>
      <c r="L717" s="103"/>
      <c r="M717" s="58">
        <f>M718</f>
        <v>100000</v>
      </c>
      <c r="N717" s="113"/>
      <c r="O717" s="58">
        <f>O718</f>
        <v>140000</v>
      </c>
      <c r="P717" s="98"/>
      <c r="Q717" s="140">
        <f>Q718</f>
        <v>140000</v>
      </c>
      <c r="R717" s="98"/>
      <c r="S717" s="130">
        <f>S718</f>
        <v>140000</v>
      </c>
      <c r="U717" s="130">
        <f>U718</f>
        <v>140000</v>
      </c>
      <c r="V717" s="227">
        <f t="shared" si="41"/>
        <v>100</v>
      </c>
    </row>
    <row r="718" spans="1:22" ht="31.5" customHeight="1">
      <c r="A718" s="38" t="s">
        <v>402</v>
      </c>
      <c r="B718" s="56" t="s">
        <v>362</v>
      </c>
      <c r="C718" s="56" t="s">
        <v>140</v>
      </c>
      <c r="D718" s="184" t="s">
        <v>385</v>
      </c>
      <c r="E718" s="57">
        <v>100000</v>
      </c>
      <c r="F718" s="98"/>
      <c r="G718" s="57">
        <f>E718+F718</f>
        <v>100000</v>
      </c>
      <c r="H718" s="103"/>
      <c r="I718" s="57">
        <f>G718+H718</f>
        <v>100000</v>
      </c>
      <c r="J718" s="103"/>
      <c r="K718" s="57">
        <f>I718+J718</f>
        <v>100000</v>
      </c>
      <c r="L718" s="103"/>
      <c r="M718" s="57">
        <f>K718+L718</f>
        <v>100000</v>
      </c>
      <c r="N718" s="113">
        <v>40000</v>
      </c>
      <c r="O718" s="57">
        <f>M718+N718</f>
        <v>140000</v>
      </c>
      <c r="P718" s="98"/>
      <c r="Q718" s="139">
        <f>O718+P718</f>
        <v>140000</v>
      </c>
      <c r="R718" s="98"/>
      <c r="S718" s="141">
        <f>Q718+R718</f>
        <v>140000</v>
      </c>
      <c r="U718" s="141">
        <f>S718+T718</f>
        <v>140000</v>
      </c>
      <c r="V718" s="227">
        <f t="shared" si="41"/>
        <v>100</v>
      </c>
    </row>
    <row r="719" spans="1:22" ht="129" customHeight="1">
      <c r="A719" s="157" t="s">
        <v>19</v>
      </c>
      <c r="B719" s="56" t="s">
        <v>362</v>
      </c>
      <c r="C719" s="56" t="s">
        <v>22</v>
      </c>
      <c r="D719" s="56"/>
      <c r="E719" s="57">
        <f>E720</f>
        <v>50000</v>
      </c>
      <c r="F719" s="98"/>
      <c r="G719" s="57">
        <f>G720</f>
        <v>50000</v>
      </c>
      <c r="H719" s="103"/>
      <c r="I719" s="57">
        <f>I720</f>
        <v>50000</v>
      </c>
      <c r="J719" s="103"/>
      <c r="K719" s="57">
        <f>K720</f>
        <v>50000</v>
      </c>
      <c r="L719" s="103"/>
      <c r="M719" s="57">
        <f>M720</f>
        <v>50000</v>
      </c>
      <c r="N719" s="113"/>
      <c r="O719" s="57">
        <f>O720</f>
        <v>50000</v>
      </c>
      <c r="P719" s="98"/>
      <c r="Q719" s="139">
        <f>Q720</f>
        <v>50000</v>
      </c>
      <c r="R719" s="98"/>
      <c r="S719" s="141">
        <f>S720</f>
        <v>25000</v>
      </c>
      <c r="U719" s="141">
        <f>U720</f>
        <v>20374</v>
      </c>
      <c r="V719" s="227">
        <f t="shared" si="41"/>
        <v>81.5</v>
      </c>
    </row>
    <row r="720" spans="1:22" ht="31.5">
      <c r="A720" s="37" t="s">
        <v>24</v>
      </c>
      <c r="B720" s="56" t="s">
        <v>362</v>
      </c>
      <c r="C720" s="56" t="s">
        <v>25</v>
      </c>
      <c r="D720" s="56"/>
      <c r="E720" s="57">
        <f>E721</f>
        <v>50000</v>
      </c>
      <c r="F720" s="98"/>
      <c r="G720" s="57">
        <f>G721</f>
        <v>50000</v>
      </c>
      <c r="H720" s="103"/>
      <c r="I720" s="57">
        <f>I721</f>
        <v>50000</v>
      </c>
      <c r="J720" s="103"/>
      <c r="K720" s="57">
        <f>K721</f>
        <v>50000</v>
      </c>
      <c r="L720" s="103"/>
      <c r="M720" s="57">
        <f>M721</f>
        <v>50000</v>
      </c>
      <c r="N720" s="113"/>
      <c r="O720" s="57">
        <f>O721</f>
        <v>50000</v>
      </c>
      <c r="P720" s="98"/>
      <c r="Q720" s="139">
        <f>Q721</f>
        <v>50000</v>
      </c>
      <c r="R720" s="98"/>
      <c r="S720" s="141">
        <f>S721</f>
        <v>25000</v>
      </c>
      <c r="U720" s="141">
        <f>U721</f>
        <v>20374</v>
      </c>
      <c r="V720" s="227">
        <f t="shared" si="41"/>
        <v>81.5</v>
      </c>
    </row>
    <row r="721" spans="1:22" ht="30.75" customHeight="1">
      <c r="A721" s="37" t="s">
        <v>402</v>
      </c>
      <c r="B721" s="56" t="s">
        <v>362</v>
      </c>
      <c r="C721" s="56" t="s">
        <v>26</v>
      </c>
      <c r="D721" s="56" t="s">
        <v>385</v>
      </c>
      <c r="E721" s="57">
        <v>50000</v>
      </c>
      <c r="F721" s="98"/>
      <c r="G721" s="57">
        <f>E721+F721</f>
        <v>50000</v>
      </c>
      <c r="H721" s="103"/>
      <c r="I721" s="57">
        <f>G721+H721</f>
        <v>50000</v>
      </c>
      <c r="J721" s="103"/>
      <c r="K721" s="57">
        <f>I721+J721</f>
        <v>50000</v>
      </c>
      <c r="L721" s="103"/>
      <c r="M721" s="57">
        <f>K721+L721</f>
        <v>50000</v>
      </c>
      <c r="N721" s="113"/>
      <c r="O721" s="57">
        <f>M721+N721</f>
        <v>50000</v>
      </c>
      <c r="P721" s="98"/>
      <c r="Q721" s="139">
        <f>O721+P721</f>
        <v>50000</v>
      </c>
      <c r="R721" s="98">
        <v>-25000</v>
      </c>
      <c r="S721" s="141">
        <f>Q721+R721</f>
        <v>25000</v>
      </c>
      <c r="U721" s="141">
        <v>20374</v>
      </c>
      <c r="V721" s="227">
        <f t="shared" si="41"/>
        <v>81.5</v>
      </c>
    </row>
    <row r="722" spans="1:22" ht="78" customHeight="1">
      <c r="A722" s="37" t="s">
        <v>39</v>
      </c>
      <c r="B722" s="56" t="s">
        <v>362</v>
      </c>
      <c r="C722" s="56" t="s">
        <v>41</v>
      </c>
      <c r="D722" s="56"/>
      <c r="E722" s="57">
        <f>E723+E730</f>
        <v>25642000</v>
      </c>
      <c r="F722" s="98"/>
      <c r="G722" s="57">
        <f>G723+G730</f>
        <v>25642000</v>
      </c>
      <c r="H722" s="103"/>
      <c r="I722" s="57">
        <f>I723+I730</f>
        <v>25233582.52</v>
      </c>
      <c r="J722" s="103"/>
      <c r="K722" s="57">
        <f>K723+K730</f>
        <v>25234252.52</v>
      </c>
      <c r="L722" s="103"/>
      <c r="M722" s="57">
        <f>M723+M730</f>
        <v>25199628.24</v>
      </c>
      <c r="N722" s="113"/>
      <c r="O722" s="57">
        <f>O723+O730</f>
        <v>26448476.59</v>
      </c>
      <c r="P722" s="113"/>
      <c r="Q722" s="139">
        <f>Q723+Q730</f>
        <v>27184489.59</v>
      </c>
      <c r="R722" s="113"/>
      <c r="S722" s="141">
        <f>S723+S730</f>
        <v>27161992.369999994</v>
      </c>
      <c r="U722" s="141">
        <f>U723+U730</f>
        <v>25445116.099999998</v>
      </c>
      <c r="V722" s="227">
        <f t="shared" si="41"/>
        <v>93.7</v>
      </c>
    </row>
    <row r="723" spans="1:22" ht="66.75" customHeight="1">
      <c r="A723" s="37" t="s">
        <v>65</v>
      </c>
      <c r="B723" s="56" t="s">
        <v>362</v>
      </c>
      <c r="C723" s="56" t="s">
        <v>66</v>
      </c>
      <c r="D723" s="56"/>
      <c r="E723" s="58">
        <f>E724+E726+E728</f>
        <v>1181200</v>
      </c>
      <c r="F723" s="98"/>
      <c r="G723" s="58">
        <f>G724+G726+G728</f>
        <v>1181200</v>
      </c>
      <c r="H723" s="103"/>
      <c r="I723" s="58">
        <f>I724+I726+I728</f>
        <v>1181200</v>
      </c>
      <c r="J723" s="103"/>
      <c r="K723" s="58">
        <f>K724+K726+K728</f>
        <v>1181200</v>
      </c>
      <c r="L723" s="103"/>
      <c r="M723" s="58">
        <f>M724+M726+M728</f>
        <v>1181200</v>
      </c>
      <c r="N723" s="113"/>
      <c r="O723" s="58">
        <f>O724+O726+O728</f>
        <v>1361200</v>
      </c>
      <c r="P723" s="98"/>
      <c r="Q723" s="140">
        <f>Q724+Q726+Q728</f>
        <v>1402200</v>
      </c>
      <c r="R723" s="98"/>
      <c r="S723" s="130">
        <f>S724+S726+S728</f>
        <v>1419467.4</v>
      </c>
      <c r="U723" s="130">
        <f>U724+U726+U728</f>
        <v>1167227.6400000001</v>
      </c>
      <c r="V723" s="227">
        <f t="shared" si="41"/>
        <v>82.2</v>
      </c>
    </row>
    <row r="724" spans="1:22" ht="54" customHeight="1">
      <c r="A724" s="185" t="s">
        <v>408</v>
      </c>
      <c r="B724" s="56" t="s">
        <v>362</v>
      </c>
      <c r="C724" s="56" t="s">
        <v>75</v>
      </c>
      <c r="D724" s="56"/>
      <c r="E724" s="58">
        <f>E725</f>
        <v>181200</v>
      </c>
      <c r="F724" s="98"/>
      <c r="G724" s="58">
        <f>G725</f>
        <v>181200</v>
      </c>
      <c r="H724" s="103"/>
      <c r="I724" s="58">
        <f>I725</f>
        <v>181200</v>
      </c>
      <c r="J724" s="103"/>
      <c r="K724" s="58">
        <f>K725</f>
        <v>181200</v>
      </c>
      <c r="L724" s="103"/>
      <c r="M724" s="58">
        <f>M725</f>
        <v>181200</v>
      </c>
      <c r="N724" s="113"/>
      <c r="O724" s="58">
        <f>O725</f>
        <v>181200</v>
      </c>
      <c r="P724" s="98"/>
      <c r="Q724" s="140">
        <f>Q725</f>
        <v>181200</v>
      </c>
      <c r="R724" s="98"/>
      <c r="S724" s="130">
        <f>S725</f>
        <v>198467.4</v>
      </c>
      <c r="U724" s="130">
        <f>U725</f>
        <v>181238.4</v>
      </c>
      <c r="V724" s="227">
        <f t="shared" si="41"/>
        <v>91.3</v>
      </c>
    </row>
    <row r="725" spans="1:22" ht="32.25" customHeight="1">
      <c r="A725" s="37" t="s">
        <v>402</v>
      </c>
      <c r="B725" s="56" t="s">
        <v>362</v>
      </c>
      <c r="C725" s="56" t="s">
        <v>75</v>
      </c>
      <c r="D725" s="56" t="s">
        <v>385</v>
      </c>
      <c r="E725" s="57">
        <v>181200</v>
      </c>
      <c r="F725" s="98"/>
      <c r="G725" s="57">
        <f>E725+F725</f>
        <v>181200</v>
      </c>
      <c r="H725" s="103"/>
      <c r="I725" s="57">
        <f>G725+H725</f>
        <v>181200</v>
      </c>
      <c r="J725" s="103"/>
      <c r="K725" s="57">
        <f>I725+J725</f>
        <v>181200</v>
      </c>
      <c r="L725" s="103"/>
      <c r="M725" s="57">
        <f>K725+L725</f>
        <v>181200</v>
      </c>
      <c r="N725" s="113"/>
      <c r="O725" s="57">
        <f>M725+N725</f>
        <v>181200</v>
      </c>
      <c r="P725" s="98"/>
      <c r="Q725" s="139">
        <f>O725+P725</f>
        <v>181200</v>
      </c>
      <c r="R725" s="98">
        <v>17267.4</v>
      </c>
      <c r="S725" s="141">
        <f>Q725+R725</f>
        <v>198467.4</v>
      </c>
      <c r="U725" s="141">
        <v>181238.4</v>
      </c>
      <c r="V725" s="227">
        <f t="shared" si="41"/>
        <v>91.3</v>
      </c>
    </row>
    <row r="726" spans="1:22" ht="36" customHeight="1">
      <c r="A726" s="166" t="s">
        <v>74</v>
      </c>
      <c r="B726" s="56" t="s">
        <v>362</v>
      </c>
      <c r="C726" s="56" t="s">
        <v>76</v>
      </c>
      <c r="D726" s="56"/>
      <c r="E726" s="58">
        <f>E727</f>
        <v>60000</v>
      </c>
      <c r="F726" s="98"/>
      <c r="G726" s="58">
        <f>G727</f>
        <v>60000</v>
      </c>
      <c r="H726" s="103"/>
      <c r="I726" s="58">
        <f>I727</f>
        <v>60000</v>
      </c>
      <c r="J726" s="103"/>
      <c r="K726" s="58">
        <f>K727</f>
        <v>60000</v>
      </c>
      <c r="L726" s="103"/>
      <c r="M726" s="58">
        <f>M727</f>
        <v>60000</v>
      </c>
      <c r="N726" s="113"/>
      <c r="O726" s="58">
        <f>O727</f>
        <v>240000</v>
      </c>
      <c r="P726" s="98"/>
      <c r="Q726" s="140">
        <f>Q727</f>
        <v>281000</v>
      </c>
      <c r="R726" s="98"/>
      <c r="S726" s="130">
        <f>S727</f>
        <v>281000</v>
      </c>
      <c r="U726" s="130">
        <f>U727</f>
        <v>281000</v>
      </c>
      <c r="V726" s="227">
        <f t="shared" si="41"/>
        <v>100</v>
      </c>
    </row>
    <row r="727" spans="1:22" ht="30.75" customHeight="1">
      <c r="A727" s="37" t="s">
        <v>393</v>
      </c>
      <c r="B727" s="56" t="s">
        <v>362</v>
      </c>
      <c r="C727" s="56" t="s">
        <v>76</v>
      </c>
      <c r="D727" s="56" t="s">
        <v>386</v>
      </c>
      <c r="E727" s="57">
        <v>60000</v>
      </c>
      <c r="F727" s="98"/>
      <c r="G727" s="57">
        <f>E727+F727</f>
        <v>60000</v>
      </c>
      <c r="H727" s="103"/>
      <c r="I727" s="57">
        <f>G727+H727</f>
        <v>60000</v>
      </c>
      <c r="J727" s="103"/>
      <c r="K727" s="57">
        <f>I727+J727</f>
        <v>60000</v>
      </c>
      <c r="L727" s="103"/>
      <c r="M727" s="57">
        <f>K727+L727</f>
        <v>60000</v>
      </c>
      <c r="N727" s="113">
        <v>180000</v>
      </c>
      <c r="O727" s="57">
        <f>M727+N727</f>
        <v>240000</v>
      </c>
      <c r="P727" s="98">
        <v>41000</v>
      </c>
      <c r="Q727" s="139">
        <f>O727+P727</f>
        <v>281000</v>
      </c>
      <c r="R727" s="98"/>
      <c r="S727" s="141">
        <f>Q727+R727</f>
        <v>281000</v>
      </c>
      <c r="U727" s="141">
        <f>S727+T727</f>
        <v>281000</v>
      </c>
      <c r="V727" s="227">
        <f t="shared" si="41"/>
        <v>100</v>
      </c>
    </row>
    <row r="728" spans="1:22" ht="35.25" customHeight="1">
      <c r="A728" s="166" t="s">
        <v>73</v>
      </c>
      <c r="B728" s="56" t="s">
        <v>362</v>
      </c>
      <c r="C728" s="56" t="s">
        <v>67</v>
      </c>
      <c r="D728" s="56"/>
      <c r="E728" s="58">
        <f>E729</f>
        <v>940000</v>
      </c>
      <c r="F728" s="98"/>
      <c r="G728" s="58">
        <f>G729</f>
        <v>940000</v>
      </c>
      <c r="H728" s="103"/>
      <c r="I728" s="58">
        <f>I729</f>
        <v>940000</v>
      </c>
      <c r="J728" s="103"/>
      <c r="K728" s="58">
        <f>K729</f>
        <v>940000</v>
      </c>
      <c r="L728" s="103"/>
      <c r="M728" s="58">
        <f>M729</f>
        <v>940000</v>
      </c>
      <c r="N728" s="113"/>
      <c r="O728" s="58">
        <f>O729</f>
        <v>940000</v>
      </c>
      <c r="P728" s="98"/>
      <c r="Q728" s="140">
        <f>Q729</f>
        <v>940000</v>
      </c>
      <c r="R728" s="98"/>
      <c r="S728" s="130">
        <f>S729</f>
        <v>940000</v>
      </c>
      <c r="U728" s="130">
        <f>U729</f>
        <v>704989.24</v>
      </c>
      <c r="V728" s="227">
        <f t="shared" si="41"/>
        <v>75</v>
      </c>
    </row>
    <row r="729" spans="1:22" ht="33" customHeight="1">
      <c r="A729" s="37" t="s">
        <v>402</v>
      </c>
      <c r="B729" s="56" t="s">
        <v>362</v>
      </c>
      <c r="C729" s="56" t="s">
        <v>67</v>
      </c>
      <c r="D729" s="56" t="s">
        <v>385</v>
      </c>
      <c r="E729" s="57">
        <v>940000</v>
      </c>
      <c r="F729" s="98"/>
      <c r="G729" s="57">
        <f>E729+F729</f>
        <v>940000</v>
      </c>
      <c r="H729" s="103"/>
      <c r="I729" s="57">
        <f>G729+H729</f>
        <v>940000</v>
      </c>
      <c r="J729" s="103"/>
      <c r="K729" s="57">
        <f>I729+J729</f>
        <v>940000</v>
      </c>
      <c r="L729" s="103"/>
      <c r="M729" s="57">
        <f>K729+L729</f>
        <v>940000</v>
      </c>
      <c r="N729" s="113"/>
      <c r="O729" s="57">
        <f>M729+N729</f>
        <v>940000</v>
      </c>
      <c r="P729" s="98"/>
      <c r="Q729" s="139">
        <f>O729+P729</f>
        <v>940000</v>
      </c>
      <c r="R729" s="98"/>
      <c r="S729" s="141">
        <f>Q729+R729</f>
        <v>940000</v>
      </c>
      <c r="U729" s="141">
        <v>704989.24</v>
      </c>
      <c r="V729" s="227">
        <f t="shared" si="41"/>
        <v>75</v>
      </c>
    </row>
    <row r="730" spans="1:22" ht="34.5" customHeight="1">
      <c r="A730" s="37" t="s">
        <v>48</v>
      </c>
      <c r="B730" s="56" t="s">
        <v>362</v>
      </c>
      <c r="C730" s="56" t="s">
        <v>49</v>
      </c>
      <c r="D730" s="56"/>
      <c r="E730" s="57">
        <f>E731</f>
        <v>24460800</v>
      </c>
      <c r="F730" s="98"/>
      <c r="G730" s="57">
        <f>G731</f>
        <v>24460800</v>
      </c>
      <c r="H730" s="103"/>
      <c r="I730" s="57">
        <f>I731</f>
        <v>24052382.52</v>
      </c>
      <c r="J730" s="103"/>
      <c r="K730" s="57">
        <f>K731</f>
        <v>24053052.52</v>
      </c>
      <c r="L730" s="103"/>
      <c r="M730" s="57">
        <f>M731</f>
        <v>24018428.24</v>
      </c>
      <c r="N730" s="113"/>
      <c r="O730" s="57">
        <f>O731</f>
        <v>25087276.59</v>
      </c>
      <c r="P730" s="98"/>
      <c r="Q730" s="139">
        <f>Q731</f>
        <v>25782289.59</v>
      </c>
      <c r="R730" s="98"/>
      <c r="S730" s="141">
        <f>S731</f>
        <v>25742524.969999995</v>
      </c>
      <c r="U730" s="141">
        <f>U731</f>
        <v>24277888.459999997</v>
      </c>
      <c r="V730" s="227">
        <f t="shared" si="41"/>
        <v>94.3</v>
      </c>
    </row>
    <row r="731" spans="1:22" ht="33" customHeight="1">
      <c r="A731" s="37" t="s">
        <v>51</v>
      </c>
      <c r="B731" s="56" t="s">
        <v>362</v>
      </c>
      <c r="C731" s="56" t="s">
        <v>52</v>
      </c>
      <c r="D731" s="56"/>
      <c r="E731" s="57">
        <f>E733+E734+E736+E732</f>
        <v>24460800</v>
      </c>
      <c r="F731" s="98"/>
      <c r="G731" s="57">
        <f>G733+G734+G736+G732+G738</f>
        <v>24460800</v>
      </c>
      <c r="H731" s="103"/>
      <c r="I731" s="57">
        <f>I733+I734+I736+I732+I738</f>
        <v>24052382.52</v>
      </c>
      <c r="J731" s="103"/>
      <c r="K731" s="57">
        <f>K733+K734+K736+K732+K738</f>
        <v>24053052.52</v>
      </c>
      <c r="L731" s="103"/>
      <c r="M731" s="57">
        <f>M733+M734+M736+M732+M738+M737</f>
        <v>24018428.24</v>
      </c>
      <c r="N731" s="113"/>
      <c r="O731" s="57">
        <f>O733+O734+O736+O732+O738+O737+O735</f>
        <v>25087276.59</v>
      </c>
      <c r="P731" s="98"/>
      <c r="Q731" s="139">
        <f>Q733+Q734+Q736+Q732+Q738+Q737+Q735</f>
        <v>25782289.59</v>
      </c>
      <c r="R731" s="98"/>
      <c r="S731" s="141">
        <f>S733+S734+S736+S732+S738+S737+S735</f>
        <v>25742524.969999995</v>
      </c>
      <c r="U731" s="141">
        <f>U733+U734+U736+U732+U738+U737+U735</f>
        <v>24277888.459999997</v>
      </c>
      <c r="V731" s="227">
        <f t="shared" si="41"/>
        <v>94.3</v>
      </c>
    </row>
    <row r="732" spans="1:22" ht="16.5" customHeight="1">
      <c r="A732" s="37" t="s">
        <v>378</v>
      </c>
      <c r="B732" s="56" t="s">
        <v>362</v>
      </c>
      <c r="C732" s="56" t="s">
        <v>50</v>
      </c>
      <c r="D732" s="56" t="s">
        <v>382</v>
      </c>
      <c r="E732" s="57">
        <v>15612776</v>
      </c>
      <c r="F732" s="98"/>
      <c r="G732" s="57">
        <f>E732+F732</f>
        <v>15612776</v>
      </c>
      <c r="H732" s="103"/>
      <c r="I732" s="57">
        <f>G732+H732</f>
        <v>15612776</v>
      </c>
      <c r="J732" s="103"/>
      <c r="K732" s="57">
        <f>I732+J732</f>
        <v>15612776</v>
      </c>
      <c r="L732" s="103">
        <v>-95342</v>
      </c>
      <c r="M732" s="57">
        <f aca="true" t="shared" si="42" ref="M732:Q738">K732+L732</f>
        <v>15517434</v>
      </c>
      <c r="N732" s="113"/>
      <c r="O732" s="57">
        <f t="shared" si="42"/>
        <v>15517434</v>
      </c>
      <c r="P732" s="98">
        <v>420467</v>
      </c>
      <c r="Q732" s="139">
        <f t="shared" si="42"/>
        <v>15937901</v>
      </c>
      <c r="R732" s="98"/>
      <c r="S732" s="141">
        <f aca="true" t="shared" si="43" ref="S732:S738">Q732+R732</f>
        <v>15937901</v>
      </c>
      <c r="U732" s="141">
        <v>14981698.66</v>
      </c>
      <c r="V732" s="227">
        <f t="shared" si="41"/>
        <v>94</v>
      </c>
    </row>
    <row r="733" spans="1:22" ht="35.25" customHeight="1">
      <c r="A733" s="37" t="s">
        <v>379</v>
      </c>
      <c r="B733" s="56" t="s">
        <v>362</v>
      </c>
      <c r="C733" s="56" t="s">
        <v>50</v>
      </c>
      <c r="D733" s="56" t="s">
        <v>383</v>
      </c>
      <c r="E733" s="57">
        <v>38760</v>
      </c>
      <c r="F733" s="98"/>
      <c r="G733" s="57">
        <f>E733+F733</f>
        <v>38760</v>
      </c>
      <c r="H733" s="103"/>
      <c r="I733" s="57">
        <f>G733+H733</f>
        <v>38760</v>
      </c>
      <c r="J733" s="103"/>
      <c r="K733" s="57">
        <f>I733+J733</f>
        <v>38760</v>
      </c>
      <c r="L733" s="103"/>
      <c r="M733" s="57">
        <f t="shared" si="42"/>
        <v>38760</v>
      </c>
      <c r="N733" s="113"/>
      <c r="O733" s="57">
        <f t="shared" si="42"/>
        <v>38760</v>
      </c>
      <c r="P733" s="98"/>
      <c r="Q733" s="139">
        <f t="shared" si="42"/>
        <v>38760</v>
      </c>
      <c r="R733" s="98">
        <v>6000</v>
      </c>
      <c r="S733" s="141">
        <f t="shared" si="43"/>
        <v>44760</v>
      </c>
      <c r="U733" s="141">
        <v>43246.67</v>
      </c>
      <c r="V733" s="227">
        <f t="shared" si="41"/>
        <v>96.6</v>
      </c>
    </row>
    <row r="734" spans="1:22" ht="49.5" customHeight="1">
      <c r="A734" s="37" t="s">
        <v>380</v>
      </c>
      <c r="B734" s="56" t="s">
        <v>362</v>
      </c>
      <c r="C734" s="56" t="s">
        <v>50</v>
      </c>
      <c r="D734" s="56" t="s">
        <v>384</v>
      </c>
      <c r="E734" s="57">
        <v>1046859</v>
      </c>
      <c r="F734" s="98"/>
      <c r="G734" s="57">
        <f>E734+F734</f>
        <v>1046859</v>
      </c>
      <c r="H734" s="103">
        <v>30000</v>
      </c>
      <c r="I734" s="57">
        <f>G734+H734</f>
        <v>1076859</v>
      </c>
      <c r="J734" s="103">
        <v>670</v>
      </c>
      <c r="K734" s="57">
        <f>I734+J734</f>
        <v>1077529</v>
      </c>
      <c r="L734" s="103">
        <v>-933</v>
      </c>
      <c r="M734" s="57">
        <f t="shared" si="42"/>
        <v>1076596</v>
      </c>
      <c r="N734" s="113">
        <v>3822</v>
      </c>
      <c r="O734" s="57">
        <f t="shared" si="42"/>
        <v>1080418</v>
      </c>
      <c r="P734" s="98">
        <v>220590</v>
      </c>
      <c r="Q734" s="139">
        <f t="shared" si="42"/>
        <v>1301008</v>
      </c>
      <c r="R734" s="98"/>
      <c r="S734" s="141">
        <f t="shared" si="43"/>
        <v>1301008</v>
      </c>
      <c r="U734" s="141">
        <v>1213695.32</v>
      </c>
      <c r="V734" s="227">
        <f t="shared" si="41"/>
        <v>93.3</v>
      </c>
    </row>
    <row r="735" spans="1:22" ht="49.5" customHeight="1">
      <c r="A735" s="41" t="s">
        <v>456</v>
      </c>
      <c r="B735" s="56" t="s">
        <v>362</v>
      </c>
      <c r="C735" s="56" t="s">
        <v>50</v>
      </c>
      <c r="D735" s="60" t="s">
        <v>387</v>
      </c>
      <c r="E735" s="57"/>
      <c r="F735" s="98"/>
      <c r="G735" s="57"/>
      <c r="H735" s="103"/>
      <c r="I735" s="57"/>
      <c r="J735" s="103"/>
      <c r="K735" s="57"/>
      <c r="L735" s="103"/>
      <c r="M735" s="57"/>
      <c r="N735" s="113">
        <v>916437.59</v>
      </c>
      <c r="O735" s="57">
        <f t="shared" si="42"/>
        <v>916437.59</v>
      </c>
      <c r="P735" s="98">
        <v>-590</v>
      </c>
      <c r="Q735" s="139">
        <f t="shared" si="42"/>
        <v>915847.59</v>
      </c>
      <c r="R735" s="98">
        <v>-88597.85</v>
      </c>
      <c r="S735" s="141">
        <f t="shared" si="43"/>
        <v>827249.74</v>
      </c>
      <c r="U735" s="141">
        <f>S735+T735</f>
        <v>827249.74</v>
      </c>
      <c r="V735" s="227">
        <f t="shared" si="41"/>
        <v>100</v>
      </c>
    </row>
    <row r="736" spans="1:22" ht="32.25" customHeight="1">
      <c r="A736" s="37" t="s">
        <v>402</v>
      </c>
      <c r="B736" s="56" t="s">
        <v>362</v>
      </c>
      <c r="C736" s="56" t="s">
        <v>50</v>
      </c>
      <c r="D736" s="56" t="s">
        <v>385</v>
      </c>
      <c r="E736" s="57">
        <v>7762405</v>
      </c>
      <c r="F736" s="98">
        <v>-34000</v>
      </c>
      <c r="G736" s="57">
        <f>E736+F736</f>
        <v>7728405</v>
      </c>
      <c r="H736" s="103">
        <v>-438417.48</v>
      </c>
      <c r="I736" s="57">
        <f>G736+H736</f>
        <v>7289987.52</v>
      </c>
      <c r="J736" s="103"/>
      <c r="K736" s="57">
        <f>I736+J736</f>
        <v>7289987.52</v>
      </c>
      <c r="L736" s="103">
        <v>-33691.28</v>
      </c>
      <c r="M736" s="57">
        <f t="shared" si="42"/>
        <v>7256296.239999999</v>
      </c>
      <c r="N736" s="113">
        <v>148588.76</v>
      </c>
      <c r="O736" s="57">
        <f t="shared" si="42"/>
        <v>7404884.999999999</v>
      </c>
      <c r="P736" s="98">
        <v>-12700</v>
      </c>
      <c r="Q736" s="139">
        <f t="shared" si="42"/>
        <v>7392184.999999999</v>
      </c>
      <c r="R736" s="98">
        <v>20558.37</v>
      </c>
      <c r="S736" s="141">
        <f t="shared" si="43"/>
        <v>7412743.369999999</v>
      </c>
      <c r="U736" s="141">
        <v>6998344.21</v>
      </c>
      <c r="V736" s="227">
        <f t="shared" si="41"/>
        <v>94.4</v>
      </c>
    </row>
    <row r="737" spans="1:22" ht="32.25" customHeight="1">
      <c r="A737" s="11" t="s">
        <v>179</v>
      </c>
      <c r="B737" s="56" t="s">
        <v>362</v>
      </c>
      <c r="C737" s="56" t="s">
        <v>50</v>
      </c>
      <c r="D737" s="60" t="s">
        <v>178</v>
      </c>
      <c r="E737" s="57"/>
      <c r="F737" s="98"/>
      <c r="G737" s="57"/>
      <c r="H737" s="103"/>
      <c r="I737" s="57"/>
      <c r="J737" s="103"/>
      <c r="K737" s="57"/>
      <c r="L737" s="103">
        <v>128042</v>
      </c>
      <c r="M737" s="57">
        <f t="shared" si="42"/>
        <v>128042</v>
      </c>
      <c r="N737" s="113"/>
      <c r="O737" s="57">
        <f t="shared" si="42"/>
        <v>128042</v>
      </c>
      <c r="P737" s="98">
        <v>61246</v>
      </c>
      <c r="Q737" s="139">
        <f t="shared" si="42"/>
        <v>189288</v>
      </c>
      <c r="R737" s="98"/>
      <c r="S737" s="141">
        <f t="shared" si="43"/>
        <v>189288</v>
      </c>
      <c r="U737" s="141">
        <v>187079</v>
      </c>
      <c r="V737" s="227">
        <f t="shared" si="41"/>
        <v>98.8</v>
      </c>
    </row>
    <row r="738" spans="1:22" ht="32.25" customHeight="1">
      <c r="A738" s="37" t="s">
        <v>393</v>
      </c>
      <c r="B738" s="56" t="s">
        <v>362</v>
      </c>
      <c r="C738" s="56" t="s">
        <v>50</v>
      </c>
      <c r="D738" s="60" t="s">
        <v>386</v>
      </c>
      <c r="E738" s="57"/>
      <c r="F738" s="98">
        <v>34000</v>
      </c>
      <c r="G738" s="57">
        <f>E738+F738</f>
        <v>34000</v>
      </c>
      <c r="H738" s="103"/>
      <c r="I738" s="57">
        <f>G738+H738</f>
        <v>34000</v>
      </c>
      <c r="J738" s="103"/>
      <c r="K738" s="57">
        <f>I738+J738</f>
        <v>34000</v>
      </c>
      <c r="L738" s="103">
        <v>-32700</v>
      </c>
      <c r="M738" s="57">
        <f t="shared" si="42"/>
        <v>1300</v>
      </c>
      <c r="N738" s="113"/>
      <c r="O738" s="57">
        <f t="shared" si="42"/>
        <v>1300</v>
      </c>
      <c r="P738" s="98">
        <v>6000</v>
      </c>
      <c r="Q738" s="139">
        <f t="shared" si="42"/>
        <v>7300</v>
      </c>
      <c r="R738" s="98">
        <v>22274.86</v>
      </c>
      <c r="S738" s="141">
        <f t="shared" si="43"/>
        <v>29574.86</v>
      </c>
      <c r="U738" s="141">
        <v>26574.86</v>
      </c>
      <c r="V738" s="227">
        <f t="shared" si="41"/>
        <v>89.9</v>
      </c>
    </row>
    <row r="739" spans="1:22" ht="34.5" customHeight="1">
      <c r="A739" s="71" t="s">
        <v>513</v>
      </c>
      <c r="B739" s="56" t="s">
        <v>362</v>
      </c>
      <c r="C739" s="56" t="s">
        <v>289</v>
      </c>
      <c r="D739" s="56"/>
      <c r="E739" s="58">
        <f>E740</f>
        <v>3002000</v>
      </c>
      <c r="F739" s="98"/>
      <c r="G739" s="58">
        <f>G740</f>
        <v>3002000</v>
      </c>
      <c r="H739" s="103"/>
      <c r="I739" s="58">
        <f>I740</f>
        <v>3002000</v>
      </c>
      <c r="J739" s="103"/>
      <c r="K739" s="58">
        <f>K740</f>
        <v>3002000</v>
      </c>
      <c r="L739" s="103"/>
      <c r="M739" s="58">
        <f>M740</f>
        <v>3067000</v>
      </c>
      <c r="N739" s="113"/>
      <c r="O739" s="58">
        <f>O740</f>
        <v>3059231.77</v>
      </c>
      <c r="P739" s="113"/>
      <c r="Q739" s="140">
        <f>Q740</f>
        <v>3104399.77</v>
      </c>
      <c r="R739" s="113"/>
      <c r="S739" s="130">
        <f>S740</f>
        <v>3104399.77</v>
      </c>
      <c r="U739" s="130">
        <f>U740</f>
        <v>2815415.58</v>
      </c>
      <c r="V739" s="227">
        <f t="shared" si="41"/>
        <v>90.7</v>
      </c>
    </row>
    <row r="740" spans="1:22" ht="33" customHeight="1">
      <c r="A740" s="71" t="s">
        <v>359</v>
      </c>
      <c r="B740" s="56" t="s">
        <v>362</v>
      </c>
      <c r="C740" s="56" t="s">
        <v>514</v>
      </c>
      <c r="D740" s="56"/>
      <c r="E740" s="58">
        <f>E741</f>
        <v>3002000</v>
      </c>
      <c r="F740" s="98"/>
      <c r="G740" s="58">
        <f>G741</f>
        <v>3002000</v>
      </c>
      <c r="H740" s="103"/>
      <c r="I740" s="58">
        <f>I741</f>
        <v>3002000</v>
      </c>
      <c r="J740" s="103"/>
      <c r="K740" s="58">
        <f>K741</f>
        <v>3002000</v>
      </c>
      <c r="L740" s="103"/>
      <c r="M740" s="58">
        <f>M741</f>
        <v>3067000</v>
      </c>
      <c r="N740" s="113"/>
      <c r="O740" s="58">
        <f>O741</f>
        <v>3059231.77</v>
      </c>
      <c r="P740" s="98"/>
      <c r="Q740" s="140">
        <f>Q741</f>
        <v>3104399.77</v>
      </c>
      <c r="R740" s="98"/>
      <c r="S740" s="130">
        <f>S741</f>
        <v>3104399.77</v>
      </c>
      <c r="U740" s="130">
        <f>U741</f>
        <v>2815415.58</v>
      </c>
      <c r="V740" s="227">
        <f t="shared" si="41"/>
        <v>90.7</v>
      </c>
    </row>
    <row r="741" spans="1:22" ht="21.75" customHeight="1">
      <c r="A741" s="71" t="s">
        <v>135</v>
      </c>
      <c r="B741" s="56" t="s">
        <v>362</v>
      </c>
      <c r="C741" s="56" t="s">
        <v>136</v>
      </c>
      <c r="D741" s="56"/>
      <c r="E741" s="58">
        <f>E742+E743+E744+E745</f>
        <v>3002000</v>
      </c>
      <c r="F741" s="98"/>
      <c r="G741" s="58">
        <f>G742+G743+G744+G745</f>
        <v>3002000</v>
      </c>
      <c r="H741" s="103"/>
      <c r="I741" s="58">
        <f>I742+I743+I744+I745</f>
        <v>3002000</v>
      </c>
      <c r="J741" s="103"/>
      <c r="K741" s="58">
        <f>K742+K743+K744+K745</f>
        <v>3002000</v>
      </c>
      <c r="L741" s="103"/>
      <c r="M741" s="58">
        <f>M742+M743+M744+M745+M746</f>
        <v>3067000</v>
      </c>
      <c r="N741" s="113"/>
      <c r="O741" s="58">
        <f>O742+O743+O744+O745+O746</f>
        <v>3059231.77</v>
      </c>
      <c r="P741" s="98"/>
      <c r="Q741" s="140">
        <f>Q742+Q743+Q744+Q745+Q746</f>
        <v>3104399.77</v>
      </c>
      <c r="R741" s="98"/>
      <c r="S741" s="130">
        <f>S742+S743+S744+S745+S746</f>
        <v>3104399.77</v>
      </c>
      <c r="U741" s="130">
        <f>U742+U743+U744+U745+U746</f>
        <v>2815415.58</v>
      </c>
      <c r="V741" s="227">
        <f t="shared" si="41"/>
        <v>90.7</v>
      </c>
    </row>
    <row r="742" spans="1:22" ht="17.25" customHeight="1">
      <c r="A742" s="37" t="s">
        <v>378</v>
      </c>
      <c r="B742" s="56" t="s">
        <v>362</v>
      </c>
      <c r="C742" s="56" t="s">
        <v>136</v>
      </c>
      <c r="D742" s="56" t="s">
        <v>382</v>
      </c>
      <c r="E742" s="57">
        <v>2394050</v>
      </c>
      <c r="F742" s="98"/>
      <c r="G742" s="57">
        <f>E742+F742</f>
        <v>2394050</v>
      </c>
      <c r="H742" s="103"/>
      <c r="I742" s="57">
        <f>G742+H742</f>
        <v>2394050</v>
      </c>
      <c r="J742" s="103"/>
      <c r="K742" s="57">
        <f>I742+J742</f>
        <v>2394050</v>
      </c>
      <c r="L742" s="103"/>
      <c r="M742" s="57">
        <f>K742+L742</f>
        <v>2394050</v>
      </c>
      <c r="N742" s="113">
        <v>-1400</v>
      </c>
      <c r="O742" s="57">
        <f>M742+N742</f>
        <v>2392650</v>
      </c>
      <c r="P742" s="98">
        <v>45168</v>
      </c>
      <c r="Q742" s="139">
        <f>O742+P742</f>
        <v>2437818</v>
      </c>
      <c r="R742" s="98">
        <v>125698.61</v>
      </c>
      <c r="S742" s="141">
        <f>Q742+R742</f>
        <v>2563516.61</v>
      </c>
      <c r="U742" s="141">
        <v>2322652.08</v>
      </c>
      <c r="V742" s="227">
        <f t="shared" si="41"/>
        <v>90.6</v>
      </c>
    </row>
    <row r="743" spans="1:22" ht="37.5" customHeight="1">
      <c r="A743" s="37" t="s">
        <v>379</v>
      </c>
      <c r="B743" s="56" t="s">
        <v>362</v>
      </c>
      <c r="C743" s="56" t="s">
        <v>136</v>
      </c>
      <c r="D743" s="56" t="s">
        <v>383</v>
      </c>
      <c r="E743" s="57">
        <v>81600</v>
      </c>
      <c r="F743" s="98"/>
      <c r="G743" s="57">
        <f>E743+F743</f>
        <v>81600</v>
      </c>
      <c r="H743" s="103"/>
      <c r="I743" s="57">
        <f>G743+H743</f>
        <v>81600</v>
      </c>
      <c r="J743" s="103"/>
      <c r="K743" s="57">
        <f>I743+J743</f>
        <v>81600</v>
      </c>
      <c r="L743" s="103"/>
      <c r="M743" s="57">
        <f>K743+L743</f>
        <v>81600</v>
      </c>
      <c r="N743" s="113"/>
      <c r="O743" s="57">
        <f>M743+N743</f>
        <v>81600</v>
      </c>
      <c r="P743" s="98"/>
      <c r="Q743" s="139">
        <f>O743+P743</f>
        <v>81600</v>
      </c>
      <c r="R743" s="98">
        <v>-30000</v>
      </c>
      <c r="S743" s="141">
        <f>Q743+R743</f>
        <v>51600</v>
      </c>
      <c r="U743" s="141">
        <v>30288.5</v>
      </c>
      <c r="V743" s="227">
        <f t="shared" si="41"/>
        <v>58.7</v>
      </c>
    </row>
    <row r="744" spans="1:22" ht="47.25" customHeight="1">
      <c r="A744" s="37" t="s">
        <v>380</v>
      </c>
      <c r="B744" s="56" t="s">
        <v>362</v>
      </c>
      <c r="C744" s="56" t="s">
        <v>136</v>
      </c>
      <c r="D744" s="56" t="s">
        <v>384</v>
      </c>
      <c r="E744" s="57">
        <v>158010</v>
      </c>
      <c r="F744" s="98"/>
      <c r="G744" s="57">
        <f>E744+F744</f>
        <v>158010</v>
      </c>
      <c r="H744" s="103"/>
      <c r="I744" s="57">
        <f>G744+H744</f>
        <v>158010</v>
      </c>
      <c r="J744" s="103"/>
      <c r="K744" s="57">
        <f>I744+J744</f>
        <v>158010</v>
      </c>
      <c r="L744" s="103"/>
      <c r="M744" s="57">
        <f>K744+L744</f>
        <v>158010</v>
      </c>
      <c r="N744" s="113">
        <v>-8768.23</v>
      </c>
      <c r="O744" s="57">
        <f>M744+N744</f>
        <v>149241.77</v>
      </c>
      <c r="P744" s="98"/>
      <c r="Q744" s="139">
        <f>O744+P744</f>
        <v>149241.77</v>
      </c>
      <c r="R744" s="98">
        <v>-67116.77</v>
      </c>
      <c r="S744" s="141">
        <f>Q744+R744</f>
        <v>82124.99999999999</v>
      </c>
      <c r="U744" s="141">
        <v>77132.54</v>
      </c>
      <c r="V744" s="227">
        <f t="shared" si="41"/>
        <v>93.9</v>
      </c>
    </row>
    <row r="745" spans="1:22" ht="32.25" customHeight="1">
      <c r="A745" s="37" t="s">
        <v>402</v>
      </c>
      <c r="B745" s="56" t="s">
        <v>362</v>
      </c>
      <c r="C745" s="56" t="s">
        <v>136</v>
      </c>
      <c r="D745" s="56" t="s">
        <v>385</v>
      </c>
      <c r="E745" s="57">
        <v>368340</v>
      </c>
      <c r="F745" s="98"/>
      <c r="G745" s="57">
        <f>E745+F745</f>
        <v>368340</v>
      </c>
      <c r="H745" s="103"/>
      <c r="I745" s="57">
        <f>G745+H745</f>
        <v>368340</v>
      </c>
      <c r="J745" s="103"/>
      <c r="K745" s="57">
        <f>I745+J745</f>
        <v>368340</v>
      </c>
      <c r="L745" s="103"/>
      <c r="M745" s="57">
        <f>K745+L745</f>
        <v>368340</v>
      </c>
      <c r="N745" s="113">
        <v>2200</v>
      </c>
      <c r="O745" s="57">
        <f>M745+N745</f>
        <v>370540</v>
      </c>
      <c r="P745" s="98"/>
      <c r="Q745" s="139">
        <f>O745+P745</f>
        <v>370540</v>
      </c>
      <c r="R745" s="98">
        <v>-28581.84</v>
      </c>
      <c r="S745" s="141">
        <f>Q745+R745</f>
        <v>341958.16</v>
      </c>
      <c r="U745" s="141">
        <v>320342.46</v>
      </c>
      <c r="V745" s="227">
        <f t="shared" si="41"/>
        <v>93.7</v>
      </c>
    </row>
    <row r="746" spans="1:22" ht="32.25" customHeight="1">
      <c r="A746" s="160" t="s">
        <v>192</v>
      </c>
      <c r="B746" s="56" t="s">
        <v>362</v>
      </c>
      <c r="C746" s="56" t="s">
        <v>136</v>
      </c>
      <c r="D746" s="60" t="s">
        <v>191</v>
      </c>
      <c r="E746" s="57"/>
      <c r="F746" s="98"/>
      <c r="G746" s="57"/>
      <c r="H746" s="103"/>
      <c r="I746" s="57"/>
      <c r="J746" s="103"/>
      <c r="K746" s="57"/>
      <c r="L746" s="103">
        <v>65000</v>
      </c>
      <c r="M746" s="57">
        <f>K746+L746</f>
        <v>65000</v>
      </c>
      <c r="N746" s="113">
        <v>200</v>
      </c>
      <c r="O746" s="57">
        <f>M746+N746</f>
        <v>65200</v>
      </c>
      <c r="P746" s="98"/>
      <c r="Q746" s="139">
        <f>O746+P746</f>
        <v>65200</v>
      </c>
      <c r="R746" s="98"/>
      <c r="S746" s="141">
        <f>Q746+R746</f>
        <v>65200</v>
      </c>
      <c r="U746" s="141">
        <v>65000</v>
      </c>
      <c r="V746" s="227">
        <f t="shared" si="41"/>
        <v>99.7</v>
      </c>
    </row>
    <row r="747" spans="1:22" ht="18" customHeight="1">
      <c r="A747" s="165" t="s">
        <v>97</v>
      </c>
      <c r="B747" s="56" t="s">
        <v>362</v>
      </c>
      <c r="C747" s="56" t="s">
        <v>414</v>
      </c>
      <c r="D747" s="56"/>
      <c r="E747" s="57"/>
      <c r="F747" s="98"/>
      <c r="G747" s="57"/>
      <c r="H747" s="103"/>
      <c r="I747" s="57"/>
      <c r="J747" s="103"/>
      <c r="K747" s="57"/>
      <c r="L747" s="103"/>
      <c r="M747" s="57"/>
      <c r="N747" s="113"/>
      <c r="O747" s="57"/>
      <c r="P747" s="98"/>
      <c r="Q747" s="139"/>
      <c r="R747" s="98"/>
      <c r="S747" s="141">
        <f>S748</f>
        <v>15000</v>
      </c>
      <c r="U747" s="141">
        <f>U748</f>
        <v>3080</v>
      </c>
      <c r="V747" s="227">
        <f t="shared" si="41"/>
        <v>20.5</v>
      </c>
    </row>
    <row r="748" spans="1:22" ht="19.5" customHeight="1">
      <c r="A748" s="160" t="s">
        <v>132</v>
      </c>
      <c r="B748" s="60" t="s">
        <v>362</v>
      </c>
      <c r="C748" s="60" t="s">
        <v>133</v>
      </c>
      <c r="D748" s="56"/>
      <c r="E748" s="57"/>
      <c r="F748" s="98"/>
      <c r="G748" s="57"/>
      <c r="H748" s="103"/>
      <c r="I748" s="57"/>
      <c r="J748" s="103"/>
      <c r="K748" s="57"/>
      <c r="L748" s="103"/>
      <c r="M748" s="57"/>
      <c r="N748" s="113"/>
      <c r="O748" s="57"/>
      <c r="P748" s="98"/>
      <c r="Q748" s="139"/>
      <c r="R748" s="98"/>
      <c r="S748" s="141">
        <f>S749</f>
        <v>15000</v>
      </c>
      <c r="U748" s="141">
        <f>U749</f>
        <v>3080</v>
      </c>
      <c r="V748" s="227">
        <f t="shared" si="41"/>
        <v>20.5</v>
      </c>
    </row>
    <row r="749" spans="1:22" ht="17.25" customHeight="1">
      <c r="A749" s="160" t="s">
        <v>388</v>
      </c>
      <c r="B749" s="60" t="s">
        <v>362</v>
      </c>
      <c r="C749" s="60" t="s">
        <v>133</v>
      </c>
      <c r="D749" s="60" t="s">
        <v>389</v>
      </c>
      <c r="E749" s="57"/>
      <c r="F749" s="98"/>
      <c r="G749" s="57"/>
      <c r="H749" s="103"/>
      <c r="I749" s="57"/>
      <c r="J749" s="103"/>
      <c r="K749" s="57"/>
      <c r="L749" s="103"/>
      <c r="M749" s="57"/>
      <c r="N749" s="113"/>
      <c r="O749" s="57"/>
      <c r="P749" s="98"/>
      <c r="Q749" s="139"/>
      <c r="R749" s="98">
        <v>15000</v>
      </c>
      <c r="S749" s="141">
        <f>Q749+R749</f>
        <v>15000</v>
      </c>
      <c r="U749" s="141">
        <v>3080</v>
      </c>
      <c r="V749" s="227">
        <f t="shared" si="41"/>
        <v>20.5</v>
      </c>
    </row>
    <row r="750" spans="1:22" ht="36" customHeight="1">
      <c r="A750" s="26" t="s">
        <v>346</v>
      </c>
      <c r="B750" s="54" t="s">
        <v>294</v>
      </c>
      <c r="C750" s="54"/>
      <c r="D750" s="54"/>
      <c r="E750" s="55">
        <f>E751+E773+E765</f>
        <v>3531000</v>
      </c>
      <c r="F750" s="98"/>
      <c r="G750" s="55">
        <f>G751+G773+G765</f>
        <v>3531000</v>
      </c>
      <c r="H750" s="103"/>
      <c r="I750" s="55">
        <f>I751+I773+I765</f>
        <v>3531000</v>
      </c>
      <c r="J750" s="103"/>
      <c r="K750" s="55">
        <f>K751+K773+K765</f>
        <v>3531000</v>
      </c>
      <c r="L750" s="103"/>
      <c r="M750" s="55">
        <f>M751+M773+M765</f>
        <v>3556526</v>
      </c>
      <c r="N750" s="113"/>
      <c r="O750" s="55">
        <f>O751+O773+O765</f>
        <v>3103128.23</v>
      </c>
      <c r="P750" s="98"/>
      <c r="Q750" s="138">
        <f>Q751+Q773+Q765</f>
        <v>3275585.23</v>
      </c>
      <c r="R750" s="98"/>
      <c r="S750" s="138">
        <f>S751+S773+S765</f>
        <v>3252204.65</v>
      </c>
      <c r="U750" s="138">
        <f>U751+U773+U765</f>
        <v>2988467.1199999996</v>
      </c>
      <c r="V750" s="227">
        <f t="shared" si="41"/>
        <v>91.9</v>
      </c>
    </row>
    <row r="751" spans="1:22" ht="66" customHeight="1">
      <c r="A751" s="38" t="s">
        <v>409</v>
      </c>
      <c r="B751" s="56" t="s">
        <v>295</v>
      </c>
      <c r="C751" s="56"/>
      <c r="D751" s="56"/>
      <c r="E751" s="57">
        <f>E752+E758</f>
        <v>2230000</v>
      </c>
      <c r="F751" s="98"/>
      <c r="G751" s="57">
        <f>G752+G758</f>
        <v>2230000</v>
      </c>
      <c r="H751" s="103"/>
      <c r="I751" s="57">
        <f>I752+I758</f>
        <v>2230000</v>
      </c>
      <c r="J751" s="103"/>
      <c r="K751" s="57">
        <f>K752+K758</f>
        <v>2230000</v>
      </c>
      <c r="L751" s="103"/>
      <c r="M751" s="57">
        <f>M752+M758</f>
        <v>2255526</v>
      </c>
      <c r="N751" s="113"/>
      <c r="O751" s="57">
        <f>O752+O758</f>
        <v>1802853.23</v>
      </c>
      <c r="P751" s="98"/>
      <c r="Q751" s="139">
        <f>Q752+Q758</f>
        <v>1977310.23</v>
      </c>
      <c r="R751" s="98"/>
      <c r="S751" s="141">
        <f>S752+S758</f>
        <v>1959109.65</v>
      </c>
      <c r="U751" s="141">
        <f>U752+U758</f>
        <v>1927522.43</v>
      </c>
      <c r="V751" s="227">
        <f t="shared" si="41"/>
        <v>98.4</v>
      </c>
    </row>
    <row r="752" spans="1:22" ht="75" customHeight="1">
      <c r="A752" s="72" t="s">
        <v>103</v>
      </c>
      <c r="B752" s="56" t="s">
        <v>295</v>
      </c>
      <c r="C752" s="56" t="s">
        <v>361</v>
      </c>
      <c r="D752" s="56"/>
      <c r="E752" s="58">
        <f>E753</f>
        <v>700000</v>
      </c>
      <c r="F752" s="98"/>
      <c r="G752" s="58">
        <f>G753</f>
        <v>700000</v>
      </c>
      <c r="H752" s="103"/>
      <c r="I752" s="58">
        <f>I753</f>
        <v>700000</v>
      </c>
      <c r="J752" s="103"/>
      <c r="K752" s="58">
        <f>K753</f>
        <v>700000</v>
      </c>
      <c r="L752" s="103"/>
      <c r="M752" s="58">
        <f>M753</f>
        <v>700000</v>
      </c>
      <c r="N752" s="113"/>
      <c r="O752" s="58">
        <f>O753</f>
        <v>247327.22999999998</v>
      </c>
      <c r="P752" s="98"/>
      <c r="Q752" s="140">
        <f>Q753</f>
        <v>247327.22999999998</v>
      </c>
      <c r="R752" s="98"/>
      <c r="S752" s="130">
        <f>S753</f>
        <v>202507.22999999998</v>
      </c>
      <c r="U752" s="130">
        <f>U753</f>
        <v>202507.22999999998</v>
      </c>
      <c r="V752" s="227">
        <f t="shared" si="41"/>
        <v>100</v>
      </c>
    </row>
    <row r="753" spans="1:22" ht="79.5" customHeight="1">
      <c r="A753" s="11" t="s">
        <v>465</v>
      </c>
      <c r="B753" s="56" t="s">
        <v>295</v>
      </c>
      <c r="C753" s="56" t="s">
        <v>104</v>
      </c>
      <c r="D753" s="56"/>
      <c r="E753" s="58">
        <f>E754</f>
        <v>700000</v>
      </c>
      <c r="F753" s="98"/>
      <c r="G753" s="58">
        <f>G754</f>
        <v>700000</v>
      </c>
      <c r="H753" s="103"/>
      <c r="I753" s="58">
        <f>I754</f>
        <v>700000</v>
      </c>
      <c r="J753" s="103"/>
      <c r="K753" s="58">
        <f>K754</f>
        <v>700000</v>
      </c>
      <c r="L753" s="103"/>
      <c r="M753" s="58">
        <f>M754</f>
        <v>700000</v>
      </c>
      <c r="N753" s="113"/>
      <c r="O753" s="58">
        <f>O754</f>
        <v>247327.22999999998</v>
      </c>
      <c r="P753" s="98"/>
      <c r="Q753" s="140">
        <f>Q754</f>
        <v>247327.22999999998</v>
      </c>
      <c r="R753" s="98"/>
      <c r="S753" s="130">
        <f>S754</f>
        <v>202507.22999999998</v>
      </c>
      <c r="U753" s="130">
        <f>U754</f>
        <v>202507.22999999998</v>
      </c>
      <c r="V753" s="227">
        <f t="shared" si="41"/>
        <v>100</v>
      </c>
    </row>
    <row r="754" spans="1:22" ht="68.25" customHeight="1">
      <c r="A754" s="37" t="s">
        <v>332</v>
      </c>
      <c r="B754" s="56" t="s">
        <v>295</v>
      </c>
      <c r="C754" s="56" t="s">
        <v>105</v>
      </c>
      <c r="D754" s="56"/>
      <c r="E754" s="58">
        <f>E755+E756</f>
        <v>700000</v>
      </c>
      <c r="F754" s="98"/>
      <c r="G754" s="58">
        <f>G755+G756</f>
        <v>700000</v>
      </c>
      <c r="H754" s="103"/>
      <c r="I754" s="58">
        <f>I755+I756</f>
        <v>700000</v>
      </c>
      <c r="J754" s="103"/>
      <c r="K754" s="58">
        <f>K755+K756</f>
        <v>700000</v>
      </c>
      <c r="L754" s="103"/>
      <c r="M754" s="58">
        <f>M755+M756</f>
        <v>700000</v>
      </c>
      <c r="N754" s="113"/>
      <c r="O754" s="58">
        <f>O755+O756</f>
        <v>247327.22999999998</v>
      </c>
      <c r="P754" s="98"/>
      <c r="Q754" s="140">
        <f>Q755+Q756</f>
        <v>247327.22999999998</v>
      </c>
      <c r="R754" s="98"/>
      <c r="S754" s="130">
        <f>S755+S756+S757</f>
        <v>202507.22999999998</v>
      </c>
      <c r="U754" s="130">
        <f>U755+U756+U757</f>
        <v>202507.22999999998</v>
      </c>
      <c r="V754" s="227">
        <f t="shared" si="41"/>
        <v>100</v>
      </c>
    </row>
    <row r="755" spans="1:22" ht="48" customHeight="1" hidden="1">
      <c r="A755" s="37" t="s">
        <v>380</v>
      </c>
      <c r="B755" s="56" t="s">
        <v>295</v>
      </c>
      <c r="C755" s="56" t="s">
        <v>105</v>
      </c>
      <c r="D755" s="56" t="s">
        <v>384</v>
      </c>
      <c r="E755" s="57">
        <v>22020</v>
      </c>
      <c r="F755" s="98"/>
      <c r="G755" s="57">
        <f>E755+F755</f>
        <v>22020</v>
      </c>
      <c r="H755" s="103"/>
      <c r="I755" s="57">
        <f>G755+H755</f>
        <v>22020</v>
      </c>
      <c r="J755" s="103"/>
      <c r="K755" s="57">
        <f>I755+J755</f>
        <v>22020</v>
      </c>
      <c r="L755" s="103"/>
      <c r="M755" s="57">
        <f>K755+L755</f>
        <v>22020</v>
      </c>
      <c r="N755" s="113"/>
      <c r="O755" s="57">
        <f>M755+N755</f>
        <v>22020</v>
      </c>
      <c r="P755" s="98"/>
      <c r="Q755" s="139">
        <f>O755+P755</f>
        <v>22020</v>
      </c>
      <c r="R755" s="98">
        <v>-22020</v>
      </c>
      <c r="S755" s="141">
        <f>Q755+R755</f>
        <v>0</v>
      </c>
      <c r="U755" s="141">
        <f>S755+T755</f>
        <v>0</v>
      </c>
      <c r="V755" s="227" t="str">
        <f t="shared" si="41"/>
        <v>-</v>
      </c>
    </row>
    <row r="756" spans="1:22" ht="33" customHeight="1">
      <c r="A756" s="37" t="s">
        <v>402</v>
      </c>
      <c r="B756" s="56" t="s">
        <v>295</v>
      </c>
      <c r="C756" s="56" t="s">
        <v>105</v>
      </c>
      <c r="D756" s="56" t="s">
        <v>385</v>
      </c>
      <c r="E756" s="57">
        <v>677980</v>
      </c>
      <c r="F756" s="98"/>
      <c r="G756" s="57">
        <f>E756+F756</f>
        <v>677980</v>
      </c>
      <c r="H756" s="103"/>
      <c r="I756" s="57">
        <f>G756+H756</f>
        <v>677980</v>
      </c>
      <c r="J756" s="103"/>
      <c r="K756" s="57">
        <f>I756+J756</f>
        <v>677980</v>
      </c>
      <c r="L756" s="103"/>
      <c r="M756" s="57">
        <f>K756+L756</f>
        <v>677980</v>
      </c>
      <c r="N756" s="113">
        <f>-352000-138614.05+37941.28</f>
        <v>-452672.77</v>
      </c>
      <c r="O756" s="57">
        <f>M756+N756</f>
        <v>225307.22999999998</v>
      </c>
      <c r="P756" s="98"/>
      <c r="Q756" s="139">
        <f>O756+P756</f>
        <v>225307.22999999998</v>
      </c>
      <c r="R756" s="98">
        <f>-75000+25000+50000-22800-10000</f>
        <v>-32800</v>
      </c>
      <c r="S756" s="141">
        <f>Q756+R756</f>
        <v>192507.22999999998</v>
      </c>
      <c r="U756" s="141">
        <f>S756+T756</f>
        <v>192507.22999999998</v>
      </c>
      <c r="V756" s="227">
        <f t="shared" si="41"/>
        <v>100</v>
      </c>
    </row>
    <row r="757" spans="1:22" ht="20.25" customHeight="1">
      <c r="A757" s="11" t="s">
        <v>388</v>
      </c>
      <c r="B757" s="56" t="s">
        <v>295</v>
      </c>
      <c r="C757" s="56" t="s">
        <v>105</v>
      </c>
      <c r="D757" s="60" t="s">
        <v>389</v>
      </c>
      <c r="E757" s="57"/>
      <c r="F757" s="98"/>
      <c r="G757" s="57"/>
      <c r="H757" s="103"/>
      <c r="I757" s="57"/>
      <c r="J757" s="103"/>
      <c r="K757" s="57"/>
      <c r="L757" s="103"/>
      <c r="M757" s="57"/>
      <c r="N757" s="113"/>
      <c r="O757" s="57"/>
      <c r="P757" s="98"/>
      <c r="Q757" s="139"/>
      <c r="R757" s="98">
        <v>10000</v>
      </c>
      <c r="S757" s="141">
        <f>Q757+R757</f>
        <v>10000</v>
      </c>
      <c r="U757" s="141">
        <f>S757+T757</f>
        <v>10000</v>
      </c>
      <c r="V757" s="227">
        <f t="shared" si="41"/>
        <v>100</v>
      </c>
    </row>
    <row r="758" spans="1:22" ht="99" customHeight="1">
      <c r="A758" s="71" t="s">
        <v>513</v>
      </c>
      <c r="B758" s="56" t="s">
        <v>295</v>
      </c>
      <c r="C758" s="56" t="s">
        <v>289</v>
      </c>
      <c r="D758" s="56"/>
      <c r="E758" s="58">
        <f>E759</f>
        <v>1530000</v>
      </c>
      <c r="F758" s="98"/>
      <c r="G758" s="58">
        <f>G759</f>
        <v>1530000</v>
      </c>
      <c r="H758" s="103"/>
      <c r="I758" s="58">
        <f>I759</f>
        <v>1530000</v>
      </c>
      <c r="J758" s="103"/>
      <c r="K758" s="58">
        <f>K759</f>
        <v>1530000</v>
      </c>
      <c r="L758" s="103"/>
      <c r="M758" s="58">
        <f>M759</f>
        <v>1555526</v>
      </c>
      <c r="N758" s="113"/>
      <c r="O758" s="58">
        <f>O759</f>
        <v>1555526</v>
      </c>
      <c r="P758" s="98"/>
      <c r="Q758" s="140">
        <f>Q759</f>
        <v>1729983</v>
      </c>
      <c r="R758" s="98"/>
      <c r="S758" s="130">
        <f>S759</f>
        <v>1756602.42</v>
      </c>
      <c r="U758" s="130">
        <f>U759</f>
        <v>1725015.2</v>
      </c>
      <c r="V758" s="227">
        <f t="shared" si="41"/>
        <v>98.2</v>
      </c>
    </row>
    <row r="759" spans="1:22" ht="99" customHeight="1">
      <c r="A759" s="71" t="s">
        <v>359</v>
      </c>
      <c r="B759" s="56" t="s">
        <v>295</v>
      </c>
      <c r="C759" s="56" t="s">
        <v>514</v>
      </c>
      <c r="D759" s="56"/>
      <c r="E759" s="58">
        <f>E760</f>
        <v>1530000</v>
      </c>
      <c r="F759" s="98"/>
      <c r="G759" s="58">
        <f>G760</f>
        <v>1530000</v>
      </c>
      <c r="H759" s="103"/>
      <c r="I759" s="58">
        <f>I760</f>
        <v>1530000</v>
      </c>
      <c r="J759" s="103"/>
      <c r="K759" s="58">
        <f>K760</f>
        <v>1530000</v>
      </c>
      <c r="L759" s="103"/>
      <c r="M759" s="58">
        <f>M760</f>
        <v>1555526</v>
      </c>
      <c r="N759" s="113"/>
      <c r="O759" s="58">
        <f>O760</f>
        <v>1555526</v>
      </c>
      <c r="P759" s="98"/>
      <c r="Q759" s="140">
        <f>Q760</f>
        <v>1729983</v>
      </c>
      <c r="R759" s="98"/>
      <c r="S759" s="130">
        <f>S760</f>
        <v>1756602.42</v>
      </c>
      <c r="U759" s="130">
        <f>U760</f>
        <v>1725015.2</v>
      </c>
      <c r="V759" s="227">
        <f t="shared" si="41"/>
        <v>98.2</v>
      </c>
    </row>
    <row r="760" spans="1:22" ht="20.25" customHeight="1">
      <c r="A760" s="37" t="s">
        <v>515</v>
      </c>
      <c r="B760" s="56" t="s">
        <v>295</v>
      </c>
      <c r="C760" s="56" t="s">
        <v>516</v>
      </c>
      <c r="D760" s="56"/>
      <c r="E760" s="58">
        <f>E761+E762+E763+E764</f>
        <v>1530000</v>
      </c>
      <c r="F760" s="98"/>
      <c r="G760" s="58">
        <f>G761+G762+G763+G764</f>
        <v>1530000</v>
      </c>
      <c r="H760" s="103"/>
      <c r="I760" s="58">
        <f>I761+I762+I763+I764</f>
        <v>1530000</v>
      </c>
      <c r="J760" s="103"/>
      <c r="K760" s="58">
        <f>K761+K762+K763+K764</f>
        <v>1530000</v>
      </c>
      <c r="L760" s="103"/>
      <c r="M760" s="58">
        <f>M761+M762+M763+M764</f>
        <v>1555526</v>
      </c>
      <c r="N760" s="113"/>
      <c r="O760" s="58">
        <f>O761+O762+O763+O764</f>
        <v>1555526</v>
      </c>
      <c r="P760" s="98"/>
      <c r="Q760" s="140">
        <f>Q761+Q762+Q763+Q764</f>
        <v>1729983</v>
      </c>
      <c r="R760" s="98"/>
      <c r="S760" s="130">
        <f>S761+S762+S763+S764</f>
        <v>1756602.42</v>
      </c>
      <c r="U760" s="130">
        <f>U761+U762+U763+U764</f>
        <v>1725015.2</v>
      </c>
      <c r="V760" s="227">
        <f t="shared" si="41"/>
        <v>98.2</v>
      </c>
    </row>
    <row r="761" spans="1:22" ht="22.5" customHeight="1">
      <c r="A761" s="37" t="s">
        <v>378</v>
      </c>
      <c r="B761" s="56" t="s">
        <v>295</v>
      </c>
      <c r="C761" s="56" t="s">
        <v>516</v>
      </c>
      <c r="D761" s="56" t="s">
        <v>382</v>
      </c>
      <c r="E761" s="57">
        <v>1367436</v>
      </c>
      <c r="F761" s="98"/>
      <c r="G761" s="57">
        <f>E761+F761</f>
        <v>1367436</v>
      </c>
      <c r="H761" s="103"/>
      <c r="I761" s="57">
        <f>G761+H761</f>
        <v>1367436</v>
      </c>
      <c r="J761" s="103"/>
      <c r="K761" s="57">
        <f>I761+J761</f>
        <v>1367436</v>
      </c>
      <c r="L761" s="103">
        <v>47000</v>
      </c>
      <c r="M761" s="57">
        <f>K761+L761</f>
        <v>1414436</v>
      </c>
      <c r="N761" s="113"/>
      <c r="O761" s="57">
        <f>M761+N761</f>
        <v>1414436</v>
      </c>
      <c r="P761" s="98">
        <v>149003</v>
      </c>
      <c r="Q761" s="139">
        <f>O761+P761</f>
        <v>1563439</v>
      </c>
      <c r="R761" s="98"/>
      <c r="S761" s="141">
        <f>Q761+R761</f>
        <v>1563439</v>
      </c>
      <c r="U761" s="141">
        <v>1532157.39</v>
      </c>
      <c r="V761" s="227">
        <f t="shared" si="41"/>
        <v>98</v>
      </c>
    </row>
    <row r="762" spans="1:22" ht="33.75" customHeight="1">
      <c r="A762" s="37" t="s">
        <v>379</v>
      </c>
      <c r="B762" s="56" t="s">
        <v>295</v>
      </c>
      <c r="C762" s="56" t="s">
        <v>516</v>
      </c>
      <c r="D762" s="56" t="s">
        <v>383</v>
      </c>
      <c r="E762" s="57">
        <v>2000</v>
      </c>
      <c r="F762" s="98"/>
      <c r="G762" s="57">
        <f>E762+F762</f>
        <v>2000</v>
      </c>
      <c r="H762" s="103"/>
      <c r="I762" s="57">
        <f>G762+H762</f>
        <v>2000</v>
      </c>
      <c r="J762" s="103">
        <v>-1000</v>
      </c>
      <c r="K762" s="57">
        <f>I762+J762</f>
        <v>1000</v>
      </c>
      <c r="L762" s="103"/>
      <c r="M762" s="57">
        <f>K762+L762</f>
        <v>1000</v>
      </c>
      <c r="N762" s="113"/>
      <c r="O762" s="57">
        <f>M762+N762</f>
        <v>1000</v>
      </c>
      <c r="P762" s="98"/>
      <c r="Q762" s="139">
        <f>O762+P762</f>
        <v>1000</v>
      </c>
      <c r="R762" s="98">
        <v>-800</v>
      </c>
      <c r="S762" s="141">
        <f>Q762+R762</f>
        <v>200</v>
      </c>
      <c r="U762" s="141">
        <f>S762+T762</f>
        <v>200</v>
      </c>
      <c r="V762" s="227">
        <f t="shared" si="41"/>
        <v>100</v>
      </c>
    </row>
    <row r="763" spans="1:22" ht="48.75" customHeight="1">
      <c r="A763" s="75" t="s">
        <v>380</v>
      </c>
      <c r="B763" s="60" t="s">
        <v>295</v>
      </c>
      <c r="C763" s="60" t="s">
        <v>516</v>
      </c>
      <c r="D763" s="60" t="s">
        <v>384</v>
      </c>
      <c r="E763" s="57">
        <v>81564</v>
      </c>
      <c r="F763" s="98"/>
      <c r="G763" s="57">
        <f>E763+F763</f>
        <v>81564</v>
      </c>
      <c r="H763" s="103"/>
      <c r="I763" s="57">
        <f>G763+H763</f>
        <v>81564</v>
      </c>
      <c r="J763" s="103"/>
      <c r="K763" s="57">
        <f>I763+J763</f>
        <v>81564</v>
      </c>
      <c r="L763" s="103">
        <v>-14000</v>
      </c>
      <c r="M763" s="57">
        <f>K763+L763</f>
        <v>67564</v>
      </c>
      <c r="N763" s="113">
        <v>-2000</v>
      </c>
      <c r="O763" s="57">
        <f>M763+N763</f>
        <v>65564</v>
      </c>
      <c r="P763" s="98">
        <v>12454</v>
      </c>
      <c r="Q763" s="139">
        <f>O763+P763</f>
        <v>78018</v>
      </c>
      <c r="R763" s="98"/>
      <c r="S763" s="141">
        <f>Q763+R763</f>
        <v>78018</v>
      </c>
      <c r="U763" s="141">
        <v>77713.48</v>
      </c>
      <c r="V763" s="227">
        <f t="shared" si="41"/>
        <v>99.6</v>
      </c>
    </row>
    <row r="764" spans="1:22" ht="32.25" customHeight="1">
      <c r="A764" s="37" t="s">
        <v>402</v>
      </c>
      <c r="B764" s="60" t="s">
        <v>295</v>
      </c>
      <c r="C764" s="60" t="s">
        <v>516</v>
      </c>
      <c r="D764" s="60" t="s">
        <v>385</v>
      </c>
      <c r="E764" s="57">
        <v>79000</v>
      </c>
      <c r="F764" s="98"/>
      <c r="G764" s="57">
        <f>E764+F764</f>
        <v>79000</v>
      </c>
      <c r="H764" s="103"/>
      <c r="I764" s="57">
        <f>G764+H764</f>
        <v>79000</v>
      </c>
      <c r="J764" s="103">
        <v>1000</v>
      </c>
      <c r="K764" s="57">
        <f>I764+J764</f>
        <v>80000</v>
      </c>
      <c r="L764" s="103">
        <v>-7474</v>
      </c>
      <c r="M764" s="57">
        <f>K764+L764</f>
        <v>72526</v>
      </c>
      <c r="N764" s="113">
        <v>2000</v>
      </c>
      <c r="O764" s="57">
        <f>M764+N764</f>
        <v>74526</v>
      </c>
      <c r="P764" s="98">
        <v>13000</v>
      </c>
      <c r="Q764" s="139">
        <f>O764+P764</f>
        <v>87526</v>
      </c>
      <c r="R764" s="98">
        <v>27419.42</v>
      </c>
      <c r="S764" s="141">
        <f>Q764+R764</f>
        <v>114945.42</v>
      </c>
      <c r="U764" s="141">
        <v>114944.33</v>
      </c>
      <c r="V764" s="227">
        <f t="shared" si="41"/>
        <v>100</v>
      </c>
    </row>
    <row r="765" spans="1:22" ht="69" customHeight="1">
      <c r="A765" s="72" t="s">
        <v>103</v>
      </c>
      <c r="B765" s="56" t="s">
        <v>296</v>
      </c>
      <c r="C765" s="56" t="s">
        <v>361</v>
      </c>
      <c r="D765" s="56"/>
      <c r="E765" s="58">
        <f>E766</f>
        <v>900000</v>
      </c>
      <c r="F765" s="98"/>
      <c r="G765" s="58">
        <f>G766</f>
        <v>900000</v>
      </c>
      <c r="H765" s="103"/>
      <c r="I765" s="58">
        <f>I766</f>
        <v>900000</v>
      </c>
      <c r="J765" s="103"/>
      <c r="K765" s="58">
        <f>K766</f>
        <v>900000</v>
      </c>
      <c r="L765" s="103"/>
      <c r="M765" s="58">
        <f>M766</f>
        <v>900000</v>
      </c>
      <c r="N765" s="113"/>
      <c r="O765" s="58">
        <f>O766</f>
        <v>900000</v>
      </c>
      <c r="P765" s="98"/>
      <c r="Q765" s="140">
        <f>Q766</f>
        <v>898000</v>
      </c>
      <c r="R765" s="98"/>
      <c r="S765" s="130">
        <f>S766</f>
        <v>892820</v>
      </c>
      <c r="U765" s="130">
        <f>U766</f>
        <v>805712.69</v>
      </c>
      <c r="V765" s="227">
        <f t="shared" si="41"/>
        <v>90.2</v>
      </c>
    </row>
    <row r="766" spans="1:22" ht="51.75" customHeight="1">
      <c r="A766" s="37" t="s">
        <v>106</v>
      </c>
      <c r="B766" s="56" t="s">
        <v>296</v>
      </c>
      <c r="C766" s="56" t="s">
        <v>109</v>
      </c>
      <c r="D766" s="56"/>
      <c r="E766" s="58">
        <f>E767+E771</f>
        <v>900000</v>
      </c>
      <c r="F766" s="98"/>
      <c r="G766" s="58">
        <f>G767+G771</f>
        <v>900000</v>
      </c>
      <c r="H766" s="103"/>
      <c r="I766" s="58">
        <f>I767+I771</f>
        <v>900000</v>
      </c>
      <c r="J766" s="103"/>
      <c r="K766" s="58">
        <f>K767+K771</f>
        <v>900000</v>
      </c>
      <c r="L766" s="103"/>
      <c r="M766" s="58">
        <f>M767+M771</f>
        <v>900000</v>
      </c>
      <c r="N766" s="113"/>
      <c r="O766" s="58">
        <f>O767+O771</f>
        <v>900000</v>
      </c>
      <c r="P766" s="98"/>
      <c r="Q766" s="140">
        <f>Q767+Q771</f>
        <v>898000</v>
      </c>
      <c r="R766" s="98"/>
      <c r="S766" s="130">
        <f>S767+S771</f>
        <v>892820</v>
      </c>
      <c r="U766" s="130">
        <f>U767+U771</f>
        <v>805712.69</v>
      </c>
      <c r="V766" s="227">
        <f t="shared" si="41"/>
        <v>90.2</v>
      </c>
    </row>
    <row r="767" spans="1:22" ht="33.75" customHeight="1">
      <c r="A767" s="37" t="s">
        <v>107</v>
      </c>
      <c r="B767" s="56" t="s">
        <v>296</v>
      </c>
      <c r="C767" s="56" t="s">
        <v>110</v>
      </c>
      <c r="D767" s="56"/>
      <c r="E767" s="58">
        <f>E768+E770+E769</f>
        <v>526000</v>
      </c>
      <c r="F767" s="98"/>
      <c r="G767" s="58">
        <f>G768+G770+G769</f>
        <v>526000</v>
      </c>
      <c r="H767" s="103"/>
      <c r="I767" s="58">
        <f>I768+I770+I769</f>
        <v>508000</v>
      </c>
      <c r="J767" s="103"/>
      <c r="K767" s="58">
        <f>K768+K770+K769</f>
        <v>508000</v>
      </c>
      <c r="L767" s="103"/>
      <c r="M767" s="58">
        <f>M768+M770+M769</f>
        <v>508000</v>
      </c>
      <c r="N767" s="113"/>
      <c r="O767" s="58">
        <f>O768+O770+O769</f>
        <v>508000</v>
      </c>
      <c r="P767" s="98"/>
      <c r="Q767" s="140">
        <f>Q768+Q770+Q769</f>
        <v>516888</v>
      </c>
      <c r="R767" s="98"/>
      <c r="S767" s="130">
        <f>S768+S770+S769</f>
        <v>511708</v>
      </c>
      <c r="U767" s="130">
        <f>U768+U770+U769</f>
        <v>430986.59</v>
      </c>
      <c r="V767" s="227">
        <f t="shared" si="41"/>
        <v>84.2</v>
      </c>
    </row>
    <row r="768" spans="1:22" ht="36.75" customHeight="1">
      <c r="A768" s="37" t="s">
        <v>402</v>
      </c>
      <c r="B768" s="56" t="s">
        <v>296</v>
      </c>
      <c r="C768" s="56" t="s">
        <v>110</v>
      </c>
      <c r="D768" s="56" t="s">
        <v>385</v>
      </c>
      <c r="E768" s="57">
        <v>417000</v>
      </c>
      <c r="F768" s="98"/>
      <c r="G768" s="57">
        <f>E768+F768</f>
        <v>417000</v>
      </c>
      <c r="H768" s="103">
        <v>66000</v>
      </c>
      <c r="I768" s="57">
        <f>G768+H768</f>
        <v>483000</v>
      </c>
      <c r="J768" s="103"/>
      <c r="K768" s="57">
        <f>I768+J768</f>
        <v>483000</v>
      </c>
      <c r="L768" s="103"/>
      <c r="M768" s="57">
        <f>K768+L768</f>
        <v>483000</v>
      </c>
      <c r="N768" s="113">
        <v>-18000</v>
      </c>
      <c r="O768" s="57">
        <f>M768+N768</f>
        <v>465000</v>
      </c>
      <c r="P768" s="98">
        <v>8888</v>
      </c>
      <c r="Q768" s="139">
        <f>O768+P768</f>
        <v>473888</v>
      </c>
      <c r="R768" s="98">
        <f>15800-55200-1800</f>
        <v>-41200</v>
      </c>
      <c r="S768" s="141">
        <f>Q768+R768</f>
        <v>432688</v>
      </c>
      <c r="U768" s="141">
        <v>375786.59</v>
      </c>
      <c r="V768" s="227">
        <f t="shared" si="41"/>
        <v>86.8</v>
      </c>
    </row>
    <row r="769" spans="1:22" ht="48" customHeight="1">
      <c r="A769" s="11" t="s">
        <v>227</v>
      </c>
      <c r="B769" s="60" t="s">
        <v>296</v>
      </c>
      <c r="C769" s="60" t="s">
        <v>110</v>
      </c>
      <c r="D769" s="60" t="s">
        <v>226</v>
      </c>
      <c r="E769" s="57">
        <v>39000</v>
      </c>
      <c r="F769" s="98"/>
      <c r="G769" s="57">
        <f>E769+F769</f>
        <v>39000</v>
      </c>
      <c r="H769" s="103">
        <v>-29000</v>
      </c>
      <c r="I769" s="57">
        <f>G769+H769</f>
        <v>10000</v>
      </c>
      <c r="J769" s="103"/>
      <c r="K769" s="57">
        <f>I769+J769</f>
        <v>10000</v>
      </c>
      <c r="L769" s="103"/>
      <c r="M769" s="57">
        <f>K769+L769</f>
        <v>10000</v>
      </c>
      <c r="N769" s="113">
        <v>18000</v>
      </c>
      <c r="O769" s="57">
        <f>M769+N769</f>
        <v>28000</v>
      </c>
      <c r="P769" s="98"/>
      <c r="Q769" s="139">
        <f>O769+P769</f>
        <v>28000</v>
      </c>
      <c r="R769" s="98">
        <f>-12200+3400</f>
        <v>-8800</v>
      </c>
      <c r="S769" s="141">
        <f>Q769+R769</f>
        <v>19200</v>
      </c>
      <c r="U769" s="141">
        <v>0</v>
      </c>
      <c r="V769" s="227">
        <f t="shared" si="41"/>
        <v>0</v>
      </c>
    </row>
    <row r="770" spans="1:22" ht="17.25" customHeight="1">
      <c r="A770" s="11" t="s">
        <v>388</v>
      </c>
      <c r="B770" s="60" t="s">
        <v>296</v>
      </c>
      <c r="C770" s="60" t="s">
        <v>110</v>
      </c>
      <c r="D770" s="60" t="s">
        <v>389</v>
      </c>
      <c r="E770" s="57">
        <v>70000</v>
      </c>
      <c r="F770" s="98"/>
      <c r="G770" s="57">
        <f>E770+F770</f>
        <v>70000</v>
      </c>
      <c r="H770" s="103">
        <v>-55000</v>
      </c>
      <c r="I770" s="57">
        <f>G770+H770</f>
        <v>15000</v>
      </c>
      <c r="J770" s="103"/>
      <c r="K770" s="57">
        <f>I770+J770</f>
        <v>15000</v>
      </c>
      <c r="L770" s="103"/>
      <c r="M770" s="57">
        <f>K770+L770</f>
        <v>15000</v>
      </c>
      <c r="N770" s="113"/>
      <c r="O770" s="57">
        <f>M770+N770</f>
        <v>15000</v>
      </c>
      <c r="P770" s="98"/>
      <c r="Q770" s="139">
        <f>O770+P770</f>
        <v>15000</v>
      </c>
      <c r="R770" s="98">
        <f>-3600-5180+53600</f>
        <v>44820</v>
      </c>
      <c r="S770" s="141">
        <f>Q770+R770</f>
        <v>59820</v>
      </c>
      <c r="U770" s="141">
        <v>55200</v>
      </c>
      <c r="V770" s="227">
        <f t="shared" si="41"/>
        <v>92.3</v>
      </c>
    </row>
    <row r="771" spans="1:22" ht="47.25" customHeight="1">
      <c r="A771" s="73" t="s">
        <v>108</v>
      </c>
      <c r="B771" s="56" t="s">
        <v>296</v>
      </c>
      <c r="C771" s="56" t="s">
        <v>111</v>
      </c>
      <c r="D771" s="56"/>
      <c r="E771" s="57">
        <f>E772</f>
        <v>374000</v>
      </c>
      <c r="F771" s="98"/>
      <c r="G771" s="57">
        <f>G772</f>
        <v>374000</v>
      </c>
      <c r="H771" s="103"/>
      <c r="I771" s="57">
        <f>I772</f>
        <v>392000</v>
      </c>
      <c r="J771" s="103"/>
      <c r="K771" s="57">
        <f>K772</f>
        <v>392000</v>
      </c>
      <c r="L771" s="103"/>
      <c r="M771" s="57">
        <f>M772</f>
        <v>392000</v>
      </c>
      <c r="N771" s="113"/>
      <c r="O771" s="57">
        <f>O772</f>
        <v>392000</v>
      </c>
      <c r="P771" s="98"/>
      <c r="Q771" s="139">
        <f>Q772</f>
        <v>381112</v>
      </c>
      <c r="R771" s="98"/>
      <c r="S771" s="141">
        <f>S772</f>
        <v>381112</v>
      </c>
      <c r="U771" s="141">
        <f>U772</f>
        <v>374726.1</v>
      </c>
      <c r="V771" s="227">
        <f t="shared" si="41"/>
        <v>98.3</v>
      </c>
    </row>
    <row r="772" spans="1:22" ht="37.5" customHeight="1">
      <c r="A772" s="37" t="s">
        <v>402</v>
      </c>
      <c r="B772" s="56" t="s">
        <v>296</v>
      </c>
      <c r="C772" s="56" t="s">
        <v>111</v>
      </c>
      <c r="D772" s="56" t="s">
        <v>385</v>
      </c>
      <c r="E772" s="57">
        <v>374000</v>
      </c>
      <c r="F772" s="98"/>
      <c r="G772" s="57">
        <f>E772+F772</f>
        <v>374000</v>
      </c>
      <c r="H772" s="103">
        <v>18000</v>
      </c>
      <c r="I772" s="57">
        <f>G772+H772</f>
        <v>392000</v>
      </c>
      <c r="J772" s="103"/>
      <c r="K772" s="57">
        <f>I772+J772</f>
        <v>392000</v>
      </c>
      <c r="L772" s="103"/>
      <c r="M772" s="57">
        <f>K772+L772</f>
        <v>392000</v>
      </c>
      <c r="N772" s="113"/>
      <c r="O772" s="57">
        <f>M772+N772</f>
        <v>392000</v>
      </c>
      <c r="P772" s="98">
        <v>-10888</v>
      </c>
      <c r="Q772" s="139">
        <f>O772+P772</f>
        <v>381112</v>
      </c>
      <c r="R772" s="98"/>
      <c r="S772" s="141">
        <f>Q772+R772</f>
        <v>381112</v>
      </c>
      <c r="U772" s="141">
        <v>374726.1</v>
      </c>
      <c r="V772" s="227">
        <f t="shared" si="41"/>
        <v>98.3</v>
      </c>
    </row>
    <row r="773" spans="1:22" ht="36" customHeight="1">
      <c r="A773" s="37" t="s">
        <v>112</v>
      </c>
      <c r="B773" s="56" t="s">
        <v>117</v>
      </c>
      <c r="C773" s="56"/>
      <c r="D773" s="56"/>
      <c r="E773" s="57">
        <f>E774+E779</f>
        <v>401000</v>
      </c>
      <c r="F773" s="98"/>
      <c r="G773" s="57">
        <f>G774+G779</f>
        <v>401000</v>
      </c>
      <c r="H773" s="103"/>
      <c r="I773" s="57">
        <f>I774+I779</f>
        <v>401000</v>
      </c>
      <c r="J773" s="103"/>
      <c r="K773" s="57">
        <f>K774+K779</f>
        <v>401000</v>
      </c>
      <c r="L773" s="103"/>
      <c r="M773" s="57">
        <f>M774+M779</f>
        <v>401000</v>
      </c>
      <c r="N773" s="113"/>
      <c r="O773" s="57">
        <f>O774+O779</f>
        <v>400275</v>
      </c>
      <c r="P773" s="98"/>
      <c r="Q773" s="139">
        <f>Q774+Q779</f>
        <v>400275</v>
      </c>
      <c r="R773" s="98"/>
      <c r="S773" s="141">
        <f>S774+S779</f>
        <v>400275</v>
      </c>
      <c r="U773" s="141">
        <f>U774+U779</f>
        <v>255232</v>
      </c>
      <c r="V773" s="227">
        <f t="shared" si="41"/>
        <v>63.8</v>
      </c>
    </row>
    <row r="774" spans="1:22" ht="63" customHeight="1">
      <c r="A774" s="72" t="s">
        <v>103</v>
      </c>
      <c r="B774" s="56" t="s">
        <v>117</v>
      </c>
      <c r="C774" s="56" t="s">
        <v>361</v>
      </c>
      <c r="D774" s="56"/>
      <c r="E774" s="57">
        <f>E775</f>
        <v>301000</v>
      </c>
      <c r="F774" s="98"/>
      <c r="G774" s="57">
        <f>G775</f>
        <v>301000</v>
      </c>
      <c r="H774" s="103"/>
      <c r="I774" s="57">
        <f>I775</f>
        <v>301000</v>
      </c>
      <c r="J774" s="103"/>
      <c r="K774" s="57">
        <f>K775</f>
        <v>301000</v>
      </c>
      <c r="L774" s="103"/>
      <c r="M774" s="57">
        <f>M775</f>
        <v>301000</v>
      </c>
      <c r="N774" s="113"/>
      <c r="O774" s="57">
        <f>O775</f>
        <v>300275</v>
      </c>
      <c r="P774" s="98"/>
      <c r="Q774" s="139">
        <f>Q775</f>
        <v>300275</v>
      </c>
      <c r="R774" s="98"/>
      <c r="S774" s="141">
        <f>S775</f>
        <v>300275</v>
      </c>
      <c r="U774" s="141">
        <f>U775</f>
        <v>155232</v>
      </c>
      <c r="V774" s="227">
        <f t="shared" si="41"/>
        <v>51.7</v>
      </c>
    </row>
    <row r="775" spans="1:22" ht="47.25" customHeight="1">
      <c r="A775" s="37" t="s">
        <v>113</v>
      </c>
      <c r="B775" s="56" t="s">
        <v>117</v>
      </c>
      <c r="C775" s="56" t="s">
        <v>118</v>
      </c>
      <c r="D775" s="56"/>
      <c r="E775" s="57">
        <f>E776</f>
        <v>301000</v>
      </c>
      <c r="F775" s="98"/>
      <c r="G775" s="57">
        <f>G776</f>
        <v>301000</v>
      </c>
      <c r="H775" s="103"/>
      <c r="I775" s="57">
        <f>I776</f>
        <v>301000</v>
      </c>
      <c r="J775" s="103"/>
      <c r="K775" s="57">
        <f>K776</f>
        <v>301000</v>
      </c>
      <c r="L775" s="103"/>
      <c r="M775" s="57">
        <f>M776</f>
        <v>301000</v>
      </c>
      <c r="N775" s="113"/>
      <c r="O775" s="57">
        <f>O776</f>
        <v>300275</v>
      </c>
      <c r="P775" s="98"/>
      <c r="Q775" s="139">
        <f>Q776</f>
        <v>300275</v>
      </c>
      <c r="R775" s="98"/>
      <c r="S775" s="141">
        <f>S776</f>
        <v>300275</v>
      </c>
      <c r="U775" s="141">
        <f>U776</f>
        <v>155232</v>
      </c>
      <c r="V775" s="227">
        <f t="shared" si="41"/>
        <v>51.7</v>
      </c>
    </row>
    <row r="776" spans="1:22" ht="51.75" customHeight="1">
      <c r="A776" s="74" t="s">
        <v>114</v>
      </c>
      <c r="B776" s="56" t="s">
        <v>117</v>
      </c>
      <c r="C776" s="56" t="s">
        <v>119</v>
      </c>
      <c r="D776" s="56"/>
      <c r="E776" s="57">
        <f>E777+E778</f>
        <v>301000</v>
      </c>
      <c r="F776" s="98"/>
      <c r="G776" s="57">
        <f>G777+G778</f>
        <v>301000</v>
      </c>
      <c r="H776" s="103"/>
      <c r="I776" s="57">
        <f>I777+I778</f>
        <v>301000</v>
      </c>
      <c r="J776" s="103"/>
      <c r="K776" s="57">
        <f>K777+K778</f>
        <v>301000</v>
      </c>
      <c r="L776" s="103"/>
      <c r="M776" s="57">
        <f>M777+M778</f>
        <v>301000</v>
      </c>
      <c r="N776" s="113"/>
      <c r="O776" s="57">
        <f>O777+O778</f>
        <v>300275</v>
      </c>
      <c r="P776" s="98"/>
      <c r="Q776" s="139">
        <f>Q777+Q778</f>
        <v>300275</v>
      </c>
      <c r="R776" s="98"/>
      <c r="S776" s="141">
        <f>S777+S778</f>
        <v>300275</v>
      </c>
      <c r="U776" s="141">
        <f>U777+U778</f>
        <v>155232</v>
      </c>
      <c r="V776" s="227">
        <f t="shared" si="41"/>
        <v>51.7</v>
      </c>
    </row>
    <row r="777" spans="1:22" ht="36.75" customHeight="1">
      <c r="A777" s="37" t="s">
        <v>402</v>
      </c>
      <c r="B777" s="56" t="s">
        <v>117</v>
      </c>
      <c r="C777" s="56" t="s">
        <v>119</v>
      </c>
      <c r="D777" s="56" t="s">
        <v>385</v>
      </c>
      <c r="E777" s="57">
        <v>251000</v>
      </c>
      <c r="F777" s="98"/>
      <c r="G777" s="57">
        <f>E777+F777</f>
        <v>251000</v>
      </c>
      <c r="H777" s="103"/>
      <c r="I777" s="57">
        <f>G777+H777</f>
        <v>251000</v>
      </c>
      <c r="J777" s="103"/>
      <c r="K777" s="57">
        <f>I777+J777</f>
        <v>251000</v>
      </c>
      <c r="L777" s="103"/>
      <c r="M777" s="57">
        <f>K777+L777</f>
        <v>251000</v>
      </c>
      <c r="N777" s="113">
        <v>-725</v>
      </c>
      <c r="O777" s="57">
        <f>M777+N777</f>
        <v>250275</v>
      </c>
      <c r="P777" s="98"/>
      <c r="Q777" s="139">
        <f>O777+P777</f>
        <v>250275</v>
      </c>
      <c r="R777" s="98">
        <f>3250-33250</f>
        <v>-30000</v>
      </c>
      <c r="S777" s="141">
        <f>Q777+R777</f>
        <v>220275</v>
      </c>
      <c r="U777" s="141">
        <v>87482</v>
      </c>
      <c r="V777" s="227">
        <f t="shared" si="41"/>
        <v>39.7</v>
      </c>
    </row>
    <row r="778" spans="1:22" ht="21" customHeight="1">
      <c r="A778" s="37" t="s">
        <v>388</v>
      </c>
      <c r="B778" s="56" t="s">
        <v>117</v>
      </c>
      <c r="C778" s="56" t="s">
        <v>119</v>
      </c>
      <c r="D778" s="56" t="s">
        <v>389</v>
      </c>
      <c r="E778" s="57">
        <v>50000</v>
      </c>
      <c r="F778" s="98"/>
      <c r="G778" s="57">
        <f>E778+F778</f>
        <v>50000</v>
      </c>
      <c r="H778" s="103"/>
      <c r="I778" s="57">
        <f>G778+H778</f>
        <v>50000</v>
      </c>
      <c r="J778" s="103"/>
      <c r="K778" s="57">
        <f>I778+J778</f>
        <v>50000</v>
      </c>
      <c r="L778" s="103"/>
      <c r="M778" s="57">
        <f>K778+L778</f>
        <v>50000</v>
      </c>
      <c r="N778" s="113"/>
      <c r="O778" s="57">
        <f>M778+N778</f>
        <v>50000</v>
      </c>
      <c r="P778" s="98"/>
      <c r="Q778" s="139">
        <f>O778+P778</f>
        <v>50000</v>
      </c>
      <c r="R778" s="98">
        <f>-3250+33250</f>
        <v>30000</v>
      </c>
      <c r="S778" s="141">
        <f>Q778+R778</f>
        <v>80000</v>
      </c>
      <c r="U778" s="141">
        <v>67750</v>
      </c>
      <c r="V778" s="227">
        <f aca="true" t="shared" si="44" ref="V778:V841">IF(S778=0,"-",IF(U778/S778*100&gt;110,"свыше 100",ROUND((U778/S778*100),1)))</f>
        <v>84.7</v>
      </c>
    </row>
    <row r="779" spans="1:22" ht="82.5" customHeight="1">
      <c r="A779" s="37" t="s">
        <v>115</v>
      </c>
      <c r="B779" s="56" t="s">
        <v>117</v>
      </c>
      <c r="C779" s="56" t="s">
        <v>120</v>
      </c>
      <c r="D779" s="56"/>
      <c r="E779" s="57">
        <f>E780</f>
        <v>100000</v>
      </c>
      <c r="F779" s="98"/>
      <c r="G779" s="57">
        <f>G780</f>
        <v>100000</v>
      </c>
      <c r="H779" s="103"/>
      <c r="I779" s="57">
        <f>I780</f>
        <v>100000</v>
      </c>
      <c r="J779" s="103"/>
      <c r="K779" s="57">
        <f>K780</f>
        <v>100000</v>
      </c>
      <c r="L779" s="103"/>
      <c r="M779" s="57">
        <f>M780</f>
        <v>100000</v>
      </c>
      <c r="N779" s="113"/>
      <c r="O779" s="57">
        <f>O780</f>
        <v>100000</v>
      </c>
      <c r="P779" s="98"/>
      <c r="Q779" s="139">
        <f>Q780</f>
        <v>100000</v>
      </c>
      <c r="R779" s="98"/>
      <c r="S779" s="141">
        <f>S780</f>
        <v>100000</v>
      </c>
      <c r="U779" s="141">
        <f>U780</f>
        <v>100000</v>
      </c>
      <c r="V779" s="227">
        <f t="shared" si="44"/>
        <v>100</v>
      </c>
    </row>
    <row r="780" spans="1:22" ht="51" customHeight="1">
      <c r="A780" s="37" t="s">
        <v>116</v>
      </c>
      <c r="B780" s="56" t="s">
        <v>117</v>
      </c>
      <c r="C780" s="56" t="s">
        <v>121</v>
      </c>
      <c r="D780" s="56"/>
      <c r="E780" s="57">
        <f>E781</f>
        <v>100000</v>
      </c>
      <c r="F780" s="98"/>
      <c r="G780" s="57">
        <f>G781</f>
        <v>100000</v>
      </c>
      <c r="H780" s="103"/>
      <c r="I780" s="57">
        <f>I781</f>
        <v>100000</v>
      </c>
      <c r="J780" s="103"/>
      <c r="K780" s="57">
        <f>K781</f>
        <v>100000</v>
      </c>
      <c r="L780" s="103"/>
      <c r="M780" s="57">
        <f>M781</f>
        <v>100000</v>
      </c>
      <c r="N780" s="113"/>
      <c r="O780" s="57">
        <f>O781</f>
        <v>100000</v>
      </c>
      <c r="P780" s="98"/>
      <c r="Q780" s="139">
        <f>Q781</f>
        <v>100000</v>
      </c>
      <c r="R780" s="98"/>
      <c r="S780" s="141">
        <f>S781</f>
        <v>100000</v>
      </c>
      <c r="U780" s="141">
        <f>U781</f>
        <v>100000</v>
      </c>
      <c r="V780" s="227">
        <f t="shared" si="44"/>
        <v>100</v>
      </c>
    </row>
    <row r="781" spans="1:22" ht="35.25" customHeight="1">
      <c r="A781" s="37" t="s">
        <v>402</v>
      </c>
      <c r="B781" s="56" t="s">
        <v>117</v>
      </c>
      <c r="C781" s="56" t="s">
        <v>121</v>
      </c>
      <c r="D781" s="56" t="s">
        <v>385</v>
      </c>
      <c r="E781" s="57">
        <v>100000</v>
      </c>
      <c r="F781" s="98"/>
      <c r="G781" s="57">
        <f>E781+F781</f>
        <v>100000</v>
      </c>
      <c r="H781" s="103"/>
      <c r="I781" s="57">
        <f>G781+H781</f>
        <v>100000</v>
      </c>
      <c r="J781" s="103"/>
      <c r="K781" s="57">
        <f>I781+J781</f>
        <v>100000</v>
      </c>
      <c r="L781" s="103"/>
      <c r="M781" s="57">
        <f>K781+L781</f>
        <v>100000</v>
      </c>
      <c r="N781" s="113"/>
      <c r="O781" s="57">
        <f>M781+N781</f>
        <v>100000</v>
      </c>
      <c r="P781" s="98"/>
      <c r="Q781" s="139">
        <f>O781+P781</f>
        <v>100000</v>
      </c>
      <c r="R781" s="98"/>
      <c r="S781" s="141">
        <f>Q781+R781</f>
        <v>100000</v>
      </c>
      <c r="U781" s="141">
        <f>S781+T781</f>
        <v>100000</v>
      </c>
      <c r="V781" s="227">
        <f t="shared" si="44"/>
        <v>100</v>
      </c>
    </row>
    <row r="782" spans="1:22" ht="24" customHeight="1">
      <c r="A782" s="26" t="s">
        <v>297</v>
      </c>
      <c r="B782" s="54" t="s">
        <v>298</v>
      </c>
      <c r="C782" s="54"/>
      <c r="D782" s="54"/>
      <c r="E782" s="55">
        <f>E783+E788+E796+E801+E816+E821</f>
        <v>19692100</v>
      </c>
      <c r="F782" s="98"/>
      <c r="G782" s="55">
        <f>G783+G788+G796+G801+G816+G821</f>
        <v>18760100</v>
      </c>
      <c r="H782" s="103"/>
      <c r="I782" s="55">
        <f>I783+I788+I796+I801+I816+I821</f>
        <v>50075250</v>
      </c>
      <c r="J782" s="103"/>
      <c r="K782" s="55">
        <f>K783+K788+K796+K801+K816+K821</f>
        <v>50124233</v>
      </c>
      <c r="L782" s="103"/>
      <c r="M782" s="55">
        <f>M783+M788+M796+M801+M816+M821</f>
        <v>51165410.21</v>
      </c>
      <c r="N782" s="113"/>
      <c r="O782" s="55">
        <f>O783+O788+O796+O801+O816+O821</f>
        <v>31314045.54</v>
      </c>
      <c r="P782" s="98"/>
      <c r="Q782" s="138">
        <f>Q783+Q788+Q796+Q801+Q816+Q821</f>
        <v>25726484.56</v>
      </c>
      <c r="R782" s="98"/>
      <c r="S782" s="138">
        <f>S783+S788+S796+S801+S816+S821</f>
        <v>22892306.999999996</v>
      </c>
      <c r="U782" s="138">
        <f>U783+U788+U796+U801+U816+U821</f>
        <v>15257313.780000001</v>
      </c>
      <c r="V782" s="227">
        <f t="shared" si="44"/>
        <v>66.6</v>
      </c>
    </row>
    <row r="783" spans="1:22" ht="22.5" customHeight="1">
      <c r="A783" s="38" t="s">
        <v>299</v>
      </c>
      <c r="B783" s="56" t="s">
        <v>300</v>
      </c>
      <c r="C783" s="56"/>
      <c r="D783" s="56"/>
      <c r="E783" s="57">
        <f>E784</f>
        <v>85000</v>
      </c>
      <c r="F783" s="98"/>
      <c r="G783" s="57">
        <f>G784</f>
        <v>85000</v>
      </c>
      <c r="H783" s="103"/>
      <c r="I783" s="57">
        <f>I784</f>
        <v>85000</v>
      </c>
      <c r="J783" s="103"/>
      <c r="K783" s="57">
        <f>K784</f>
        <v>85000</v>
      </c>
      <c r="L783" s="103"/>
      <c r="M783" s="57">
        <f>M784</f>
        <v>85000</v>
      </c>
      <c r="N783" s="113"/>
      <c r="O783" s="57">
        <f>O784</f>
        <v>85000</v>
      </c>
      <c r="P783" s="98"/>
      <c r="Q783" s="139">
        <f>Q784</f>
        <v>85000</v>
      </c>
      <c r="R783" s="98"/>
      <c r="S783" s="141">
        <f>S784</f>
        <v>85000</v>
      </c>
      <c r="U783" s="141">
        <f>U784</f>
        <v>85000</v>
      </c>
      <c r="V783" s="227">
        <f t="shared" si="44"/>
        <v>100</v>
      </c>
    </row>
    <row r="784" spans="1:22" ht="132" customHeight="1">
      <c r="A784" s="37" t="s">
        <v>122</v>
      </c>
      <c r="B784" s="56" t="s">
        <v>300</v>
      </c>
      <c r="C784" s="56" t="s">
        <v>22</v>
      </c>
      <c r="D784" s="56"/>
      <c r="E784" s="57">
        <f>E785</f>
        <v>85000</v>
      </c>
      <c r="F784" s="98"/>
      <c r="G784" s="57">
        <f>G785</f>
        <v>85000</v>
      </c>
      <c r="H784" s="103"/>
      <c r="I784" s="57">
        <f>I785</f>
        <v>85000</v>
      </c>
      <c r="J784" s="103"/>
      <c r="K784" s="57">
        <f>K785</f>
        <v>85000</v>
      </c>
      <c r="L784" s="103"/>
      <c r="M784" s="57">
        <f>M785</f>
        <v>85000</v>
      </c>
      <c r="N784" s="113"/>
      <c r="O784" s="57">
        <f>O785</f>
        <v>85000</v>
      </c>
      <c r="P784" s="98"/>
      <c r="Q784" s="139">
        <f>Q785</f>
        <v>85000</v>
      </c>
      <c r="R784" s="98"/>
      <c r="S784" s="141">
        <f>S785</f>
        <v>85000</v>
      </c>
      <c r="U784" s="141">
        <f>U785</f>
        <v>85000</v>
      </c>
      <c r="V784" s="227">
        <f t="shared" si="44"/>
        <v>100</v>
      </c>
    </row>
    <row r="785" spans="1:22" ht="36.75" customHeight="1">
      <c r="A785" s="37" t="s">
        <v>37</v>
      </c>
      <c r="B785" s="56" t="s">
        <v>300</v>
      </c>
      <c r="C785" s="56" t="s">
        <v>123</v>
      </c>
      <c r="D785" s="56"/>
      <c r="E785" s="57">
        <f>E786</f>
        <v>85000</v>
      </c>
      <c r="F785" s="98"/>
      <c r="G785" s="57">
        <f>G786</f>
        <v>85000</v>
      </c>
      <c r="H785" s="103"/>
      <c r="I785" s="57">
        <f>I786</f>
        <v>85000</v>
      </c>
      <c r="J785" s="103"/>
      <c r="K785" s="57">
        <f>K786</f>
        <v>85000</v>
      </c>
      <c r="L785" s="103"/>
      <c r="M785" s="57">
        <f>M786</f>
        <v>85000</v>
      </c>
      <c r="N785" s="113"/>
      <c r="O785" s="57">
        <f>O786</f>
        <v>85000</v>
      </c>
      <c r="P785" s="98"/>
      <c r="Q785" s="139">
        <f>Q786</f>
        <v>85000</v>
      </c>
      <c r="R785" s="98"/>
      <c r="S785" s="141">
        <f>S786</f>
        <v>85000</v>
      </c>
      <c r="U785" s="141">
        <f>U786</f>
        <v>85000</v>
      </c>
      <c r="V785" s="227">
        <f t="shared" si="44"/>
        <v>100</v>
      </c>
    </row>
    <row r="786" spans="1:22" ht="34.5" customHeight="1">
      <c r="A786" s="37" t="s">
        <v>38</v>
      </c>
      <c r="B786" s="56" t="s">
        <v>300</v>
      </c>
      <c r="C786" s="56" t="s">
        <v>124</v>
      </c>
      <c r="D786" s="56"/>
      <c r="E786" s="57">
        <f>E787</f>
        <v>85000</v>
      </c>
      <c r="F786" s="98"/>
      <c r="G786" s="57">
        <f>G787</f>
        <v>85000</v>
      </c>
      <c r="H786" s="103"/>
      <c r="I786" s="57">
        <f>I787</f>
        <v>85000</v>
      </c>
      <c r="J786" s="103"/>
      <c r="K786" s="57">
        <f>K787</f>
        <v>85000</v>
      </c>
      <c r="L786" s="103"/>
      <c r="M786" s="57">
        <f>M787</f>
        <v>85000</v>
      </c>
      <c r="N786" s="113"/>
      <c r="O786" s="57">
        <f>O787</f>
        <v>85000</v>
      </c>
      <c r="P786" s="98"/>
      <c r="Q786" s="139">
        <f>Q787</f>
        <v>85000</v>
      </c>
      <c r="R786" s="98"/>
      <c r="S786" s="141">
        <f>S787</f>
        <v>85000</v>
      </c>
      <c r="U786" s="141">
        <f>U787</f>
        <v>85000</v>
      </c>
      <c r="V786" s="227">
        <f t="shared" si="44"/>
        <v>100</v>
      </c>
    </row>
    <row r="787" spans="1:22" ht="24" customHeight="1">
      <c r="A787" s="37" t="s">
        <v>388</v>
      </c>
      <c r="B787" s="56" t="s">
        <v>300</v>
      </c>
      <c r="C787" s="56" t="s">
        <v>124</v>
      </c>
      <c r="D787" s="56" t="s">
        <v>389</v>
      </c>
      <c r="E787" s="57">
        <v>85000</v>
      </c>
      <c r="F787" s="98"/>
      <c r="G787" s="57">
        <f>E787+F787</f>
        <v>85000</v>
      </c>
      <c r="H787" s="103"/>
      <c r="I787" s="57">
        <f>G787+H787</f>
        <v>85000</v>
      </c>
      <c r="J787" s="103"/>
      <c r="K787" s="57">
        <f>I787+J787</f>
        <v>85000</v>
      </c>
      <c r="L787" s="103"/>
      <c r="M787" s="57">
        <f>K787+L787</f>
        <v>85000</v>
      </c>
      <c r="N787" s="113"/>
      <c r="O787" s="57">
        <f>M787+N787</f>
        <v>85000</v>
      </c>
      <c r="P787" s="98"/>
      <c r="Q787" s="139">
        <f>O787+P787</f>
        <v>85000</v>
      </c>
      <c r="R787" s="98"/>
      <c r="S787" s="141">
        <f>Q787+R787</f>
        <v>85000</v>
      </c>
      <c r="U787" s="141">
        <f>S787+T787</f>
        <v>85000</v>
      </c>
      <c r="V787" s="227">
        <f t="shared" si="44"/>
        <v>100</v>
      </c>
    </row>
    <row r="788" spans="1:22" ht="19.5" customHeight="1">
      <c r="A788" s="38" t="s">
        <v>407</v>
      </c>
      <c r="B788" s="56" t="s">
        <v>301</v>
      </c>
      <c r="C788" s="56"/>
      <c r="D788" s="56"/>
      <c r="E788" s="57">
        <f>E789</f>
        <v>1492100</v>
      </c>
      <c r="F788" s="98"/>
      <c r="G788" s="57">
        <f>G789</f>
        <v>1492100</v>
      </c>
      <c r="H788" s="103"/>
      <c r="I788" s="57">
        <f>I789</f>
        <v>10093100</v>
      </c>
      <c r="J788" s="103"/>
      <c r="K788" s="57">
        <f>K789</f>
        <v>10093100</v>
      </c>
      <c r="L788" s="103"/>
      <c r="M788" s="57">
        <f>M789</f>
        <v>10093100</v>
      </c>
      <c r="N788" s="113"/>
      <c r="O788" s="57">
        <f>O789</f>
        <v>10445100</v>
      </c>
      <c r="P788" s="98"/>
      <c r="Q788" s="139">
        <f>Q789</f>
        <v>7638266.5</v>
      </c>
      <c r="R788" s="98"/>
      <c r="S788" s="141">
        <f>S789</f>
        <v>4578893.68</v>
      </c>
      <c r="U788" s="141">
        <f>U789</f>
        <v>2353525.71</v>
      </c>
      <c r="V788" s="227">
        <f t="shared" si="44"/>
        <v>51.4</v>
      </c>
    </row>
    <row r="789" spans="1:22" ht="64.5" customHeight="1">
      <c r="A789" s="72" t="s">
        <v>103</v>
      </c>
      <c r="B789" s="56" t="s">
        <v>301</v>
      </c>
      <c r="C789" s="56" t="s">
        <v>361</v>
      </c>
      <c r="D789" s="56"/>
      <c r="E789" s="58">
        <f>E790+E793</f>
        <v>1492100</v>
      </c>
      <c r="F789" s="98"/>
      <c r="G789" s="58">
        <f>G790+G793</f>
        <v>1492100</v>
      </c>
      <c r="H789" s="103"/>
      <c r="I789" s="58">
        <f>I790+I793</f>
        <v>10093100</v>
      </c>
      <c r="J789" s="103"/>
      <c r="K789" s="58">
        <f>K790+K793</f>
        <v>10093100</v>
      </c>
      <c r="L789" s="103"/>
      <c r="M789" s="58">
        <f>M790+M793</f>
        <v>10093100</v>
      </c>
      <c r="N789" s="113"/>
      <c r="O789" s="58">
        <f>O790+O793</f>
        <v>10445100</v>
      </c>
      <c r="P789" s="98"/>
      <c r="Q789" s="140">
        <f>Q790+Q793</f>
        <v>7638266.5</v>
      </c>
      <c r="R789" s="98"/>
      <c r="S789" s="130">
        <f>S790+S793</f>
        <v>4578893.68</v>
      </c>
      <c r="U789" s="130">
        <f>U790+U793</f>
        <v>2353525.71</v>
      </c>
      <c r="V789" s="227">
        <f t="shared" si="44"/>
        <v>51.4</v>
      </c>
    </row>
    <row r="790" spans="1:22" ht="35.25" customHeight="1">
      <c r="A790" s="37" t="s">
        <v>125</v>
      </c>
      <c r="B790" s="56" t="s">
        <v>301</v>
      </c>
      <c r="C790" s="56" t="s">
        <v>522</v>
      </c>
      <c r="D790" s="56"/>
      <c r="E790" s="58">
        <f>E791</f>
        <v>150000</v>
      </c>
      <c r="F790" s="98"/>
      <c r="G790" s="58">
        <f>G791</f>
        <v>150000</v>
      </c>
      <c r="H790" s="103"/>
      <c r="I790" s="58">
        <f>I791</f>
        <v>150000</v>
      </c>
      <c r="J790" s="103"/>
      <c r="K790" s="58">
        <f>K791</f>
        <v>150000</v>
      </c>
      <c r="L790" s="103"/>
      <c r="M790" s="58">
        <f>M791</f>
        <v>137139</v>
      </c>
      <c r="N790" s="113"/>
      <c r="O790" s="58">
        <f>O791</f>
        <v>120715</v>
      </c>
      <c r="P790" s="98"/>
      <c r="Q790" s="140">
        <f>Q791</f>
        <v>120715</v>
      </c>
      <c r="R790" s="98"/>
      <c r="S790" s="130">
        <f>S791</f>
        <v>120715</v>
      </c>
      <c r="U790" s="130">
        <f>U791</f>
        <v>119000</v>
      </c>
      <c r="V790" s="227">
        <f t="shared" si="44"/>
        <v>98.6</v>
      </c>
    </row>
    <row r="791" spans="1:22" ht="21" customHeight="1">
      <c r="A791" s="37" t="s">
        <v>523</v>
      </c>
      <c r="B791" s="56" t="s">
        <v>301</v>
      </c>
      <c r="C791" s="56" t="s">
        <v>524</v>
      </c>
      <c r="D791" s="56"/>
      <c r="E791" s="58">
        <f>E792</f>
        <v>150000</v>
      </c>
      <c r="F791" s="98"/>
      <c r="G791" s="58">
        <f>G792</f>
        <v>150000</v>
      </c>
      <c r="H791" s="103"/>
      <c r="I791" s="58">
        <f>I792</f>
        <v>150000</v>
      </c>
      <c r="J791" s="103"/>
      <c r="K791" s="58">
        <f>K792</f>
        <v>150000</v>
      </c>
      <c r="L791" s="103"/>
      <c r="M791" s="58">
        <f>M792</f>
        <v>137139</v>
      </c>
      <c r="N791" s="113"/>
      <c r="O791" s="58">
        <f>O792</f>
        <v>120715</v>
      </c>
      <c r="P791" s="98"/>
      <c r="Q791" s="140">
        <f>Q792</f>
        <v>120715</v>
      </c>
      <c r="R791" s="98"/>
      <c r="S791" s="130">
        <f>S792</f>
        <v>120715</v>
      </c>
      <c r="U791" s="130">
        <f>U792</f>
        <v>119000</v>
      </c>
      <c r="V791" s="227">
        <f t="shared" si="44"/>
        <v>98.6</v>
      </c>
    </row>
    <row r="792" spans="1:22" ht="33" customHeight="1">
      <c r="A792" s="37" t="s">
        <v>403</v>
      </c>
      <c r="B792" s="56" t="s">
        <v>301</v>
      </c>
      <c r="C792" s="56" t="s">
        <v>524</v>
      </c>
      <c r="D792" s="56" t="s">
        <v>385</v>
      </c>
      <c r="E792" s="58">
        <v>150000</v>
      </c>
      <c r="F792" s="98"/>
      <c r="G792" s="58">
        <f>E792+F792</f>
        <v>150000</v>
      </c>
      <c r="H792" s="103"/>
      <c r="I792" s="58">
        <f>G792+H792</f>
        <v>150000</v>
      </c>
      <c r="J792" s="103"/>
      <c r="K792" s="58">
        <f>I792+J792</f>
        <v>150000</v>
      </c>
      <c r="L792" s="103">
        <v>-12861</v>
      </c>
      <c r="M792" s="58">
        <f>K792+L792</f>
        <v>137139</v>
      </c>
      <c r="N792" s="113">
        <v>-16424</v>
      </c>
      <c r="O792" s="58">
        <f>M792+N792</f>
        <v>120715</v>
      </c>
      <c r="P792" s="98"/>
      <c r="Q792" s="140">
        <f>O792+P792</f>
        <v>120715</v>
      </c>
      <c r="R792" s="98"/>
      <c r="S792" s="130">
        <f>Q792+R792</f>
        <v>120715</v>
      </c>
      <c r="U792" s="130">
        <v>119000</v>
      </c>
      <c r="V792" s="227">
        <f t="shared" si="44"/>
        <v>98.6</v>
      </c>
    </row>
    <row r="793" spans="1:22" ht="51.75" customHeight="1">
      <c r="A793" s="37" t="s">
        <v>126</v>
      </c>
      <c r="B793" s="56" t="s">
        <v>301</v>
      </c>
      <c r="C793" s="56" t="s">
        <v>254</v>
      </c>
      <c r="D793" s="56"/>
      <c r="E793" s="58">
        <f>E794</f>
        <v>1342100</v>
      </c>
      <c r="F793" s="98"/>
      <c r="G793" s="58">
        <f>G794</f>
        <v>1342100</v>
      </c>
      <c r="H793" s="103"/>
      <c r="I793" s="58">
        <f>I794</f>
        <v>9943100</v>
      </c>
      <c r="J793" s="103"/>
      <c r="K793" s="58">
        <f>K794</f>
        <v>9943100</v>
      </c>
      <c r="L793" s="103"/>
      <c r="M793" s="58">
        <f>M794</f>
        <v>9955961</v>
      </c>
      <c r="N793" s="113"/>
      <c r="O793" s="58">
        <f>O794</f>
        <v>10324385</v>
      </c>
      <c r="P793" s="98"/>
      <c r="Q793" s="140">
        <f>Q794</f>
        <v>7517551.5</v>
      </c>
      <c r="R793" s="98"/>
      <c r="S793" s="130">
        <f>S794</f>
        <v>4458178.68</v>
      </c>
      <c r="U793" s="130">
        <f>U794</f>
        <v>2234525.71</v>
      </c>
      <c r="V793" s="227">
        <f t="shared" si="44"/>
        <v>50.1</v>
      </c>
    </row>
    <row r="794" spans="1:22" ht="31.5" customHeight="1">
      <c r="A794" s="37" t="s">
        <v>134</v>
      </c>
      <c r="B794" s="56" t="s">
        <v>301</v>
      </c>
      <c r="C794" s="56" t="s">
        <v>255</v>
      </c>
      <c r="D794" s="56"/>
      <c r="E794" s="58">
        <f>E795</f>
        <v>1342100</v>
      </c>
      <c r="F794" s="98"/>
      <c r="G794" s="58">
        <f>G795</f>
        <v>1342100</v>
      </c>
      <c r="H794" s="103"/>
      <c r="I794" s="58">
        <f>I795</f>
        <v>9943100</v>
      </c>
      <c r="J794" s="103"/>
      <c r="K794" s="58">
        <f>K795</f>
        <v>9943100</v>
      </c>
      <c r="L794" s="103"/>
      <c r="M794" s="58">
        <f>M795</f>
        <v>9955961</v>
      </c>
      <c r="N794" s="113"/>
      <c r="O794" s="58">
        <f>O795</f>
        <v>10324385</v>
      </c>
      <c r="P794" s="98"/>
      <c r="Q794" s="140">
        <f>Q795</f>
        <v>7517551.5</v>
      </c>
      <c r="R794" s="98"/>
      <c r="S794" s="130">
        <f>S795</f>
        <v>4458178.68</v>
      </c>
      <c r="U794" s="130">
        <f>U795</f>
        <v>2234525.71</v>
      </c>
      <c r="V794" s="227">
        <f t="shared" si="44"/>
        <v>50.1</v>
      </c>
    </row>
    <row r="795" spans="1:22" ht="39.75" customHeight="1">
      <c r="A795" s="37" t="s">
        <v>403</v>
      </c>
      <c r="B795" s="56" t="s">
        <v>301</v>
      </c>
      <c r="C795" s="56" t="s">
        <v>255</v>
      </c>
      <c r="D795" s="56" t="s">
        <v>385</v>
      </c>
      <c r="E795" s="57">
        <v>1342100</v>
      </c>
      <c r="F795" s="98"/>
      <c r="G795" s="57">
        <f>E795+F795</f>
        <v>1342100</v>
      </c>
      <c r="H795" s="103">
        <v>8601000</v>
      </c>
      <c r="I795" s="57">
        <f>G795+H795</f>
        <v>9943100</v>
      </c>
      <c r="J795" s="103"/>
      <c r="K795" s="57">
        <f>I795+J795</f>
        <v>9943100</v>
      </c>
      <c r="L795" s="103">
        <v>12861</v>
      </c>
      <c r="M795" s="57">
        <f>K795+L795</f>
        <v>9955961</v>
      </c>
      <c r="N795" s="113">
        <f>16424+352000</f>
        <v>368424</v>
      </c>
      <c r="O795" s="57">
        <f>M795+N795</f>
        <v>10324385</v>
      </c>
      <c r="P795" s="98">
        <f>-1200000-1606833.5</f>
        <v>-2806833.5</v>
      </c>
      <c r="Q795" s="139">
        <f>O795+P795</f>
        <v>7517551.5</v>
      </c>
      <c r="R795" s="98">
        <f>8040-1879079.49-1188333.33</f>
        <v>-3059372.8200000003</v>
      </c>
      <c r="S795" s="141">
        <f>Q795+R795</f>
        <v>4458178.68</v>
      </c>
      <c r="U795" s="141">
        <v>2234525.71</v>
      </c>
      <c r="V795" s="227">
        <f t="shared" si="44"/>
        <v>50.1</v>
      </c>
    </row>
    <row r="796" spans="1:22" ht="16.5" customHeight="1">
      <c r="A796" s="38" t="s">
        <v>348</v>
      </c>
      <c r="B796" s="56" t="s">
        <v>349</v>
      </c>
      <c r="C796" s="56"/>
      <c r="D796" s="56"/>
      <c r="E796" s="57">
        <f>E797</f>
        <v>395000</v>
      </c>
      <c r="F796" s="98"/>
      <c r="G796" s="57">
        <f>G797</f>
        <v>395000</v>
      </c>
      <c r="H796" s="103"/>
      <c r="I796" s="57">
        <f>I797</f>
        <v>395000</v>
      </c>
      <c r="J796" s="103"/>
      <c r="K796" s="57">
        <f>K797</f>
        <v>395000</v>
      </c>
      <c r="L796" s="103"/>
      <c r="M796" s="57">
        <f>M797</f>
        <v>395000</v>
      </c>
      <c r="N796" s="113"/>
      <c r="O796" s="57">
        <f>O797</f>
        <v>395000</v>
      </c>
      <c r="P796" s="98"/>
      <c r="Q796" s="139">
        <f>Q797</f>
        <v>395000</v>
      </c>
      <c r="R796" s="98"/>
      <c r="S796" s="141">
        <f>S797</f>
        <v>395000</v>
      </c>
      <c r="U796" s="141">
        <f>U797</f>
        <v>344326</v>
      </c>
      <c r="V796" s="227">
        <f t="shared" si="44"/>
        <v>87.2</v>
      </c>
    </row>
    <row r="797" spans="1:22" ht="20.25" customHeight="1">
      <c r="A797" s="71" t="s">
        <v>513</v>
      </c>
      <c r="B797" s="56" t="s">
        <v>349</v>
      </c>
      <c r="C797" s="56" t="s">
        <v>289</v>
      </c>
      <c r="D797" s="56"/>
      <c r="E797" s="58">
        <f>E798</f>
        <v>395000</v>
      </c>
      <c r="F797" s="98"/>
      <c r="G797" s="58">
        <f>G798</f>
        <v>395000</v>
      </c>
      <c r="H797" s="103"/>
      <c r="I797" s="58">
        <f>I798</f>
        <v>395000</v>
      </c>
      <c r="J797" s="103"/>
      <c r="K797" s="58">
        <f>K798</f>
        <v>395000</v>
      </c>
      <c r="L797" s="103"/>
      <c r="M797" s="58">
        <f>M798</f>
        <v>395000</v>
      </c>
      <c r="N797" s="113"/>
      <c r="O797" s="58">
        <f>O798</f>
        <v>395000</v>
      </c>
      <c r="P797" s="98"/>
      <c r="Q797" s="140">
        <f>Q798</f>
        <v>395000</v>
      </c>
      <c r="R797" s="98"/>
      <c r="S797" s="130">
        <f>S798</f>
        <v>395000</v>
      </c>
      <c r="U797" s="130">
        <f>U798</f>
        <v>344326</v>
      </c>
      <c r="V797" s="227">
        <f t="shared" si="44"/>
        <v>87.2</v>
      </c>
    </row>
    <row r="798" spans="1:22" ht="33.75" customHeight="1">
      <c r="A798" s="71" t="s">
        <v>218</v>
      </c>
      <c r="B798" s="56" t="s">
        <v>349</v>
      </c>
      <c r="C798" s="56" t="s">
        <v>257</v>
      </c>
      <c r="D798" s="56"/>
      <c r="E798" s="58">
        <f>E799</f>
        <v>395000</v>
      </c>
      <c r="F798" s="98"/>
      <c r="G798" s="58">
        <f>G799</f>
        <v>395000</v>
      </c>
      <c r="H798" s="103"/>
      <c r="I798" s="58">
        <f>I799</f>
        <v>395000</v>
      </c>
      <c r="J798" s="103"/>
      <c r="K798" s="58">
        <f>K799</f>
        <v>395000</v>
      </c>
      <c r="L798" s="103"/>
      <c r="M798" s="58">
        <f>M799</f>
        <v>395000</v>
      </c>
      <c r="N798" s="113"/>
      <c r="O798" s="58">
        <f>O799</f>
        <v>395000</v>
      </c>
      <c r="P798" s="98"/>
      <c r="Q798" s="140">
        <f>Q799</f>
        <v>395000</v>
      </c>
      <c r="R798" s="98"/>
      <c r="S798" s="130">
        <f>S799</f>
        <v>395000</v>
      </c>
      <c r="U798" s="130">
        <f>U799</f>
        <v>344326</v>
      </c>
      <c r="V798" s="227">
        <f t="shared" si="44"/>
        <v>87.2</v>
      </c>
    </row>
    <row r="799" spans="1:22" ht="36" customHeight="1">
      <c r="A799" s="71" t="s">
        <v>256</v>
      </c>
      <c r="B799" s="56" t="s">
        <v>349</v>
      </c>
      <c r="C799" s="56" t="s">
        <v>258</v>
      </c>
      <c r="D799" s="56"/>
      <c r="E799" s="58">
        <f>E800</f>
        <v>395000</v>
      </c>
      <c r="F799" s="98"/>
      <c r="G799" s="58">
        <f>G800</f>
        <v>395000</v>
      </c>
      <c r="H799" s="103"/>
      <c r="I799" s="58">
        <f>I800</f>
        <v>395000</v>
      </c>
      <c r="J799" s="103"/>
      <c r="K799" s="58">
        <f>K800</f>
        <v>395000</v>
      </c>
      <c r="L799" s="103"/>
      <c r="M799" s="58">
        <f>M800</f>
        <v>395000</v>
      </c>
      <c r="N799" s="113"/>
      <c r="O799" s="58">
        <f>O800</f>
        <v>395000</v>
      </c>
      <c r="P799" s="98"/>
      <c r="Q799" s="140">
        <f>Q800</f>
        <v>395000</v>
      </c>
      <c r="R799" s="98"/>
      <c r="S799" s="130">
        <f>S800</f>
        <v>395000</v>
      </c>
      <c r="U799" s="130">
        <f>U800</f>
        <v>344326</v>
      </c>
      <c r="V799" s="227">
        <f t="shared" si="44"/>
        <v>87.2</v>
      </c>
    </row>
    <row r="800" spans="1:22" ht="37.5" customHeight="1">
      <c r="A800" s="37" t="s">
        <v>556</v>
      </c>
      <c r="B800" s="56" t="s">
        <v>349</v>
      </c>
      <c r="C800" s="56" t="s">
        <v>258</v>
      </c>
      <c r="D800" s="56" t="s">
        <v>395</v>
      </c>
      <c r="E800" s="57">
        <v>395000</v>
      </c>
      <c r="F800" s="98"/>
      <c r="G800" s="57">
        <f>E800+F800</f>
        <v>395000</v>
      </c>
      <c r="H800" s="103"/>
      <c r="I800" s="57">
        <f>G800+H800</f>
        <v>395000</v>
      </c>
      <c r="J800" s="103"/>
      <c r="K800" s="57">
        <f>I800+J800</f>
        <v>395000</v>
      </c>
      <c r="L800" s="103"/>
      <c r="M800" s="57">
        <f>K800+L800</f>
        <v>395000</v>
      </c>
      <c r="N800" s="113"/>
      <c r="O800" s="57">
        <f>M800+N800</f>
        <v>395000</v>
      </c>
      <c r="P800" s="98"/>
      <c r="Q800" s="139">
        <f>O800+P800</f>
        <v>395000</v>
      </c>
      <c r="R800" s="98"/>
      <c r="S800" s="141">
        <f>Q800+R800</f>
        <v>395000</v>
      </c>
      <c r="U800" s="141">
        <v>344326</v>
      </c>
      <c r="V800" s="227">
        <f t="shared" si="44"/>
        <v>87.2</v>
      </c>
    </row>
    <row r="801" spans="1:22" ht="18" customHeight="1">
      <c r="A801" s="38" t="s">
        <v>404</v>
      </c>
      <c r="B801" s="56" t="s">
        <v>405</v>
      </c>
      <c r="C801" s="56"/>
      <c r="D801" s="56"/>
      <c r="E801" s="57">
        <f>E802</f>
        <v>15833000</v>
      </c>
      <c r="F801" s="98"/>
      <c r="G801" s="57">
        <f>G802</f>
        <v>14901000</v>
      </c>
      <c r="H801" s="103"/>
      <c r="I801" s="57">
        <f>I802</f>
        <v>8571000</v>
      </c>
      <c r="J801" s="103"/>
      <c r="K801" s="57">
        <f>K802</f>
        <v>8571000</v>
      </c>
      <c r="L801" s="103"/>
      <c r="M801" s="57">
        <f>M802</f>
        <v>8571000</v>
      </c>
      <c r="N801" s="113"/>
      <c r="O801" s="57">
        <f>O802</f>
        <v>12171000</v>
      </c>
      <c r="P801" s="98"/>
      <c r="Q801" s="139">
        <f>Q802</f>
        <v>13371000</v>
      </c>
      <c r="R801" s="98"/>
      <c r="S801" s="141">
        <f>S802</f>
        <v>15870999.999999998</v>
      </c>
      <c r="U801" s="141">
        <f>U802</f>
        <v>11483090.25</v>
      </c>
      <c r="V801" s="227">
        <f t="shared" si="44"/>
        <v>72.4</v>
      </c>
    </row>
    <row r="802" spans="1:22" ht="98.25" customHeight="1">
      <c r="A802" s="71" t="s">
        <v>513</v>
      </c>
      <c r="B802" s="56" t="s">
        <v>405</v>
      </c>
      <c r="C802" s="56" t="s">
        <v>289</v>
      </c>
      <c r="D802" s="56"/>
      <c r="E802" s="58">
        <f>E803</f>
        <v>15833000</v>
      </c>
      <c r="F802" s="98"/>
      <c r="G802" s="58">
        <f>G803</f>
        <v>14901000</v>
      </c>
      <c r="H802" s="103"/>
      <c r="I802" s="58">
        <f>I803</f>
        <v>8571000</v>
      </c>
      <c r="J802" s="103"/>
      <c r="K802" s="58">
        <f>K803</f>
        <v>8571000</v>
      </c>
      <c r="L802" s="103"/>
      <c r="M802" s="58">
        <f>M803</f>
        <v>8571000</v>
      </c>
      <c r="N802" s="113"/>
      <c r="O802" s="58">
        <f>O803</f>
        <v>12171000</v>
      </c>
      <c r="P802" s="113"/>
      <c r="Q802" s="140">
        <f>Q803</f>
        <v>13371000</v>
      </c>
      <c r="R802" s="113"/>
      <c r="S802" s="130">
        <f>S803</f>
        <v>15870999.999999998</v>
      </c>
      <c r="U802" s="130">
        <f>U803</f>
        <v>11483090.25</v>
      </c>
      <c r="V802" s="227">
        <f t="shared" si="44"/>
        <v>72.4</v>
      </c>
    </row>
    <row r="803" spans="1:22" ht="67.5" customHeight="1">
      <c r="A803" s="71" t="s">
        <v>266</v>
      </c>
      <c r="B803" s="56" t="s">
        <v>405</v>
      </c>
      <c r="C803" s="56" t="s">
        <v>262</v>
      </c>
      <c r="D803" s="56"/>
      <c r="E803" s="58">
        <f>E806+E808+E813+E804+E810</f>
        <v>15833000</v>
      </c>
      <c r="F803" s="98"/>
      <c r="G803" s="58">
        <f>G806+G808+G813+G804+G810</f>
        <v>14901000</v>
      </c>
      <c r="H803" s="103"/>
      <c r="I803" s="58">
        <f>I806+I808+I813+I804+I810</f>
        <v>8571000</v>
      </c>
      <c r="J803" s="103"/>
      <c r="K803" s="58">
        <f>K806+K808+K813+K804+K810</f>
        <v>8571000</v>
      </c>
      <c r="L803" s="103"/>
      <c r="M803" s="58">
        <f>M806+M808+M813+M804+M810</f>
        <v>8571000</v>
      </c>
      <c r="N803" s="113"/>
      <c r="O803" s="58">
        <f>O806+O808+O813+O804+O810</f>
        <v>12171000</v>
      </c>
      <c r="P803" s="98"/>
      <c r="Q803" s="140">
        <f>Q806+Q808+Q813+Q804+Q810</f>
        <v>13371000</v>
      </c>
      <c r="R803" s="98"/>
      <c r="S803" s="130">
        <f>S806+S808+S813+S804+S810</f>
        <v>15870999.999999998</v>
      </c>
      <c r="U803" s="130">
        <f>U806+U808+U813+U804+U810</f>
        <v>11483090.25</v>
      </c>
      <c r="V803" s="227">
        <f t="shared" si="44"/>
        <v>72.4</v>
      </c>
    </row>
    <row r="804" spans="1:22" ht="68.25" customHeight="1">
      <c r="A804" s="71" t="s">
        <v>506</v>
      </c>
      <c r="B804" s="60" t="s">
        <v>405</v>
      </c>
      <c r="C804" s="60" t="s">
        <v>497</v>
      </c>
      <c r="D804" s="56"/>
      <c r="E804" s="58">
        <f>E805</f>
        <v>333000</v>
      </c>
      <c r="F804" s="98"/>
      <c r="G804" s="58">
        <f>G805</f>
        <v>333000</v>
      </c>
      <c r="H804" s="103"/>
      <c r="I804" s="58">
        <f>I805</f>
        <v>0</v>
      </c>
      <c r="J804" s="103"/>
      <c r="K804" s="58">
        <f>K805</f>
        <v>298000</v>
      </c>
      <c r="L804" s="103"/>
      <c r="M804" s="58">
        <f>M805</f>
        <v>298000</v>
      </c>
      <c r="N804" s="113"/>
      <c r="O804" s="58">
        <f>O805</f>
        <v>298000</v>
      </c>
      <c r="P804" s="98"/>
      <c r="Q804" s="140">
        <f>Q805</f>
        <v>298000</v>
      </c>
      <c r="R804" s="98"/>
      <c r="S804" s="130">
        <f>S805</f>
        <v>298000</v>
      </c>
      <c r="U804" s="130">
        <f>U805</f>
        <v>0</v>
      </c>
      <c r="V804" s="227">
        <f t="shared" si="44"/>
        <v>0</v>
      </c>
    </row>
    <row r="805" spans="1:22" ht="33.75" customHeight="1">
      <c r="A805" s="38" t="s">
        <v>402</v>
      </c>
      <c r="B805" s="60" t="s">
        <v>405</v>
      </c>
      <c r="C805" s="60" t="s">
        <v>497</v>
      </c>
      <c r="D805" s="60" t="s">
        <v>385</v>
      </c>
      <c r="E805" s="58">
        <v>333000</v>
      </c>
      <c r="F805" s="98"/>
      <c r="G805" s="58">
        <f>E805+F805</f>
        <v>333000</v>
      </c>
      <c r="H805" s="103">
        <v>-333000</v>
      </c>
      <c r="I805" s="58">
        <f>G805+H805</f>
        <v>0</v>
      </c>
      <c r="J805" s="103">
        <v>298000</v>
      </c>
      <c r="K805" s="58">
        <f>I805+J805</f>
        <v>298000</v>
      </c>
      <c r="L805" s="103"/>
      <c r="M805" s="58">
        <f>K805+L805</f>
        <v>298000</v>
      </c>
      <c r="N805" s="113"/>
      <c r="O805" s="58">
        <f>M805+N805</f>
        <v>298000</v>
      </c>
      <c r="P805" s="98"/>
      <c r="Q805" s="140">
        <f>O805+P805</f>
        <v>298000</v>
      </c>
      <c r="R805" s="98"/>
      <c r="S805" s="130">
        <f>Q805+R805</f>
        <v>298000</v>
      </c>
      <c r="U805" s="130">
        <v>0</v>
      </c>
      <c r="V805" s="227">
        <f t="shared" si="44"/>
        <v>0</v>
      </c>
    </row>
    <row r="806" spans="1:22" ht="20.25" customHeight="1">
      <c r="A806" s="71" t="s">
        <v>259</v>
      </c>
      <c r="B806" s="56" t="s">
        <v>405</v>
      </c>
      <c r="C806" s="56" t="s">
        <v>263</v>
      </c>
      <c r="D806" s="56"/>
      <c r="E806" s="58">
        <f>E807</f>
        <v>5000000</v>
      </c>
      <c r="F806" s="98"/>
      <c r="G806" s="58">
        <f>G807</f>
        <v>5000000</v>
      </c>
      <c r="H806" s="103"/>
      <c r="I806" s="58">
        <f>I807</f>
        <v>5000000</v>
      </c>
      <c r="J806" s="103"/>
      <c r="K806" s="58">
        <f>K807</f>
        <v>5000000</v>
      </c>
      <c r="L806" s="103"/>
      <c r="M806" s="58">
        <f>M807</f>
        <v>4924507</v>
      </c>
      <c r="N806" s="113"/>
      <c r="O806" s="58">
        <f>O807</f>
        <v>4747882</v>
      </c>
      <c r="P806" s="98"/>
      <c r="Q806" s="140">
        <f>Q807</f>
        <v>4750066</v>
      </c>
      <c r="R806" s="98"/>
      <c r="S806" s="130">
        <f>S807</f>
        <v>5196604.43</v>
      </c>
      <c r="U806" s="130">
        <f>U807</f>
        <v>4947528.16</v>
      </c>
      <c r="V806" s="227">
        <f t="shared" si="44"/>
        <v>95.2</v>
      </c>
    </row>
    <row r="807" spans="1:22" ht="31.5" customHeight="1">
      <c r="A807" s="38" t="s">
        <v>402</v>
      </c>
      <c r="B807" s="59" t="s">
        <v>405</v>
      </c>
      <c r="C807" s="59" t="s">
        <v>263</v>
      </c>
      <c r="D807" s="59" t="s">
        <v>385</v>
      </c>
      <c r="E807" s="57">
        <v>5000000</v>
      </c>
      <c r="F807" s="98"/>
      <c r="G807" s="57">
        <f>E807+F807</f>
        <v>5000000</v>
      </c>
      <c r="H807" s="103"/>
      <c r="I807" s="57">
        <f>G807+H807</f>
        <v>5000000</v>
      </c>
      <c r="J807" s="103"/>
      <c r="K807" s="57">
        <f>I807+J807</f>
        <v>5000000</v>
      </c>
      <c r="L807" s="103">
        <v>-75493</v>
      </c>
      <c r="M807" s="57">
        <f>K807+L807</f>
        <v>4924507</v>
      </c>
      <c r="N807" s="113">
        <f>-96625-80000</f>
        <v>-176625</v>
      </c>
      <c r="O807" s="57">
        <f>M807+N807</f>
        <v>4747882</v>
      </c>
      <c r="P807" s="98">
        <v>2184</v>
      </c>
      <c r="Q807" s="139">
        <f>O807+P807</f>
        <v>4750066</v>
      </c>
      <c r="R807" s="98">
        <f>50000+396538.43</f>
        <v>446538.43</v>
      </c>
      <c r="S807" s="141">
        <f>Q807+R807</f>
        <v>5196604.43</v>
      </c>
      <c r="U807" s="141">
        <v>4947528.16</v>
      </c>
      <c r="V807" s="227">
        <f t="shared" si="44"/>
        <v>95.2</v>
      </c>
    </row>
    <row r="808" spans="1:22" ht="46.5" customHeight="1">
      <c r="A808" s="71" t="s">
        <v>260</v>
      </c>
      <c r="B808" s="56" t="s">
        <v>405</v>
      </c>
      <c r="C808" s="56" t="s">
        <v>264</v>
      </c>
      <c r="D808" s="56"/>
      <c r="E808" s="58">
        <f>E809</f>
        <v>6000000</v>
      </c>
      <c r="F808" s="98"/>
      <c r="G808" s="58">
        <f>G809</f>
        <v>5068000</v>
      </c>
      <c r="H808" s="103"/>
      <c r="I808" s="58">
        <f>I809</f>
        <v>2089165.5299999998</v>
      </c>
      <c r="J808" s="103"/>
      <c r="K808" s="58">
        <f>K809</f>
        <v>1508108.5299999998</v>
      </c>
      <c r="L808" s="103"/>
      <c r="M808" s="58">
        <f>M809</f>
        <v>1583601.5299999998</v>
      </c>
      <c r="N808" s="113"/>
      <c r="O808" s="58">
        <f>O809</f>
        <v>1760226.5299999998</v>
      </c>
      <c r="P808" s="98"/>
      <c r="Q808" s="140">
        <f>Q809</f>
        <v>2907818.59</v>
      </c>
      <c r="R808" s="98"/>
      <c r="S808" s="130">
        <f>S809</f>
        <v>2280911.1799999997</v>
      </c>
      <c r="U808" s="130">
        <f>U809</f>
        <v>2226525.18</v>
      </c>
      <c r="V808" s="227">
        <f t="shared" si="44"/>
        <v>97.6</v>
      </c>
    </row>
    <row r="809" spans="1:22" ht="34.5" customHeight="1">
      <c r="A809" s="38" t="s">
        <v>402</v>
      </c>
      <c r="B809" s="59" t="s">
        <v>405</v>
      </c>
      <c r="C809" s="59" t="s">
        <v>264</v>
      </c>
      <c r="D809" s="59" t="s">
        <v>385</v>
      </c>
      <c r="E809" s="57">
        <v>6000000</v>
      </c>
      <c r="F809" s="98">
        <v>-932000</v>
      </c>
      <c r="G809" s="57">
        <f>E809+F809</f>
        <v>5068000</v>
      </c>
      <c r="H809" s="103">
        <v>-2978834.47</v>
      </c>
      <c r="I809" s="57">
        <f>G809+H809</f>
        <v>2089165.5299999998</v>
      </c>
      <c r="J809" s="103">
        <v>-581057</v>
      </c>
      <c r="K809" s="57">
        <f>I809+J809</f>
        <v>1508108.5299999998</v>
      </c>
      <c r="L809" s="103">
        <v>75493</v>
      </c>
      <c r="M809" s="57">
        <f>K809+L809</f>
        <v>1583601.5299999998</v>
      </c>
      <c r="N809" s="113">
        <f>96625+80000</f>
        <v>176625</v>
      </c>
      <c r="O809" s="57">
        <f>M809+N809</f>
        <v>1760226.5299999998</v>
      </c>
      <c r="P809" s="98">
        <v>1147592.06</v>
      </c>
      <c r="Q809" s="139">
        <f>O809+P809</f>
        <v>2907818.59</v>
      </c>
      <c r="R809" s="98">
        <f>-230368.98-396538.43</f>
        <v>-626907.41</v>
      </c>
      <c r="S809" s="141">
        <f>Q809+R809</f>
        <v>2280911.1799999997</v>
      </c>
      <c r="U809" s="141">
        <v>2226525.18</v>
      </c>
      <c r="V809" s="227">
        <f t="shared" si="44"/>
        <v>97.6</v>
      </c>
    </row>
    <row r="810" spans="1:22" ht="48.75" customHeight="1">
      <c r="A810" s="25" t="s">
        <v>498</v>
      </c>
      <c r="B810" s="89" t="s">
        <v>405</v>
      </c>
      <c r="C810" s="89" t="s">
        <v>499</v>
      </c>
      <c r="D810" s="59"/>
      <c r="E810" s="57">
        <f>E811</f>
        <v>3000000</v>
      </c>
      <c r="F810" s="98"/>
      <c r="G810" s="57">
        <f>G811</f>
        <v>3000000</v>
      </c>
      <c r="H810" s="103"/>
      <c r="I810" s="57">
        <f>I811</f>
        <v>1000000</v>
      </c>
      <c r="J810" s="103"/>
      <c r="K810" s="57">
        <f>K811</f>
        <v>1283057</v>
      </c>
      <c r="L810" s="103"/>
      <c r="M810" s="57">
        <f>M811</f>
        <v>1283057</v>
      </c>
      <c r="N810" s="113"/>
      <c r="O810" s="57">
        <f>O811</f>
        <v>1283057</v>
      </c>
      <c r="P810" s="98"/>
      <c r="Q810" s="139">
        <f>Q811+Q812</f>
        <v>2595969.87</v>
      </c>
      <c r="R810" s="98"/>
      <c r="S810" s="141">
        <f>S811+S812</f>
        <v>5276338.85</v>
      </c>
      <c r="U810" s="141">
        <f>U811+U812</f>
        <v>1926929.72</v>
      </c>
      <c r="V810" s="227">
        <f t="shared" si="44"/>
        <v>36.5</v>
      </c>
    </row>
    <row r="811" spans="1:22" ht="34.5" customHeight="1">
      <c r="A811" s="38" t="s">
        <v>402</v>
      </c>
      <c r="B811" s="89" t="s">
        <v>405</v>
      </c>
      <c r="C811" s="89" t="s">
        <v>499</v>
      </c>
      <c r="D811" s="89" t="s">
        <v>385</v>
      </c>
      <c r="E811" s="57">
        <v>3000000</v>
      </c>
      <c r="F811" s="98"/>
      <c r="G811" s="57">
        <f>E811+F811</f>
        <v>3000000</v>
      </c>
      <c r="H811" s="103">
        <v>-2000000</v>
      </c>
      <c r="I811" s="57">
        <f>G811+H811</f>
        <v>1000000</v>
      </c>
      <c r="J811" s="103">
        <f>581057-298000</f>
        <v>283057</v>
      </c>
      <c r="K811" s="57">
        <f>I811+J811</f>
        <v>1283057</v>
      </c>
      <c r="L811" s="103"/>
      <c r="M811" s="57">
        <f>K811+L811</f>
        <v>1283057</v>
      </c>
      <c r="N811" s="113"/>
      <c r="O811" s="57">
        <f>M811+N811</f>
        <v>1283057</v>
      </c>
      <c r="P811" s="98">
        <v>974489.87</v>
      </c>
      <c r="Q811" s="139">
        <f>O811+P811</f>
        <v>2257546.87</v>
      </c>
      <c r="R811" s="98">
        <f>180368.98+2500000</f>
        <v>2680368.98</v>
      </c>
      <c r="S811" s="141">
        <f>Q811+R811</f>
        <v>4937915.85</v>
      </c>
      <c r="U811" s="141">
        <v>1588506.72</v>
      </c>
      <c r="V811" s="227">
        <f t="shared" si="44"/>
        <v>32.2</v>
      </c>
    </row>
    <row r="812" spans="1:22" ht="48.75" customHeight="1">
      <c r="A812" s="25" t="s">
        <v>170</v>
      </c>
      <c r="B812" s="89" t="s">
        <v>405</v>
      </c>
      <c r="C812" s="89" t="s">
        <v>499</v>
      </c>
      <c r="D812" s="89" t="s">
        <v>168</v>
      </c>
      <c r="E812" s="57"/>
      <c r="F812" s="98"/>
      <c r="G812" s="57"/>
      <c r="H812" s="103"/>
      <c r="I812" s="57"/>
      <c r="J812" s="103"/>
      <c r="K812" s="57"/>
      <c r="L812" s="103"/>
      <c r="M812" s="57"/>
      <c r="N812" s="113"/>
      <c r="O812" s="57"/>
      <c r="P812" s="98">
        <v>338423</v>
      </c>
      <c r="Q812" s="139">
        <f>O812+P812</f>
        <v>338423</v>
      </c>
      <c r="R812" s="98"/>
      <c r="S812" s="141">
        <f>Q812+R812</f>
        <v>338423</v>
      </c>
      <c r="U812" s="141">
        <v>338423</v>
      </c>
      <c r="V812" s="227">
        <f t="shared" si="44"/>
        <v>100</v>
      </c>
    </row>
    <row r="813" spans="1:22" ht="48.75" customHeight="1">
      <c r="A813" s="71" t="s">
        <v>261</v>
      </c>
      <c r="B813" s="56" t="s">
        <v>405</v>
      </c>
      <c r="C813" s="56" t="s">
        <v>265</v>
      </c>
      <c r="D813" s="56"/>
      <c r="E813" s="58">
        <f>E814</f>
        <v>1500000</v>
      </c>
      <c r="F813" s="98"/>
      <c r="G813" s="58">
        <f>G814</f>
        <v>1500000</v>
      </c>
      <c r="H813" s="103"/>
      <c r="I813" s="58">
        <f>I814</f>
        <v>481834.47</v>
      </c>
      <c r="J813" s="103"/>
      <c r="K813" s="58">
        <f>K814</f>
        <v>481834.47</v>
      </c>
      <c r="L813" s="103"/>
      <c r="M813" s="58">
        <f>M814</f>
        <v>481834.47</v>
      </c>
      <c r="N813" s="113"/>
      <c r="O813" s="58">
        <f>O814</f>
        <v>4081834.4699999997</v>
      </c>
      <c r="P813" s="98"/>
      <c r="Q813" s="140">
        <f>Q814+Q815</f>
        <v>2819145.54</v>
      </c>
      <c r="R813" s="98"/>
      <c r="S813" s="130">
        <f>S814+S815</f>
        <v>2819145.54</v>
      </c>
      <c r="U813" s="130">
        <f>U814+U815</f>
        <v>2382107.19</v>
      </c>
      <c r="V813" s="227">
        <f t="shared" si="44"/>
        <v>84.5</v>
      </c>
    </row>
    <row r="814" spans="1:22" ht="34.5" customHeight="1">
      <c r="A814" s="38" t="s">
        <v>402</v>
      </c>
      <c r="B814" s="59" t="s">
        <v>405</v>
      </c>
      <c r="C814" s="59" t="s">
        <v>265</v>
      </c>
      <c r="D814" s="59" t="s">
        <v>385</v>
      </c>
      <c r="E814" s="57">
        <v>1500000</v>
      </c>
      <c r="F814" s="98"/>
      <c r="G814" s="57">
        <f>E814+F814</f>
        <v>1500000</v>
      </c>
      <c r="H814" s="103">
        <f>-500000-518165.53</f>
        <v>-1018165.53</v>
      </c>
      <c r="I814" s="57">
        <f>G814+H814</f>
        <v>481834.47</v>
      </c>
      <c r="J814" s="103"/>
      <c r="K814" s="57">
        <f>I814+J814</f>
        <v>481834.47</v>
      </c>
      <c r="L814" s="103"/>
      <c r="M814" s="57">
        <f>K814+L814</f>
        <v>481834.47</v>
      </c>
      <c r="N814" s="113">
        <v>3600000</v>
      </c>
      <c r="O814" s="57">
        <f>M814+N814</f>
        <v>4081834.4699999997</v>
      </c>
      <c r="P814" s="98">
        <v>-1435442.93</v>
      </c>
      <c r="Q814" s="139">
        <f>O814+P814</f>
        <v>2646391.54</v>
      </c>
      <c r="R814" s="98"/>
      <c r="S814" s="141">
        <f>Q814+R814</f>
        <v>2646391.54</v>
      </c>
      <c r="U814" s="141">
        <v>2209549.81</v>
      </c>
      <c r="V814" s="227">
        <f t="shared" si="44"/>
        <v>83.5</v>
      </c>
    </row>
    <row r="815" spans="1:22" ht="33" customHeight="1">
      <c r="A815" s="25" t="s">
        <v>170</v>
      </c>
      <c r="B815" s="59" t="s">
        <v>405</v>
      </c>
      <c r="C815" s="59" t="s">
        <v>265</v>
      </c>
      <c r="D815" s="89" t="s">
        <v>168</v>
      </c>
      <c r="E815" s="57"/>
      <c r="F815" s="98"/>
      <c r="G815" s="57"/>
      <c r="H815" s="103"/>
      <c r="I815" s="57"/>
      <c r="J815" s="103"/>
      <c r="K815" s="57"/>
      <c r="L815" s="103"/>
      <c r="M815" s="57"/>
      <c r="N815" s="113"/>
      <c r="O815" s="57"/>
      <c r="P815" s="98">
        <v>172754</v>
      </c>
      <c r="Q815" s="139">
        <f>O815+P815</f>
        <v>172754</v>
      </c>
      <c r="R815" s="98"/>
      <c r="S815" s="141">
        <f>Q815+R815</f>
        <v>172754</v>
      </c>
      <c r="U815" s="141">
        <v>172557.38</v>
      </c>
      <c r="V815" s="227">
        <f t="shared" si="44"/>
        <v>99.9</v>
      </c>
    </row>
    <row r="816" spans="1:22" ht="21" customHeight="1" hidden="1">
      <c r="A816" s="38" t="s">
        <v>365</v>
      </c>
      <c r="B816" s="56" t="s">
        <v>366</v>
      </c>
      <c r="C816" s="56"/>
      <c r="D816" s="56"/>
      <c r="E816" s="57">
        <f>E817</f>
        <v>87000</v>
      </c>
      <c r="F816" s="98"/>
      <c r="G816" s="57">
        <f>G817</f>
        <v>87000</v>
      </c>
      <c r="H816" s="103"/>
      <c r="I816" s="57">
        <f>I817</f>
        <v>87000</v>
      </c>
      <c r="J816" s="103"/>
      <c r="K816" s="57">
        <f>K817</f>
        <v>87000</v>
      </c>
      <c r="L816" s="103"/>
      <c r="M816" s="57">
        <f>M817</f>
        <v>87000</v>
      </c>
      <c r="N816" s="113"/>
      <c r="O816" s="57">
        <f>O817</f>
        <v>0</v>
      </c>
      <c r="P816" s="98"/>
      <c r="Q816" s="139">
        <f>Q817</f>
        <v>0</v>
      </c>
      <c r="R816" s="98"/>
      <c r="S816" s="141">
        <f>S817</f>
        <v>0</v>
      </c>
      <c r="U816" s="141">
        <f>U817</f>
        <v>0</v>
      </c>
      <c r="V816" s="227" t="str">
        <f t="shared" si="44"/>
        <v>-</v>
      </c>
    </row>
    <row r="817" spans="1:22" ht="70.5" customHeight="1" hidden="1">
      <c r="A817" s="75" t="s">
        <v>157</v>
      </c>
      <c r="B817" s="56" t="s">
        <v>366</v>
      </c>
      <c r="C817" s="56" t="s">
        <v>41</v>
      </c>
      <c r="D817" s="56"/>
      <c r="E817" s="57">
        <f>E818</f>
        <v>87000</v>
      </c>
      <c r="F817" s="98"/>
      <c r="G817" s="57">
        <f>G818</f>
        <v>87000</v>
      </c>
      <c r="H817" s="103"/>
      <c r="I817" s="57">
        <f>I818</f>
        <v>87000</v>
      </c>
      <c r="J817" s="103"/>
      <c r="K817" s="57">
        <f>K818</f>
        <v>87000</v>
      </c>
      <c r="L817" s="103"/>
      <c r="M817" s="57">
        <f>M818</f>
        <v>87000</v>
      </c>
      <c r="N817" s="113"/>
      <c r="O817" s="57">
        <f>O818</f>
        <v>0</v>
      </c>
      <c r="P817" s="98"/>
      <c r="Q817" s="139">
        <f>Q818</f>
        <v>0</v>
      </c>
      <c r="R817" s="98"/>
      <c r="S817" s="141">
        <f>S818</f>
        <v>0</v>
      </c>
      <c r="U817" s="141">
        <f>U818</f>
        <v>0</v>
      </c>
      <c r="V817" s="227" t="str">
        <f t="shared" si="44"/>
        <v>-</v>
      </c>
    </row>
    <row r="818" spans="1:22" ht="33" customHeight="1" hidden="1">
      <c r="A818" s="37" t="s">
        <v>267</v>
      </c>
      <c r="B818" s="56" t="s">
        <v>366</v>
      </c>
      <c r="C818" s="56" t="s">
        <v>145</v>
      </c>
      <c r="D818" s="56"/>
      <c r="E818" s="57">
        <f>E819</f>
        <v>87000</v>
      </c>
      <c r="F818" s="98"/>
      <c r="G818" s="57">
        <f>G819</f>
        <v>87000</v>
      </c>
      <c r="H818" s="103"/>
      <c r="I818" s="57">
        <f>I819</f>
        <v>87000</v>
      </c>
      <c r="J818" s="103"/>
      <c r="K818" s="57">
        <f>K819</f>
        <v>87000</v>
      </c>
      <c r="L818" s="103"/>
      <c r="M818" s="57">
        <f>M819</f>
        <v>87000</v>
      </c>
      <c r="N818" s="113"/>
      <c r="O818" s="57">
        <f>O819</f>
        <v>0</v>
      </c>
      <c r="P818" s="98"/>
      <c r="Q818" s="139">
        <f>Q819</f>
        <v>0</v>
      </c>
      <c r="R818" s="98"/>
      <c r="S818" s="141">
        <f>S819</f>
        <v>0</v>
      </c>
      <c r="U818" s="141">
        <f>U819</f>
        <v>0</v>
      </c>
      <c r="V818" s="227" t="str">
        <f t="shared" si="44"/>
        <v>-</v>
      </c>
    </row>
    <row r="819" spans="1:22" ht="49.5" customHeight="1" hidden="1">
      <c r="A819" s="37" t="s">
        <v>8</v>
      </c>
      <c r="B819" s="56" t="s">
        <v>366</v>
      </c>
      <c r="C819" s="56" t="s">
        <v>268</v>
      </c>
      <c r="D819" s="56"/>
      <c r="E819" s="58">
        <f>E820</f>
        <v>87000</v>
      </c>
      <c r="F819" s="98"/>
      <c r="G819" s="58">
        <f>G820</f>
        <v>87000</v>
      </c>
      <c r="H819" s="103"/>
      <c r="I819" s="58">
        <f>I820</f>
        <v>87000</v>
      </c>
      <c r="J819" s="103"/>
      <c r="K819" s="58">
        <f>K820</f>
        <v>87000</v>
      </c>
      <c r="L819" s="103"/>
      <c r="M819" s="58">
        <f>M820</f>
        <v>87000</v>
      </c>
      <c r="N819" s="113"/>
      <c r="O819" s="58">
        <f>O820</f>
        <v>0</v>
      </c>
      <c r="P819" s="98"/>
      <c r="Q819" s="140">
        <f>Q820</f>
        <v>0</v>
      </c>
      <c r="R819" s="98"/>
      <c r="S819" s="130">
        <f>S820</f>
        <v>0</v>
      </c>
      <c r="U819" s="130">
        <f>U820</f>
        <v>0</v>
      </c>
      <c r="V819" s="227" t="str">
        <f t="shared" si="44"/>
        <v>-</v>
      </c>
    </row>
    <row r="820" spans="1:22" ht="36" customHeight="1" hidden="1">
      <c r="A820" s="75" t="s">
        <v>380</v>
      </c>
      <c r="B820" s="56" t="s">
        <v>366</v>
      </c>
      <c r="C820" s="56" t="s">
        <v>268</v>
      </c>
      <c r="D820" s="56" t="s">
        <v>384</v>
      </c>
      <c r="E820" s="57">
        <v>87000</v>
      </c>
      <c r="F820" s="98"/>
      <c r="G820" s="57">
        <f>E820+F820</f>
        <v>87000</v>
      </c>
      <c r="H820" s="103"/>
      <c r="I820" s="57">
        <f>G820+H820</f>
        <v>87000</v>
      </c>
      <c r="J820" s="103"/>
      <c r="K820" s="57">
        <f>I820+J820</f>
        <v>87000</v>
      </c>
      <c r="L820" s="103"/>
      <c r="M820" s="57">
        <f>K820+L820</f>
        <v>87000</v>
      </c>
      <c r="N820" s="113">
        <v>-87000</v>
      </c>
      <c r="O820" s="57">
        <f>M820+N820</f>
        <v>0</v>
      </c>
      <c r="P820" s="98"/>
      <c r="Q820" s="139">
        <f>O820+P820</f>
        <v>0</v>
      </c>
      <c r="R820" s="98"/>
      <c r="S820" s="141">
        <f>Q820+R820</f>
        <v>0</v>
      </c>
      <c r="U820" s="141">
        <f>S820+T820</f>
        <v>0</v>
      </c>
      <c r="V820" s="227" t="str">
        <f t="shared" si="44"/>
        <v>-</v>
      </c>
    </row>
    <row r="821" spans="1:22" ht="33" customHeight="1">
      <c r="A821" s="25" t="s">
        <v>303</v>
      </c>
      <c r="B821" s="60" t="s">
        <v>304</v>
      </c>
      <c r="C821" s="60"/>
      <c r="D821" s="60"/>
      <c r="E821" s="61">
        <f>E822+E830+E833</f>
        <v>1800000</v>
      </c>
      <c r="F821" s="98"/>
      <c r="G821" s="61">
        <f>G822+G830+G833</f>
        <v>1800000</v>
      </c>
      <c r="H821" s="103"/>
      <c r="I821" s="61">
        <f>I822+I830+I833</f>
        <v>30844150</v>
      </c>
      <c r="J821" s="103"/>
      <c r="K821" s="61">
        <f>K822+K830+K833</f>
        <v>30893133</v>
      </c>
      <c r="L821" s="103"/>
      <c r="M821" s="61">
        <f>M822+M830+M833</f>
        <v>31934310.21</v>
      </c>
      <c r="N821" s="113"/>
      <c r="O821" s="61">
        <f>O822+O830+O833</f>
        <v>8217945.539999997</v>
      </c>
      <c r="P821" s="98"/>
      <c r="Q821" s="141">
        <f>Q822+Q830+Q833</f>
        <v>4237218.059999998</v>
      </c>
      <c r="R821" s="98"/>
      <c r="S821" s="141">
        <f>S822+S830+S833</f>
        <v>1962413.3199999977</v>
      </c>
      <c r="U821" s="141">
        <f>U822+U830+U833</f>
        <v>991371.8200000001</v>
      </c>
      <c r="V821" s="227">
        <f t="shared" si="44"/>
        <v>50.5</v>
      </c>
    </row>
    <row r="822" spans="1:22" ht="86.25" customHeight="1">
      <c r="A822" s="25" t="s">
        <v>87</v>
      </c>
      <c r="B822" s="60" t="s">
        <v>304</v>
      </c>
      <c r="C822" s="60" t="s">
        <v>88</v>
      </c>
      <c r="D822" s="60"/>
      <c r="E822" s="61">
        <f>E823</f>
        <v>700000</v>
      </c>
      <c r="F822" s="98"/>
      <c r="G822" s="61">
        <f>G823</f>
        <v>700000</v>
      </c>
      <c r="H822" s="103"/>
      <c r="I822" s="61">
        <f>I823</f>
        <v>1042000</v>
      </c>
      <c r="J822" s="103"/>
      <c r="K822" s="61">
        <f>K823</f>
        <v>1042000</v>
      </c>
      <c r="L822" s="103"/>
      <c r="M822" s="61">
        <f>M823</f>
        <v>1042000</v>
      </c>
      <c r="N822" s="113"/>
      <c r="O822" s="61">
        <f>O823</f>
        <v>1337254.01</v>
      </c>
      <c r="P822" s="98"/>
      <c r="Q822" s="141">
        <f>Q823</f>
        <v>1343331.01</v>
      </c>
      <c r="R822" s="98"/>
      <c r="S822" s="141">
        <f>S823</f>
        <v>1306513.32</v>
      </c>
      <c r="U822" s="141">
        <f>U823</f>
        <v>939171.8200000001</v>
      </c>
      <c r="V822" s="227">
        <f t="shared" si="44"/>
        <v>71.9</v>
      </c>
    </row>
    <row r="823" spans="1:22" ht="51" customHeight="1">
      <c r="A823" s="11" t="s">
        <v>274</v>
      </c>
      <c r="B823" s="60" t="s">
        <v>304</v>
      </c>
      <c r="C823" s="60" t="s">
        <v>275</v>
      </c>
      <c r="D823" s="60"/>
      <c r="E823" s="61">
        <f>E824+E826</f>
        <v>700000</v>
      </c>
      <c r="F823" s="98"/>
      <c r="G823" s="61">
        <f>G824+G826</f>
        <v>700000</v>
      </c>
      <c r="H823" s="103"/>
      <c r="I823" s="61">
        <f>I824+I826</f>
        <v>1042000</v>
      </c>
      <c r="J823" s="103"/>
      <c r="K823" s="61">
        <f>K824+K826</f>
        <v>1042000</v>
      </c>
      <c r="L823" s="103"/>
      <c r="M823" s="61">
        <f>M824+M826</f>
        <v>1042000</v>
      </c>
      <c r="N823" s="113"/>
      <c r="O823" s="61">
        <f>O824+O826+O828</f>
        <v>1337254.01</v>
      </c>
      <c r="P823" s="98"/>
      <c r="Q823" s="141">
        <f>Q824+Q826+Q828</f>
        <v>1343331.01</v>
      </c>
      <c r="R823" s="98"/>
      <c r="S823" s="141">
        <f>S824+S826+S828</f>
        <v>1306513.32</v>
      </c>
      <c r="U823" s="141">
        <f>U824+U826+U828</f>
        <v>939171.8200000001</v>
      </c>
      <c r="V823" s="227">
        <f t="shared" si="44"/>
        <v>71.9</v>
      </c>
    </row>
    <row r="824" spans="1:22" ht="33.75" customHeight="1">
      <c r="A824" s="11" t="s">
        <v>466</v>
      </c>
      <c r="B824" s="60" t="s">
        <v>304</v>
      </c>
      <c r="C824" s="60" t="s">
        <v>276</v>
      </c>
      <c r="D824" s="60"/>
      <c r="E824" s="61">
        <f>E825</f>
        <v>650000</v>
      </c>
      <c r="F824" s="98"/>
      <c r="G824" s="61">
        <f>G825</f>
        <v>650000</v>
      </c>
      <c r="H824" s="103"/>
      <c r="I824" s="61">
        <f>I825</f>
        <v>992000</v>
      </c>
      <c r="J824" s="103"/>
      <c r="K824" s="61">
        <f>K825</f>
        <v>992000</v>
      </c>
      <c r="L824" s="103"/>
      <c r="M824" s="61">
        <f>M825</f>
        <v>992000</v>
      </c>
      <c r="N824" s="113"/>
      <c r="O824" s="61">
        <f>O825</f>
        <v>947930.01</v>
      </c>
      <c r="P824" s="98"/>
      <c r="Q824" s="141">
        <f>Q825</f>
        <v>947930.01</v>
      </c>
      <c r="R824" s="98"/>
      <c r="S824" s="141">
        <f>S825</f>
        <v>911112.3200000001</v>
      </c>
      <c r="U824" s="141">
        <f>U825</f>
        <v>548814.12</v>
      </c>
      <c r="V824" s="227">
        <f t="shared" si="44"/>
        <v>60.2</v>
      </c>
    </row>
    <row r="825" spans="1:22" ht="33.75" customHeight="1">
      <c r="A825" s="11" t="s">
        <v>402</v>
      </c>
      <c r="B825" s="60" t="s">
        <v>304</v>
      </c>
      <c r="C825" s="60" t="s">
        <v>276</v>
      </c>
      <c r="D825" s="60" t="s">
        <v>385</v>
      </c>
      <c r="E825" s="61">
        <v>650000</v>
      </c>
      <c r="F825" s="98"/>
      <c r="G825" s="61">
        <f>E825+F825</f>
        <v>650000</v>
      </c>
      <c r="H825" s="103">
        <v>342000</v>
      </c>
      <c r="I825" s="61">
        <f>G825+H825</f>
        <v>992000</v>
      </c>
      <c r="J825" s="103"/>
      <c r="K825" s="61">
        <f>I825+J825</f>
        <v>992000</v>
      </c>
      <c r="L825" s="103"/>
      <c r="M825" s="61">
        <f>K825+L825</f>
        <v>992000</v>
      </c>
      <c r="N825" s="113">
        <f>-24069.99-20000</f>
        <v>-44069.990000000005</v>
      </c>
      <c r="O825" s="61">
        <f>M825+N825</f>
        <v>947930.01</v>
      </c>
      <c r="P825" s="98"/>
      <c r="Q825" s="141">
        <f>O825+P825</f>
        <v>947930.01</v>
      </c>
      <c r="R825" s="98">
        <v>-36817.69</v>
      </c>
      <c r="S825" s="141">
        <f>Q825+R825</f>
        <v>911112.3200000001</v>
      </c>
      <c r="U825" s="141">
        <v>548814.12</v>
      </c>
      <c r="V825" s="227">
        <f t="shared" si="44"/>
        <v>60.2</v>
      </c>
    </row>
    <row r="826" spans="1:22" ht="20.25" customHeight="1">
      <c r="A826" s="11" t="s">
        <v>467</v>
      </c>
      <c r="B826" s="60" t="s">
        <v>304</v>
      </c>
      <c r="C826" s="60" t="s">
        <v>221</v>
      </c>
      <c r="D826" s="60"/>
      <c r="E826" s="61">
        <f>E827</f>
        <v>50000</v>
      </c>
      <c r="F826" s="98"/>
      <c r="G826" s="61">
        <f>G827</f>
        <v>50000</v>
      </c>
      <c r="H826" s="103"/>
      <c r="I826" s="61">
        <f>I827</f>
        <v>50000</v>
      </c>
      <c r="J826" s="103"/>
      <c r="K826" s="61">
        <f>K827</f>
        <v>50000</v>
      </c>
      <c r="L826" s="103"/>
      <c r="M826" s="61">
        <f>M827</f>
        <v>50000</v>
      </c>
      <c r="N826" s="113"/>
      <c r="O826" s="61">
        <f>O827</f>
        <v>53150</v>
      </c>
      <c r="P826" s="98"/>
      <c r="Q826" s="141">
        <f>Q827</f>
        <v>59227</v>
      </c>
      <c r="R826" s="98"/>
      <c r="S826" s="141">
        <f>S827</f>
        <v>59227</v>
      </c>
      <c r="U826" s="141">
        <f>U827</f>
        <v>59226.03</v>
      </c>
      <c r="V826" s="227">
        <f t="shared" si="44"/>
        <v>100</v>
      </c>
    </row>
    <row r="827" spans="1:22" ht="33.75" customHeight="1">
      <c r="A827" s="11" t="s">
        <v>402</v>
      </c>
      <c r="B827" s="60" t="s">
        <v>304</v>
      </c>
      <c r="C827" s="60" t="s">
        <v>221</v>
      </c>
      <c r="D827" s="60" t="s">
        <v>385</v>
      </c>
      <c r="E827" s="61">
        <v>50000</v>
      </c>
      <c r="F827" s="98"/>
      <c r="G827" s="61">
        <f>E827+F827</f>
        <v>50000</v>
      </c>
      <c r="H827" s="103"/>
      <c r="I827" s="61">
        <f>G827+H827</f>
        <v>50000</v>
      </c>
      <c r="J827" s="103"/>
      <c r="K827" s="61">
        <f>I827+J827</f>
        <v>50000</v>
      </c>
      <c r="L827" s="103"/>
      <c r="M827" s="61">
        <f>K827+L827</f>
        <v>50000</v>
      </c>
      <c r="N827" s="113">
        <v>3150</v>
      </c>
      <c r="O827" s="61">
        <f>M827+N827</f>
        <v>53150</v>
      </c>
      <c r="P827" s="98">
        <v>6077</v>
      </c>
      <c r="Q827" s="141">
        <f>O827+P827</f>
        <v>59227</v>
      </c>
      <c r="R827" s="98"/>
      <c r="S827" s="141">
        <f>Q827+R827</f>
        <v>59227</v>
      </c>
      <c r="U827" s="141">
        <v>59226.03</v>
      </c>
      <c r="V827" s="227">
        <f t="shared" si="44"/>
        <v>100</v>
      </c>
    </row>
    <row r="828" spans="1:22" ht="94.5" customHeight="1">
      <c r="A828" s="11" t="s">
        <v>232</v>
      </c>
      <c r="B828" s="60" t="s">
        <v>304</v>
      </c>
      <c r="C828" s="60" t="s">
        <v>233</v>
      </c>
      <c r="D828" s="60"/>
      <c r="E828" s="61"/>
      <c r="F828" s="98"/>
      <c r="G828" s="61"/>
      <c r="H828" s="103"/>
      <c r="I828" s="61"/>
      <c r="J828" s="103"/>
      <c r="K828" s="61"/>
      <c r="L828" s="103"/>
      <c r="M828" s="61"/>
      <c r="N828" s="113"/>
      <c r="O828" s="61">
        <f>O829</f>
        <v>336174</v>
      </c>
      <c r="P828" s="98"/>
      <c r="Q828" s="141">
        <f>Q829</f>
        <v>336174</v>
      </c>
      <c r="R828" s="98"/>
      <c r="S828" s="141">
        <f>S829</f>
        <v>336174</v>
      </c>
      <c r="U828" s="141">
        <f>U829</f>
        <v>331131.67</v>
      </c>
      <c r="V828" s="227">
        <f t="shared" si="44"/>
        <v>98.5</v>
      </c>
    </row>
    <row r="829" spans="1:22" ht="33.75" customHeight="1">
      <c r="A829" s="11" t="s">
        <v>402</v>
      </c>
      <c r="B829" s="60" t="s">
        <v>304</v>
      </c>
      <c r="C829" s="60" t="s">
        <v>233</v>
      </c>
      <c r="D829" s="60" t="s">
        <v>385</v>
      </c>
      <c r="E829" s="61"/>
      <c r="F829" s="98"/>
      <c r="G829" s="61"/>
      <c r="H829" s="103"/>
      <c r="I829" s="61"/>
      <c r="J829" s="103"/>
      <c r="K829" s="61"/>
      <c r="L829" s="103"/>
      <c r="M829" s="61"/>
      <c r="N829" s="113">
        <v>336174</v>
      </c>
      <c r="O829" s="61">
        <f>M829+N829</f>
        <v>336174</v>
      </c>
      <c r="P829" s="98"/>
      <c r="Q829" s="141">
        <f>O829+P829</f>
        <v>336174</v>
      </c>
      <c r="R829" s="98"/>
      <c r="S829" s="141">
        <f>Q829+R829</f>
        <v>336174</v>
      </c>
      <c r="U829" s="141">
        <v>331131.67</v>
      </c>
      <c r="V829" s="227">
        <f t="shared" si="44"/>
        <v>98.5</v>
      </c>
    </row>
    <row r="830" spans="1:22" ht="68.25" customHeight="1">
      <c r="A830" s="76" t="s">
        <v>269</v>
      </c>
      <c r="B830" s="60" t="s">
        <v>304</v>
      </c>
      <c r="C830" s="60" t="s">
        <v>271</v>
      </c>
      <c r="D830" s="60"/>
      <c r="E830" s="62">
        <f>E831</f>
        <v>1000000</v>
      </c>
      <c r="F830" s="98"/>
      <c r="G830" s="62">
        <f>G831</f>
        <v>1000000</v>
      </c>
      <c r="H830" s="103"/>
      <c r="I830" s="62">
        <f>I831</f>
        <v>29702150</v>
      </c>
      <c r="J830" s="103"/>
      <c r="K830" s="62">
        <f>K831</f>
        <v>29751133</v>
      </c>
      <c r="L830" s="103"/>
      <c r="M830" s="62">
        <f>M831</f>
        <v>30755310.21</v>
      </c>
      <c r="N830" s="113"/>
      <c r="O830" s="62">
        <f>O831</f>
        <v>6793691.5299999975</v>
      </c>
      <c r="P830" s="98"/>
      <c r="Q830" s="130">
        <f>Q831</f>
        <v>2806887.0499999975</v>
      </c>
      <c r="R830" s="98"/>
      <c r="S830" s="130">
        <f>S831</f>
        <v>568899.9999999977</v>
      </c>
      <c r="U830" s="130">
        <f>U831</f>
        <v>0</v>
      </c>
      <c r="V830" s="227">
        <f t="shared" si="44"/>
        <v>0</v>
      </c>
    </row>
    <row r="831" spans="1:22" ht="32.25" customHeight="1">
      <c r="A831" s="11" t="s">
        <v>270</v>
      </c>
      <c r="B831" s="60" t="s">
        <v>304</v>
      </c>
      <c r="C831" s="60" t="s">
        <v>272</v>
      </c>
      <c r="D831" s="60"/>
      <c r="E831" s="62">
        <f>E832</f>
        <v>1000000</v>
      </c>
      <c r="F831" s="98"/>
      <c r="G831" s="62">
        <f>G832</f>
        <v>1000000</v>
      </c>
      <c r="H831" s="103"/>
      <c r="I831" s="62">
        <f>I832</f>
        <v>29702150</v>
      </c>
      <c r="J831" s="103"/>
      <c r="K831" s="62">
        <f>K832</f>
        <v>29751133</v>
      </c>
      <c r="L831" s="103"/>
      <c r="M831" s="62">
        <f>M832</f>
        <v>30755310.21</v>
      </c>
      <c r="N831" s="113"/>
      <c r="O831" s="62">
        <f>O832</f>
        <v>6793691.5299999975</v>
      </c>
      <c r="P831" s="98"/>
      <c r="Q831" s="130">
        <f>Q832</f>
        <v>2806887.0499999975</v>
      </c>
      <c r="R831" s="98"/>
      <c r="S831" s="130">
        <f>S832</f>
        <v>568899.9999999977</v>
      </c>
      <c r="U831" s="130">
        <f>U832</f>
        <v>0</v>
      </c>
      <c r="V831" s="227">
        <f t="shared" si="44"/>
        <v>0</v>
      </c>
    </row>
    <row r="832" spans="1:22" ht="31.5">
      <c r="A832" s="11" t="s">
        <v>403</v>
      </c>
      <c r="B832" s="60" t="s">
        <v>304</v>
      </c>
      <c r="C832" s="60" t="s">
        <v>272</v>
      </c>
      <c r="D832" s="60" t="s">
        <v>385</v>
      </c>
      <c r="E832" s="61">
        <v>1000000</v>
      </c>
      <c r="F832" s="98"/>
      <c r="G832" s="61">
        <f>E832+F832</f>
        <v>1000000</v>
      </c>
      <c r="H832" s="103">
        <v>28702150</v>
      </c>
      <c r="I832" s="61">
        <f>G832+H832</f>
        <v>29702150</v>
      </c>
      <c r="J832" s="103">
        <v>48983</v>
      </c>
      <c r="K832" s="61">
        <f>I832+J832</f>
        <v>29751133</v>
      </c>
      <c r="L832" s="103">
        <v>1004177.21</v>
      </c>
      <c r="M832" s="61">
        <f>K832+L832</f>
        <v>30755310.21</v>
      </c>
      <c r="N832" s="113">
        <f>945558.57-23128091.85+2600000-37941.28-4341144.12</f>
        <v>-23961618.680000003</v>
      </c>
      <c r="O832" s="61">
        <f>M832+N832</f>
        <v>6793691.5299999975</v>
      </c>
      <c r="P832" s="98">
        <f>-4146866.5+90639.34+69422.68</f>
        <v>-3986804.48</v>
      </c>
      <c r="Q832" s="141">
        <f>O832+P832</f>
        <v>2806887.0499999975</v>
      </c>
      <c r="R832" s="98">
        <f>-2806887.05+568900</f>
        <v>-2237987.05</v>
      </c>
      <c r="S832" s="141">
        <f>Q832+R832</f>
        <v>568899.9999999977</v>
      </c>
      <c r="U832" s="141">
        <v>0</v>
      </c>
      <c r="V832" s="227">
        <f t="shared" si="44"/>
        <v>0</v>
      </c>
    </row>
    <row r="833" spans="1:22" ht="95.25" customHeight="1">
      <c r="A833" s="11" t="s">
        <v>122</v>
      </c>
      <c r="B833" s="60" t="s">
        <v>304</v>
      </c>
      <c r="C833" s="60" t="s">
        <v>22</v>
      </c>
      <c r="D833" s="60"/>
      <c r="E833" s="62">
        <f>E834</f>
        <v>100000</v>
      </c>
      <c r="F833" s="98"/>
      <c r="G833" s="62">
        <f>G834</f>
        <v>100000</v>
      </c>
      <c r="H833" s="103"/>
      <c r="I833" s="62">
        <f>I834</f>
        <v>100000</v>
      </c>
      <c r="J833" s="103"/>
      <c r="K833" s="62">
        <f>K834</f>
        <v>100000</v>
      </c>
      <c r="L833" s="103"/>
      <c r="M833" s="62">
        <f>M834</f>
        <v>137000</v>
      </c>
      <c r="N833" s="113"/>
      <c r="O833" s="62">
        <f>O834</f>
        <v>87000</v>
      </c>
      <c r="P833" s="98"/>
      <c r="Q833" s="130">
        <f>Q834</f>
        <v>87000</v>
      </c>
      <c r="R833" s="98"/>
      <c r="S833" s="130">
        <f>S834</f>
        <v>87000</v>
      </c>
      <c r="U833" s="130">
        <f>U834</f>
        <v>52200</v>
      </c>
      <c r="V833" s="227">
        <f t="shared" si="44"/>
        <v>60</v>
      </c>
    </row>
    <row r="834" spans="1:22" ht="66.75" customHeight="1">
      <c r="A834" s="11" t="s">
        <v>37</v>
      </c>
      <c r="B834" s="60" t="s">
        <v>304</v>
      </c>
      <c r="C834" s="60" t="s">
        <v>123</v>
      </c>
      <c r="D834" s="60"/>
      <c r="E834" s="62">
        <f>E835+E837</f>
        <v>100000</v>
      </c>
      <c r="F834" s="98"/>
      <c r="G834" s="62">
        <f>G835+G837</f>
        <v>100000</v>
      </c>
      <c r="H834" s="103"/>
      <c r="I834" s="62">
        <f>I835+I837</f>
        <v>100000</v>
      </c>
      <c r="J834" s="103"/>
      <c r="K834" s="62">
        <f>K835+K837</f>
        <v>100000</v>
      </c>
      <c r="L834" s="103"/>
      <c r="M834" s="62">
        <f>M835+M837+M839</f>
        <v>137000</v>
      </c>
      <c r="N834" s="113"/>
      <c r="O834" s="62">
        <f>O835+O837+O839</f>
        <v>87000</v>
      </c>
      <c r="P834" s="98"/>
      <c r="Q834" s="130">
        <f>Q835+Q837+Q839</f>
        <v>87000</v>
      </c>
      <c r="R834" s="98"/>
      <c r="S834" s="130">
        <f>S835+S837+S839</f>
        <v>87000</v>
      </c>
      <c r="U834" s="130">
        <f>U835+U837+U839</f>
        <v>52200</v>
      </c>
      <c r="V834" s="227">
        <f t="shared" si="44"/>
        <v>60</v>
      </c>
    </row>
    <row r="835" spans="1:22" ht="31.5" customHeight="1">
      <c r="A835" s="11" t="s">
        <v>430</v>
      </c>
      <c r="B835" s="60" t="s">
        <v>304</v>
      </c>
      <c r="C835" s="60" t="s">
        <v>431</v>
      </c>
      <c r="D835" s="60"/>
      <c r="E835" s="62">
        <f>E836</f>
        <v>50000</v>
      </c>
      <c r="F835" s="98"/>
      <c r="G835" s="62">
        <f>G836</f>
        <v>50000</v>
      </c>
      <c r="H835" s="103"/>
      <c r="I835" s="62">
        <f>I836</f>
        <v>50000</v>
      </c>
      <c r="J835" s="103"/>
      <c r="K835" s="62">
        <f>K836</f>
        <v>50000</v>
      </c>
      <c r="L835" s="103"/>
      <c r="M835" s="62">
        <f>M836</f>
        <v>50000</v>
      </c>
      <c r="N835" s="113"/>
      <c r="O835" s="62">
        <f>O836</f>
        <v>50000</v>
      </c>
      <c r="P835" s="98"/>
      <c r="Q835" s="130">
        <f>Q836</f>
        <v>50000</v>
      </c>
      <c r="R835" s="98"/>
      <c r="S835" s="130">
        <f>S836</f>
        <v>50000</v>
      </c>
      <c r="U835" s="130">
        <f>U836</f>
        <v>30000</v>
      </c>
      <c r="V835" s="227">
        <f t="shared" si="44"/>
        <v>60</v>
      </c>
    </row>
    <row r="836" spans="1:22" ht="30" customHeight="1">
      <c r="A836" s="186" t="s">
        <v>556</v>
      </c>
      <c r="B836" s="60" t="s">
        <v>304</v>
      </c>
      <c r="C836" s="60" t="s">
        <v>431</v>
      </c>
      <c r="D836" s="60" t="s">
        <v>395</v>
      </c>
      <c r="E836" s="62">
        <v>50000</v>
      </c>
      <c r="F836" s="98"/>
      <c r="G836" s="62">
        <f>E836+F836</f>
        <v>50000</v>
      </c>
      <c r="H836" s="103"/>
      <c r="I836" s="62">
        <f>G836+H836</f>
        <v>50000</v>
      </c>
      <c r="J836" s="103"/>
      <c r="K836" s="62">
        <f>I836+J836</f>
        <v>50000</v>
      </c>
      <c r="L836" s="103"/>
      <c r="M836" s="62">
        <f>K836+L836</f>
        <v>50000</v>
      </c>
      <c r="N836" s="113"/>
      <c r="O836" s="62">
        <f>M836+N836</f>
        <v>50000</v>
      </c>
      <c r="P836" s="98"/>
      <c r="Q836" s="130">
        <f>O836+P836</f>
        <v>50000</v>
      </c>
      <c r="R836" s="98"/>
      <c r="S836" s="130">
        <f>Q836+R836</f>
        <v>50000</v>
      </c>
      <c r="U836" s="130">
        <v>30000</v>
      </c>
      <c r="V836" s="227">
        <f t="shared" si="44"/>
        <v>60</v>
      </c>
    </row>
    <row r="837" spans="1:22" ht="33.75" customHeight="1" hidden="1">
      <c r="A837" s="11" t="s">
        <v>406</v>
      </c>
      <c r="B837" s="60" t="s">
        <v>304</v>
      </c>
      <c r="C837" s="60" t="s">
        <v>273</v>
      </c>
      <c r="D837" s="60"/>
      <c r="E837" s="62">
        <f>E838</f>
        <v>50000</v>
      </c>
      <c r="F837" s="98"/>
      <c r="G837" s="62">
        <f>G838</f>
        <v>50000</v>
      </c>
      <c r="H837" s="103"/>
      <c r="I837" s="62">
        <f>I838</f>
        <v>50000</v>
      </c>
      <c r="J837" s="103"/>
      <c r="K837" s="62">
        <f>K838</f>
        <v>50000</v>
      </c>
      <c r="L837" s="103"/>
      <c r="M837" s="62">
        <f>M838</f>
        <v>50000</v>
      </c>
      <c r="N837" s="113"/>
      <c r="O837" s="62">
        <f>O838</f>
        <v>0</v>
      </c>
      <c r="P837" s="98"/>
      <c r="Q837" s="130">
        <f>Q838</f>
        <v>0</v>
      </c>
      <c r="R837" s="98"/>
      <c r="S837" s="130">
        <f>S838</f>
        <v>0</v>
      </c>
      <c r="U837" s="130">
        <f>U838</f>
        <v>0</v>
      </c>
      <c r="V837" s="227" t="str">
        <f t="shared" si="44"/>
        <v>-</v>
      </c>
    </row>
    <row r="838" spans="1:22" ht="51" customHeight="1" hidden="1">
      <c r="A838" s="11" t="s">
        <v>227</v>
      </c>
      <c r="B838" s="60" t="s">
        <v>304</v>
      </c>
      <c r="C838" s="60" t="s">
        <v>273</v>
      </c>
      <c r="D838" s="60" t="s">
        <v>226</v>
      </c>
      <c r="E838" s="61">
        <v>50000</v>
      </c>
      <c r="F838" s="98"/>
      <c r="G838" s="61">
        <f>E838+F838</f>
        <v>50000</v>
      </c>
      <c r="H838" s="103"/>
      <c r="I838" s="61">
        <f>G838+H838</f>
        <v>50000</v>
      </c>
      <c r="J838" s="103"/>
      <c r="K838" s="61">
        <f>I838+J838</f>
        <v>50000</v>
      </c>
      <c r="L838" s="103"/>
      <c r="M838" s="61">
        <f>K838+L838</f>
        <v>50000</v>
      </c>
      <c r="N838" s="113">
        <v>-50000</v>
      </c>
      <c r="O838" s="61">
        <f>M838+N838</f>
        <v>0</v>
      </c>
      <c r="P838" s="98"/>
      <c r="Q838" s="141">
        <f>O838+P838</f>
        <v>0</v>
      </c>
      <c r="R838" s="98"/>
      <c r="S838" s="141">
        <f>Q838+R838</f>
        <v>0</v>
      </c>
      <c r="U838" s="141">
        <f>S838+T838</f>
        <v>0</v>
      </c>
      <c r="V838" s="227" t="str">
        <f t="shared" si="44"/>
        <v>-</v>
      </c>
    </row>
    <row r="839" spans="1:22" ht="51.75" customHeight="1">
      <c r="A839" s="187" t="s">
        <v>198</v>
      </c>
      <c r="B839" s="60" t="s">
        <v>304</v>
      </c>
      <c r="C839" s="60" t="s">
        <v>199</v>
      </c>
      <c r="D839" s="60"/>
      <c r="E839" s="61"/>
      <c r="F839" s="98"/>
      <c r="G839" s="61"/>
      <c r="H839" s="103"/>
      <c r="I839" s="61"/>
      <c r="J839" s="103"/>
      <c r="K839" s="61"/>
      <c r="L839" s="103"/>
      <c r="M839" s="61">
        <f>M840</f>
        <v>37000</v>
      </c>
      <c r="N839" s="113"/>
      <c r="O839" s="61">
        <f>O840</f>
        <v>37000</v>
      </c>
      <c r="P839" s="98"/>
      <c r="Q839" s="141">
        <f>Q840</f>
        <v>37000</v>
      </c>
      <c r="R839" s="98"/>
      <c r="S839" s="141">
        <f>S840</f>
        <v>37000</v>
      </c>
      <c r="U839" s="141">
        <f>U840</f>
        <v>22200</v>
      </c>
      <c r="V839" s="227">
        <f t="shared" si="44"/>
        <v>60</v>
      </c>
    </row>
    <row r="840" spans="1:22" ht="60.75" customHeight="1">
      <c r="A840" s="187" t="s">
        <v>556</v>
      </c>
      <c r="B840" s="60" t="s">
        <v>304</v>
      </c>
      <c r="C840" s="60" t="s">
        <v>199</v>
      </c>
      <c r="D840" s="60" t="s">
        <v>395</v>
      </c>
      <c r="E840" s="61"/>
      <c r="F840" s="98"/>
      <c r="G840" s="61"/>
      <c r="H840" s="103"/>
      <c r="I840" s="61"/>
      <c r="J840" s="103"/>
      <c r="K840" s="61"/>
      <c r="L840" s="103">
        <v>37000</v>
      </c>
      <c r="M840" s="61">
        <f>K840+L840</f>
        <v>37000</v>
      </c>
      <c r="N840" s="113"/>
      <c r="O840" s="61">
        <f>M840+N840</f>
        <v>37000</v>
      </c>
      <c r="P840" s="98"/>
      <c r="Q840" s="141">
        <f>O840+P840</f>
        <v>37000</v>
      </c>
      <c r="R840" s="98"/>
      <c r="S840" s="141">
        <f>Q840+R840</f>
        <v>37000</v>
      </c>
      <c r="U840" s="141">
        <v>22200</v>
      </c>
      <c r="V840" s="227">
        <f t="shared" si="44"/>
        <v>60</v>
      </c>
    </row>
    <row r="841" spans="1:22" ht="20.25" customHeight="1">
      <c r="A841" s="188" t="s">
        <v>305</v>
      </c>
      <c r="B841" s="54" t="s">
        <v>306</v>
      </c>
      <c r="C841" s="54"/>
      <c r="D841" s="54"/>
      <c r="E841" s="86">
        <f>E842+E855+E893++E907</f>
        <v>38075000</v>
      </c>
      <c r="F841" s="98"/>
      <c r="G841" s="86">
        <f>G842+G855+G893++G907</f>
        <v>40941000</v>
      </c>
      <c r="H841" s="103"/>
      <c r="I841" s="86">
        <f>I842+I855+I893++I907</f>
        <v>41725414</v>
      </c>
      <c r="J841" s="103"/>
      <c r="K841" s="86">
        <f>K842+K855+K893++K907</f>
        <v>41724744</v>
      </c>
      <c r="L841" s="103"/>
      <c r="M841" s="86">
        <f>M842+M855+M893++M907</f>
        <v>114251818</v>
      </c>
      <c r="N841" s="113"/>
      <c r="O841" s="86">
        <f>O842+O855+O893++O907</f>
        <v>123285459</v>
      </c>
      <c r="P841" s="98"/>
      <c r="Q841" s="143">
        <f>Q842+Q855+Q893++Q907</f>
        <v>151066720.2</v>
      </c>
      <c r="R841" s="98"/>
      <c r="S841" s="143">
        <f>S842+S855+S893++S907</f>
        <v>146666632.92</v>
      </c>
      <c r="U841" s="143">
        <f>U842+U855+U893++U907</f>
        <v>134912793.55999997</v>
      </c>
      <c r="V841" s="227">
        <f t="shared" si="44"/>
        <v>92</v>
      </c>
    </row>
    <row r="842" spans="1:22" ht="20.25" customHeight="1">
      <c r="A842" s="71" t="s">
        <v>307</v>
      </c>
      <c r="B842" s="56" t="s">
        <v>308</v>
      </c>
      <c r="C842" s="56"/>
      <c r="D842" s="56"/>
      <c r="E842" s="58">
        <f>E846</f>
        <v>0</v>
      </c>
      <c r="F842" s="98"/>
      <c r="G842" s="58">
        <f>G843+G850</f>
        <v>2866000</v>
      </c>
      <c r="H842" s="103"/>
      <c r="I842" s="58">
        <f>I843+I850</f>
        <v>2866000</v>
      </c>
      <c r="J842" s="103"/>
      <c r="K842" s="58">
        <f>K843+K850</f>
        <v>2866000</v>
      </c>
      <c r="L842" s="103"/>
      <c r="M842" s="58">
        <f>M843+M850</f>
        <v>25128400</v>
      </c>
      <c r="N842" s="113"/>
      <c r="O842" s="58">
        <f>O843+O850</f>
        <v>24281341.02</v>
      </c>
      <c r="P842" s="98"/>
      <c r="Q842" s="140">
        <f>Q843+Q850</f>
        <v>24281341.02</v>
      </c>
      <c r="R842" s="98"/>
      <c r="S842" s="130">
        <f>S843+S850</f>
        <v>24088303.75</v>
      </c>
      <c r="U842" s="130">
        <f>U843+U850</f>
        <v>23242817.7</v>
      </c>
      <c r="V842" s="227">
        <f aca="true" t="shared" si="45" ref="V842:V905">IF(S842=0,"-",IF(U842/S842*100&gt;110,"свыше 100",ROUND((U842/S842*100),1)))</f>
        <v>96.5</v>
      </c>
    </row>
    <row r="843" spans="1:22" ht="20.25" customHeight="1">
      <c r="A843" s="71" t="s">
        <v>39</v>
      </c>
      <c r="B843" s="60" t="s">
        <v>308</v>
      </c>
      <c r="C843" s="60" t="s">
        <v>88</v>
      </c>
      <c r="D843" s="56"/>
      <c r="E843" s="58"/>
      <c r="F843" s="98"/>
      <c r="G843" s="58">
        <f>G844</f>
        <v>584600</v>
      </c>
      <c r="H843" s="103"/>
      <c r="I843" s="58">
        <f>I844</f>
        <v>584600</v>
      </c>
      <c r="J843" s="103"/>
      <c r="K843" s="58">
        <f>K844</f>
        <v>584600</v>
      </c>
      <c r="L843" s="103"/>
      <c r="M843" s="58">
        <f>M844</f>
        <v>22847000</v>
      </c>
      <c r="N843" s="113"/>
      <c r="O843" s="58">
        <f>O844</f>
        <v>22847000</v>
      </c>
      <c r="P843" s="98"/>
      <c r="Q843" s="140">
        <f>Q844</f>
        <v>22847000</v>
      </c>
      <c r="R843" s="98"/>
      <c r="S843" s="130">
        <f>S844</f>
        <v>22865850.73</v>
      </c>
      <c r="U843" s="130">
        <f>U844</f>
        <v>22853402.32</v>
      </c>
      <c r="V843" s="227">
        <f t="shared" si="45"/>
        <v>99.9</v>
      </c>
    </row>
    <row r="844" spans="1:22" ht="51.75" customHeight="1">
      <c r="A844" s="71" t="s">
        <v>148</v>
      </c>
      <c r="B844" s="60" t="s">
        <v>308</v>
      </c>
      <c r="C844" s="60" t="s">
        <v>149</v>
      </c>
      <c r="D844" s="56"/>
      <c r="E844" s="58"/>
      <c r="F844" s="98"/>
      <c r="G844" s="58">
        <f>G845</f>
        <v>584600</v>
      </c>
      <c r="H844" s="103"/>
      <c r="I844" s="58">
        <f>I845</f>
        <v>584600</v>
      </c>
      <c r="J844" s="103"/>
      <c r="K844" s="58">
        <f>K845</f>
        <v>584600</v>
      </c>
      <c r="L844" s="103"/>
      <c r="M844" s="58">
        <f>M845+M848</f>
        <v>22847000</v>
      </c>
      <c r="N844" s="113"/>
      <c r="O844" s="58">
        <f>O845+O848</f>
        <v>22847000</v>
      </c>
      <c r="P844" s="98"/>
      <c r="Q844" s="140">
        <f>Q845+Q848</f>
        <v>22847000</v>
      </c>
      <c r="R844" s="98"/>
      <c r="S844" s="130">
        <f>S845+S848</f>
        <v>22865850.73</v>
      </c>
      <c r="U844" s="130">
        <f>U845+U848</f>
        <v>22853402.32</v>
      </c>
      <c r="V844" s="227">
        <f t="shared" si="45"/>
        <v>99.9</v>
      </c>
    </row>
    <row r="845" spans="1:22" ht="36.75" customHeight="1">
      <c r="A845" s="71" t="s">
        <v>150</v>
      </c>
      <c r="B845" s="60" t="s">
        <v>308</v>
      </c>
      <c r="C845" s="60" t="s">
        <v>151</v>
      </c>
      <c r="D845" s="60"/>
      <c r="E845" s="58"/>
      <c r="F845" s="98"/>
      <c r="G845" s="58">
        <f>G846</f>
        <v>584600</v>
      </c>
      <c r="H845" s="103"/>
      <c r="I845" s="58">
        <f>I846</f>
        <v>584600</v>
      </c>
      <c r="J845" s="103"/>
      <c r="K845" s="58">
        <f>K846</f>
        <v>584600</v>
      </c>
      <c r="L845" s="103"/>
      <c r="M845" s="58">
        <f>M846</f>
        <v>584600</v>
      </c>
      <c r="N845" s="113"/>
      <c r="O845" s="58">
        <f>O846+O847</f>
        <v>584600</v>
      </c>
      <c r="P845" s="98"/>
      <c r="Q845" s="140">
        <f>Q846+Q847</f>
        <v>584600</v>
      </c>
      <c r="R845" s="98"/>
      <c r="S845" s="130">
        <f>S846+S847</f>
        <v>603450.73</v>
      </c>
      <c r="U845" s="130">
        <f>U846+U847</f>
        <v>591029.32</v>
      </c>
      <c r="V845" s="227">
        <f t="shared" si="45"/>
        <v>97.9</v>
      </c>
    </row>
    <row r="846" spans="1:22" ht="20.25" customHeight="1">
      <c r="A846" s="11" t="s">
        <v>152</v>
      </c>
      <c r="B846" s="60" t="s">
        <v>308</v>
      </c>
      <c r="C846" s="60" t="s">
        <v>151</v>
      </c>
      <c r="D846" s="189">
        <v>853</v>
      </c>
      <c r="E846" s="58"/>
      <c r="F846" s="98">
        <v>584600</v>
      </c>
      <c r="G846" s="58">
        <f>E846+F846</f>
        <v>584600</v>
      </c>
      <c r="H846" s="103"/>
      <c r="I846" s="58">
        <f>G846+H846</f>
        <v>584600</v>
      </c>
      <c r="J846" s="103"/>
      <c r="K846" s="58">
        <f>I846+J846</f>
        <v>584600</v>
      </c>
      <c r="L846" s="103"/>
      <c r="M846" s="58">
        <f>K846+L846</f>
        <v>584600</v>
      </c>
      <c r="N846" s="113">
        <v>-584600</v>
      </c>
      <c r="O846" s="58">
        <f>M846+N846</f>
        <v>0</v>
      </c>
      <c r="P846" s="98"/>
      <c r="Q846" s="140">
        <f>O846+P846</f>
        <v>0</v>
      </c>
      <c r="R846" s="98"/>
      <c r="S846" s="130">
        <f>Q846+R846</f>
        <v>0</v>
      </c>
      <c r="U846" s="130">
        <f>S846+T846</f>
        <v>0</v>
      </c>
      <c r="V846" s="227" t="str">
        <f t="shared" si="45"/>
        <v>-</v>
      </c>
    </row>
    <row r="847" spans="1:22" ht="20.25" customHeight="1">
      <c r="A847" s="11" t="s">
        <v>401</v>
      </c>
      <c r="B847" s="60" t="s">
        <v>308</v>
      </c>
      <c r="C847" s="60" t="s">
        <v>151</v>
      </c>
      <c r="D847" s="189">
        <v>243</v>
      </c>
      <c r="E847" s="58"/>
      <c r="F847" s="98"/>
      <c r="G847" s="58"/>
      <c r="H847" s="103"/>
      <c r="I847" s="58"/>
      <c r="J847" s="103"/>
      <c r="K847" s="58"/>
      <c r="L847" s="103"/>
      <c r="M847" s="58"/>
      <c r="N847" s="113">
        <v>584600</v>
      </c>
      <c r="O847" s="58">
        <f>M847+N847</f>
        <v>584600</v>
      </c>
      <c r="P847" s="98"/>
      <c r="Q847" s="140">
        <f>O847+P847</f>
        <v>584600</v>
      </c>
      <c r="R847" s="98">
        <v>18850.73</v>
      </c>
      <c r="S847" s="130">
        <f>Q847+R847</f>
        <v>603450.73</v>
      </c>
      <c r="U847" s="130">
        <v>591029.32</v>
      </c>
      <c r="V847" s="227">
        <f t="shared" si="45"/>
        <v>97.9</v>
      </c>
    </row>
    <row r="848" spans="1:22" ht="65.25" customHeight="1">
      <c r="A848" s="11" t="s">
        <v>194</v>
      </c>
      <c r="B848" s="60" t="s">
        <v>308</v>
      </c>
      <c r="C848" s="60" t="s">
        <v>193</v>
      </c>
      <c r="D848" s="189"/>
      <c r="E848" s="58"/>
      <c r="F848" s="98"/>
      <c r="G848" s="58"/>
      <c r="H848" s="103"/>
      <c r="I848" s="58"/>
      <c r="J848" s="103"/>
      <c r="K848" s="58"/>
      <c r="L848" s="103"/>
      <c r="M848" s="58">
        <f>M849</f>
        <v>22262400</v>
      </c>
      <c r="N848" s="113"/>
      <c r="O848" s="58">
        <f>O849</f>
        <v>22262400</v>
      </c>
      <c r="P848" s="98"/>
      <c r="Q848" s="140">
        <f>Q849</f>
        <v>22262400</v>
      </c>
      <c r="R848" s="98"/>
      <c r="S848" s="130">
        <f>S849</f>
        <v>22262400</v>
      </c>
      <c r="U848" s="130">
        <f>U849</f>
        <v>22262373</v>
      </c>
      <c r="V848" s="227">
        <f t="shared" si="45"/>
        <v>100</v>
      </c>
    </row>
    <row r="849" spans="1:22" ht="64.5" customHeight="1">
      <c r="A849" s="11" t="s">
        <v>195</v>
      </c>
      <c r="B849" s="60" t="s">
        <v>308</v>
      </c>
      <c r="C849" s="60" t="s">
        <v>193</v>
      </c>
      <c r="D849" s="189">
        <v>412</v>
      </c>
      <c r="E849" s="58"/>
      <c r="F849" s="98"/>
      <c r="G849" s="58"/>
      <c r="H849" s="103"/>
      <c r="I849" s="58"/>
      <c r="J849" s="103"/>
      <c r="K849" s="58"/>
      <c r="L849" s="103">
        <v>22262400</v>
      </c>
      <c r="M849" s="58">
        <f>K849+L849</f>
        <v>22262400</v>
      </c>
      <c r="N849" s="113"/>
      <c r="O849" s="58">
        <f>M849+N849</f>
        <v>22262400</v>
      </c>
      <c r="P849" s="98"/>
      <c r="Q849" s="140">
        <f>O849+P849</f>
        <v>22262400</v>
      </c>
      <c r="R849" s="98"/>
      <c r="S849" s="130">
        <f>Q849+R849</f>
        <v>22262400</v>
      </c>
      <c r="U849" s="130">
        <v>22262373</v>
      </c>
      <c r="V849" s="227">
        <f t="shared" si="45"/>
        <v>100</v>
      </c>
    </row>
    <row r="850" spans="1:22" ht="52.5" customHeight="1">
      <c r="A850" s="71" t="s">
        <v>517</v>
      </c>
      <c r="B850" s="56" t="s">
        <v>308</v>
      </c>
      <c r="C850" s="190" t="s">
        <v>290</v>
      </c>
      <c r="D850" s="56"/>
      <c r="E850" s="58">
        <f>E851+E853</f>
        <v>2866000</v>
      </c>
      <c r="F850" s="98"/>
      <c r="G850" s="58">
        <f>G851+G853</f>
        <v>2281400</v>
      </c>
      <c r="H850" s="103"/>
      <c r="I850" s="58">
        <f>I851+I853</f>
        <v>2281400</v>
      </c>
      <c r="J850" s="103"/>
      <c r="K850" s="58">
        <f>K851+K853</f>
        <v>2281400</v>
      </c>
      <c r="L850" s="103"/>
      <c r="M850" s="58">
        <f>M851+M853</f>
        <v>2281400</v>
      </c>
      <c r="N850" s="113"/>
      <c r="O850" s="58">
        <f>O851+O853</f>
        <v>1434341.02</v>
      </c>
      <c r="P850" s="98"/>
      <c r="Q850" s="140">
        <f>Q851+Q853</f>
        <v>1434341.02</v>
      </c>
      <c r="R850" s="98"/>
      <c r="S850" s="130">
        <f>S851+S853</f>
        <v>1222453.02</v>
      </c>
      <c r="U850" s="130">
        <f>U851+U853</f>
        <v>389415.38</v>
      </c>
      <c r="V850" s="227">
        <f t="shared" si="45"/>
        <v>31.9</v>
      </c>
    </row>
    <row r="851" spans="1:22" ht="53.25" customHeight="1">
      <c r="A851" s="71" t="s">
        <v>518</v>
      </c>
      <c r="B851" s="56" t="s">
        <v>308</v>
      </c>
      <c r="C851" s="56" t="s">
        <v>519</v>
      </c>
      <c r="D851" s="56"/>
      <c r="E851" s="58">
        <f>E852</f>
        <v>2000000</v>
      </c>
      <c r="F851" s="98"/>
      <c r="G851" s="58">
        <f>G852</f>
        <v>2000000</v>
      </c>
      <c r="H851" s="103"/>
      <c r="I851" s="58">
        <f>I852</f>
        <v>2000000</v>
      </c>
      <c r="J851" s="103"/>
      <c r="K851" s="58">
        <f>K852</f>
        <v>2000000</v>
      </c>
      <c r="L851" s="103"/>
      <c r="M851" s="58">
        <f>M852</f>
        <v>2000000</v>
      </c>
      <c r="N851" s="113"/>
      <c r="O851" s="58">
        <f>O852</f>
        <v>1157659</v>
      </c>
      <c r="P851" s="98"/>
      <c r="Q851" s="140">
        <f>Q852</f>
        <v>1107648.22</v>
      </c>
      <c r="R851" s="98"/>
      <c r="S851" s="130">
        <f>S852</f>
        <v>873738.22</v>
      </c>
      <c r="U851" s="130">
        <f>U852</f>
        <v>77265.46</v>
      </c>
      <c r="V851" s="227">
        <f t="shared" si="45"/>
        <v>8.8</v>
      </c>
    </row>
    <row r="852" spans="1:22" ht="36" customHeight="1">
      <c r="A852" s="38" t="s">
        <v>402</v>
      </c>
      <c r="B852" s="56" t="s">
        <v>308</v>
      </c>
      <c r="C852" s="190" t="s">
        <v>519</v>
      </c>
      <c r="D852" s="56" t="s">
        <v>385</v>
      </c>
      <c r="E852" s="57">
        <v>2000000</v>
      </c>
      <c r="F852" s="98"/>
      <c r="G852" s="57">
        <f>E852+F852</f>
        <v>2000000</v>
      </c>
      <c r="H852" s="103"/>
      <c r="I852" s="57">
        <f>G852+H852</f>
        <v>2000000</v>
      </c>
      <c r="J852" s="103"/>
      <c r="K852" s="57">
        <f>I852+J852</f>
        <v>2000000</v>
      </c>
      <c r="L852" s="103"/>
      <c r="M852" s="57">
        <f>K852+L852</f>
        <v>2000000</v>
      </c>
      <c r="N852" s="113">
        <v>-842341</v>
      </c>
      <c r="O852" s="57">
        <f>M852+N852</f>
        <v>1157659</v>
      </c>
      <c r="P852" s="98">
        <v>-50010.78</v>
      </c>
      <c r="Q852" s="139">
        <f>O852+P852</f>
        <v>1107648.22</v>
      </c>
      <c r="R852" s="98">
        <f>-260410+26500</f>
        <v>-233910</v>
      </c>
      <c r="S852" s="141">
        <f>Q852+R852</f>
        <v>873738.22</v>
      </c>
      <c r="U852" s="141">
        <v>77265.46</v>
      </c>
      <c r="V852" s="227">
        <f t="shared" si="45"/>
        <v>8.8</v>
      </c>
    </row>
    <row r="853" spans="1:22" ht="33" customHeight="1">
      <c r="A853" s="71" t="s">
        <v>520</v>
      </c>
      <c r="B853" s="56" t="s">
        <v>308</v>
      </c>
      <c r="C853" s="191" t="s">
        <v>521</v>
      </c>
      <c r="D853" s="56"/>
      <c r="E853" s="58">
        <f>E854</f>
        <v>866000</v>
      </c>
      <c r="F853" s="98"/>
      <c r="G853" s="58">
        <f>G854</f>
        <v>281400</v>
      </c>
      <c r="H853" s="103"/>
      <c r="I853" s="58">
        <f>I854</f>
        <v>281400</v>
      </c>
      <c r="J853" s="103"/>
      <c r="K853" s="58">
        <f>K854</f>
        <v>281400</v>
      </c>
      <c r="L853" s="103"/>
      <c r="M853" s="58">
        <f>M854</f>
        <v>281400</v>
      </c>
      <c r="N853" s="113"/>
      <c r="O853" s="58">
        <f>O854</f>
        <v>276682.02</v>
      </c>
      <c r="P853" s="98"/>
      <c r="Q853" s="140">
        <f>Q854</f>
        <v>326692.80000000005</v>
      </c>
      <c r="R853" s="98"/>
      <c r="S853" s="130">
        <f>S854</f>
        <v>348714.80000000005</v>
      </c>
      <c r="U853" s="130">
        <f>U854</f>
        <v>312149.92</v>
      </c>
      <c r="V853" s="227">
        <f t="shared" si="45"/>
        <v>89.5</v>
      </c>
    </row>
    <row r="854" spans="1:22" ht="21" customHeight="1">
      <c r="A854" s="37" t="s">
        <v>401</v>
      </c>
      <c r="B854" s="56" t="s">
        <v>308</v>
      </c>
      <c r="C854" s="56" t="s">
        <v>521</v>
      </c>
      <c r="D854" s="192">
        <v>243</v>
      </c>
      <c r="E854" s="57">
        <v>866000</v>
      </c>
      <c r="F854" s="98">
        <v>-584600</v>
      </c>
      <c r="G854" s="57">
        <f>E854+F854</f>
        <v>281400</v>
      </c>
      <c r="H854" s="103"/>
      <c r="I854" s="57">
        <f>G854+H854</f>
        <v>281400</v>
      </c>
      <c r="J854" s="103"/>
      <c r="K854" s="57">
        <f>I854+J854</f>
        <v>281400</v>
      </c>
      <c r="L854" s="103"/>
      <c r="M854" s="57">
        <f>K854+L854</f>
        <v>281400</v>
      </c>
      <c r="N854" s="113">
        <f>-3870-847.98</f>
        <v>-4717.98</v>
      </c>
      <c r="O854" s="57">
        <f>M854+N854</f>
        <v>276682.02</v>
      </c>
      <c r="P854" s="98">
        <v>50010.78</v>
      </c>
      <c r="Q854" s="139">
        <f>O854+P854</f>
        <v>326692.80000000005</v>
      </c>
      <c r="R854" s="98">
        <v>22022</v>
      </c>
      <c r="S854" s="141">
        <f>Q854+R854</f>
        <v>348714.80000000005</v>
      </c>
      <c r="U854" s="141">
        <v>312149.92</v>
      </c>
      <c r="V854" s="227">
        <f t="shared" si="45"/>
        <v>89.5</v>
      </c>
    </row>
    <row r="855" spans="1:22" ht="18.75" customHeight="1">
      <c r="A855" s="37" t="s">
        <v>309</v>
      </c>
      <c r="B855" s="56" t="s">
        <v>310</v>
      </c>
      <c r="C855" s="56"/>
      <c r="D855" s="56"/>
      <c r="E855" s="58">
        <f>E857+E871+E883</f>
        <v>22945000</v>
      </c>
      <c r="F855" s="98"/>
      <c r="G855" s="58">
        <f>G857+G871+G883</f>
        <v>22945000</v>
      </c>
      <c r="H855" s="103"/>
      <c r="I855" s="58">
        <f>I857+I871+I883</f>
        <v>23729414</v>
      </c>
      <c r="J855" s="103"/>
      <c r="K855" s="58">
        <f>K857+K871+K883</f>
        <v>23729414</v>
      </c>
      <c r="L855" s="103"/>
      <c r="M855" s="58">
        <f>M857+M871+M883</f>
        <v>74084614</v>
      </c>
      <c r="N855" s="113"/>
      <c r="O855" s="58">
        <f>O857+O871+O883</f>
        <v>86736528.68</v>
      </c>
      <c r="P855" s="98"/>
      <c r="Q855" s="140">
        <f>Q857+Q871+Q883</f>
        <v>114451423.8</v>
      </c>
      <c r="R855" s="98"/>
      <c r="S855" s="130">
        <f>S857+S871+S883</f>
        <v>110033123.8</v>
      </c>
      <c r="U855" s="130">
        <f>U857+U871+U883</f>
        <v>101166438.75999999</v>
      </c>
      <c r="V855" s="227">
        <f t="shared" si="45"/>
        <v>91.9</v>
      </c>
    </row>
    <row r="856" spans="1:22" ht="97.5" customHeight="1">
      <c r="A856" s="37" t="s">
        <v>513</v>
      </c>
      <c r="B856" s="56" t="s">
        <v>310</v>
      </c>
      <c r="C856" s="56" t="s">
        <v>289</v>
      </c>
      <c r="D856" s="56"/>
      <c r="E856" s="58">
        <f>E857+E871</f>
        <v>15543000</v>
      </c>
      <c r="F856" s="98"/>
      <c r="G856" s="58">
        <f>G857+G871</f>
        <v>15543000</v>
      </c>
      <c r="H856" s="103"/>
      <c r="I856" s="58">
        <f>I857+I871</f>
        <v>15653260</v>
      </c>
      <c r="J856" s="103"/>
      <c r="K856" s="58">
        <f>K857+K871</f>
        <v>15653260</v>
      </c>
      <c r="L856" s="103"/>
      <c r="M856" s="58">
        <f>M857+M871</f>
        <v>66008460</v>
      </c>
      <c r="N856" s="113"/>
      <c r="O856" s="58">
        <f>O857+O871</f>
        <v>67469954.68</v>
      </c>
      <c r="P856" s="98"/>
      <c r="Q856" s="140">
        <f>Q857+Q871</f>
        <v>95823873.63</v>
      </c>
      <c r="R856" s="98"/>
      <c r="S856" s="130">
        <f>S857+S871</f>
        <v>91470573.63</v>
      </c>
      <c r="U856" s="130">
        <f>U857+U871</f>
        <v>88204841.39999999</v>
      </c>
      <c r="V856" s="227">
        <f t="shared" si="45"/>
        <v>96.4</v>
      </c>
    </row>
    <row r="857" spans="1:22" ht="65.25" customHeight="1">
      <c r="A857" s="71" t="s">
        <v>525</v>
      </c>
      <c r="B857" s="59" t="s">
        <v>310</v>
      </c>
      <c r="C857" s="59" t="s">
        <v>526</v>
      </c>
      <c r="D857" s="59"/>
      <c r="E857" s="57">
        <f>E858+E864</f>
        <v>10396000</v>
      </c>
      <c r="F857" s="98"/>
      <c r="G857" s="57">
        <f>G858+G864</f>
        <v>10396000</v>
      </c>
      <c r="H857" s="103"/>
      <c r="I857" s="57">
        <f>I858+I860+I862+I864+I867</f>
        <v>9876000</v>
      </c>
      <c r="J857" s="103"/>
      <c r="K857" s="57">
        <f>K858+K860+K862+K864+K867</f>
        <v>9876000</v>
      </c>
      <c r="L857" s="103"/>
      <c r="M857" s="57">
        <f>M858+M860+M862+M864+M867+M869</f>
        <v>41694500</v>
      </c>
      <c r="N857" s="113"/>
      <c r="O857" s="57">
        <f>O858+O860+O862+O864+O867+O869</f>
        <v>43259594.68</v>
      </c>
      <c r="P857" s="98"/>
      <c r="Q857" s="139">
        <f>Q858+Q860+Q862+Q864+Q867+Q869</f>
        <v>73043813.63</v>
      </c>
      <c r="R857" s="98"/>
      <c r="S857" s="141">
        <f>S858+S860+S862+S864+S867+S869</f>
        <v>73083813.63</v>
      </c>
      <c r="U857" s="141">
        <f>U858+U860+U862+U864+U867+U869</f>
        <v>70807038.1</v>
      </c>
      <c r="V857" s="227">
        <f t="shared" si="45"/>
        <v>96.9</v>
      </c>
    </row>
    <row r="858" spans="1:22" ht="35.25" customHeight="1">
      <c r="A858" s="71" t="s">
        <v>527</v>
      </c>
      <c r="B858" s="59" t="s">
        <v>310</v>
      </c>
      <c r="C858" s="59" t="s">
        <v>528</v>
      </c>
      <c r="D858" s="59"/>
      <c r="E858" s="57">
        <f>E859</f>
        <v>2427880</v>
      </c>
      <c r="F858" s="98"/>
      <c r="G858" s="57">
        <f>G859</f>
        <v>2427880</v>
      </c>
      <c r="H858" s="103"/>
      <c r="I858" s="57">
        <f>I859</f>
        <v>2427880</v>
      </c>
      <c r="J858" s="103"/>
      <c r="K858" s="57">
        <f>K859</f>
        <v>2427880</v>
      </c>
      <c r="L858" s="103"/>
      <c r="M858" s="57">
        <f>M859</f>
        <v>5708410.9399999995</v>
      </c>
      <c r="N858" s="113"/>
      <c r="O858" s="57">
        <f>O859</f>
        <v>7631789.52</v>
      </c>
      <c r="P858" s="98"/>
      <c r="Q858" s="139">
        <f>Q859</f>
        <v>7863789.52</v>
      </c>
      <c r="R858" s="98"/>
      <c r="S858" s="141">
        <f>S859</f>
        <v>7863789.52</v>
      </c>
      <c r="U858" s="141">
        <f>U859</f>
        <v>7863789.52</v>
      </c>
      <c r="V858" s="227">
        <f t="shared" si="45"/>
        <v>100</v>
      </c>
    </row>
    <row r="859" spans="1:22" ht="66" customHeight="1">
      <c r="A859" s="38" t="s">
        <v>556</v>
      </c>
      <c r="B859" s="59" t="s">
        <v>310</v>
      </c>
      <c r="C859" s="59" t="s">
        <v>528</v>
      </c>
      <c r="D859" s="59" t="s">
        <v>395</v>
      </c>
      <c r="E859" s="57">
        <v>2427880</v>
      </c>
      <c r="F859" s="98"/>
      <c r="G859" s="57">
        <f>E859+F859</f>
        <v>2427880</v>
      </c>
      <c r="H859" s="103"/>
      <c r="I859" s="57">
        <f>G859+H859</f>
        <v>2427880</v>
      </c>
      <c r="J859" s="103"/>
      <c r="K859" s="57">
        <f>I859+J859</f>
        <v>2427880</v>
      </c>
      <c r="L859" s="103">
        <v>3280530.94</v>
      </c>
      <c r="M859" s="57">
        <f>K859+L859</f>
        <v>5708410.9399999995</v>
      </c>
      <c r="N859" s="113">
        <v>1923378.58</v>
      </c>
      <c r="O859" s="57">
        <f>M859+N859</f>
        <v>7631789.52</v>
      </c>
      <c r="P859" s="98">
        <v>232000</v>
      </c>
      <c r="Q859" s="139">
        <f>O859+P859</f>
        <v>7863789.52</v>
      </c>
      <c r="R859" s="98"/>
      <c r="S859" s="141">
        <f>Q859+R859</f>
        <v>7863789.52</v>
      </c>
      <c r="U859" s="141">
        <f>S859+T859</f>
        <v>7863789.52</v>
      </c>
      <c r="V859" s="227">
        <f t="shared" si="45"/>
        <v>100</v>
      </c>
    </row>
    <row r="860" spans="1:22" ht="50.25" customHeight="1">
      <c r="A860" s="25" t="s">
        <v>593</v>
      </c>
      <c r="B860" s="89" t="s">
        <v>310</v>
      </c>
      <c r="C860" s="89" t="s">
        <v>592</v>
      </c>
      <c r="D860" s="59"/>
      <c r="E860" s="57"/>
      <c r="F860" s="98"/>
      <c r="G860" s="57"/>
      <c r="H860" s="103"/>
      <c r="I860" s="57">
        <f>I861</f>
        <v>1680000</v>
      </c>
      <c r="J860" s="103"/>
      <c r="K860" s="57">
        <f>K861</f>
        <v>1680000</v>
      </c>
      <c r="L860" s="103"/>
      <c r="M860" s="57">
        <f>M861</f>
        <v>1680000</v>
      </c>
      <c r="N860" s="113"/>
      <c r="O860" s="57">
        <f>O861</f>
        <v>1680000</v>
      </c>
      <c r="P860" s="98"/>
      <c r="Q860" s="139">
        <f>Q861</f>
        <v>3450718.95</v>
      </c>
      <c r="R860" s="98"/>
      <c r="S860" s="141">
        <f>S861</f>
        <v>3490718.95</v>
      </c>
      <c r="U860" s="141">
        <f>U861</f>
        <v>1488821.32</v>
      </c>
      <c r="V860" s="227">
        <f t="shared" si="45"/>
        <v>42.7</v>
      </c>
    </row>
    <row r="861" spans="1:22" ht="36" customHeight="1">
      <c r="A861" s="25" t="s">
        <v>402</v>
      </c>
      <c r="B861" s="89" t="s">
        <v>310</v>
      </c>
      <c r="C861" s="89" t="s">
        <v>592</v>
      </c>
      <c r="D861" s="89" t="s">
        <v>385</v>
      </c>
      <c r="E861" s="57"/>
      <c r="F861" s="98"/>
      <c r="G861" s="57"/>
      <c r="H861" s="103">
        <v>1680000</v>
      </c>
      <c r="I861" s="57">
        <f>G861+H861</f>
        <v>1680000</v>
      </c>
      <c r="J861" s="103"/>
      <c r="K861" s="57">
        <f>I861+J861</f>
        <v>1680000</v>
      </c>
      <c r="L861" s="103"/>
      <c r="M861" s="57">
        <f>K861+L861</f>
        <v>1680000</v>
      </c>
      <c r="N861" s="113"/>
      <c r="O861" s="57">
        <f>M861+N861</f>
        <v>1680000</v>
      </c>
      <c r="P861" s="98">
        <v>1770718.95</v>
      </c>
      <c r="Q861" s="139">
        <f>O861+P861</f>
        <v>3450718.95</v>
      </c>
      <c r="R861" s="98">
        <v>40000</v>
      </c>
      <c r="S861" s="141">
        <f>Q861+R861</f>
        <v>3490718.95</v>
      </c>
      <c r="U861" s="141">
        <v>1488821.32</v>
      </c>
      <c r="V861" s="227">
        <f t="shared" si="45"/>
        <v>42.7</v>
      </c>
    </row>
    <row r="862" spans="1:22" ht="36" customHeight="1">
      <c r="A862" s="25" t="s">
        <v>604</v>
      </c>
      <c r="B862" s="89" t="s">
        <v>310</v>
      </c>
      <c r="C862" s="89" t="s">
        <v>595</v>
      </c>
      <c r="D862" s="89"/>
      <c r="E862" s="57"/>
      <c r="F862" s="98"/>
      <c r="G862" s="57"/>
      <c r="H862" s="103"/>
      <c r="I862" s="57">
        <f>I863</f>
        <v>11185.16</v>
      </c>
      <c r="J862" s="103"/>
      <c r="K862" s="57">
        <f>K863</f>
        <v>11185.16</v>
      </c>
      <c r="L862" s="103"/>
      <c r="M862" s="57">
        <f>M863</f>
        <v>11185.16</v>
      </c>
      <c r="N862" s="113"/>
      <c r="O862" s="57">
        <f>O863</f>
        <v>11185.16</v>
      </c>
      <c r="P862" s="98"/>
      <c r="Q862" s="139">
        <f>Q863</f>
        <v>11185.16</v>
      </c>
      <c r="R862" s="98"/>
      <c r="S862" s="141">
        <f>S863</f>
        <v>11185.16</v>
      </c>
      <c r="U862" s="141">
        <f>U863</f>
        <v>11185.16</v>
      </c>
      <c r="V862" s="227">
        <f t="shared" si="45"/>
        <v>100</v>
      </c>
    </row>
    <row r="863" spans="1:22" ht="36" customHeight="1">
      <c r="A863" s="25" t="s">
        <v>402</v>
      </c>
      <c r="B863" s="89" t="s">
        <v>310</v>
      </c>
      <c r="C863" s="89" t="s">
        <v>595</v>
      </c>
      <c r="D863" s="89" t="s">
        <v>385</v>
      </c>
      <c r="E863" s="57"/>
      <c r="F863" s="98"/>
      <c r="G863" s="57"/>
      <c r="H863" s="103">
        <v>11185.16</v>
      </c>
      <c r="I863" s="57">
        <f>G863+H863</f>
        <v>11185.16</v>
      </c>
      <c r="J863" s="103"/>
      <c r="K863" s="57">
        <f>I863+J863</f>
        <v>11185.16</v>
      </c>
      <c r="L863" s="103"/>
      <c r="M863" s="57">
        <f>K863+L863</f>
        <v>11185.16</v>
      </c>
      <c r="N863" s="113"/>
      <c r="O863" s="57">
        <f>M863+N863</f>
        <v>11185.16</v>
      </c>
      <c r="P863" s="98"/>
      <c r="Q863" s="139">
        <f>O863+P863</f>
        <v>11185.16</v>
      </c>
      <c r="R863" s="98"/>
      <c r="S863" s="141">
        <f>Q863+R863</f>
        <v>11185.16</v>
      </c>
      <c r="U863" s="141">
        <f>S863+T863</f>
        <v>11185.16</v>
      </c>
      <c r="V863" s="227">
        <f t="shared" si="45"/>
        <v>100</v>
      </c>
    </row>
    <row r="864" spans="1:22" ht="33" customHeight="1">
      <c r="A864" s="71" t="s">
        <v>529</v>
      </c>
      <c r="B864" s="56" t="s">
        <v>310</v>
      </c>
      <c r="C864" s="56" t="s">
        <v>530</v>
      </c>
      <c r="D864" s="56"/>
      <c r="E864" s="62">
        <f>E865</f>
        <v>7968120</v>
      </c>
      <c r="F864" s="98"/>
      <c r="G864" s="57">
        <f>E864+F864</f>
        <v>7968120</v>
      </c>
      <c r="H864" s="103"/>
      <c r="I864" s="62">
        <f>I865</f>
        <v>5606934.84</v>
      </c>
      <c r="J864" s="103"/>
      <c r="K864" s="62">
        <f>K865</f>
        <v>5606934.84</v>
      </c>
      <c r="L864" s="103"/>
      <c r="M864" s="62">
        <f>M865+M866</f>
        <v>2326403.8999999994</v>
      </c>
      <c r="N864" s="113"/>
      <c r="O864" s="62">
        <f>O865+O866</f>
        <v>1968119.9999999995</v>
      </c>
      <c r="P864" s="98"/>
      <c r="Q864" s="130">
        <f>Q865+Q866</f>
        <v>1968119.9999999995</v>
      </c>
      <c r="R864" s="98"/>
      <c r="S864" s="130">
        <f>S865+S866</f>
        <v>1968119.9999999995</v>
      </c>
      <c r="U864" s="130">
        <f>U865+U866</f>
        <v>1843297.2999999993</v>
      </c>
      <c r="V864" s="227">
        <f t="shared" si="45"/>
        <v>93.7</v>
      </c>
    </row>
    <row r="865" spans="1:22" ht="48.75" customHeight="1">
      <c r="A865" s="25" t="s">
        <v>402</v>
      </c>
      <c r="B865" s="60" t="s">
        <v>310</v>
      </c>
      <c r="C865" s="60" t="s">
        <v>530</v>
      </c>
      <c r="D865" s="60" t="s">
        <v>385</v>
      </c>
      <c r="E865" s="57">
        <v>7968120</v>
      </c>
      <c r="F865" s="98"/>
      <c r="G865" s="57">
        <f>E865+F865</f>
        <v>7968120</v>
      </c>
      <c r="H865" s="103">
        <v>-2361185.16</v>
      </c>
      <c r="I865" s="57">
        <f>G865+H865</f>
        <v>5606934.84</v>
      </c>
      <c r="J865" s="103"/>
      <c r="K865" s="57">
        <f>I865+J865</f>
        <v>5606934.84</v>
      </c>
      <c r="L865" s="103">
        <v>-5248650.94</v>
      </c>
      <c r="M865" s="57">
        <f>K865+L865</f>
        <v>358283.89999999944</v>
      </c>
      <c r="N865" s="113">
        <v>-358283.9</v>
      </c>
      <c r="O865" s="57">
        <f>M865+N865</f>
        <v>-5.820766091346741E-10</v>
      </c>
      <c r="P865" s="98"/>
      <c r="Q865" s="139">
        <f>O865+P865</f>
        <v>-5.820766091346741E-10</v>
      </c>
      <c r="R865" s="98"/>
      <c r="S865" s="141">
        <f>Q865+R865</f>
        <v>-5.820766091346741E-10</v>
      </c>
      <c r="U865" s="141">
        <f>S865+T865</f>
        <v>-5.820766091346741E-10</v>
      </c>
      <c r="V865" s="227">
        <f t="shared" si="45"/>
        <v>100</v>
      </c>
    </row>
    <row r="866" spans="1:22" ht="48.75" customHeight="1">
      <c r="A866" s="25" t="s">
        <v>169</v>
      </c>
      <c r="B866" s="60" t="s">
        <v>310</v>
      </c>
      <c r="C866" s="60" t="s">
        <v>530</v>
      </c>
      <c r="D866" s="60" t="s">
        <v>168</v>
      </c>
      <c r="E866" s="57"/>
      <c r="F866" s="98"/>
      <c r="G866" s="57"/>
      <c r="H866" s="103"/>
      <c r="I866" s="57"/>
      <c r="J866" s="103"/>
      <c r="K866" s="57"/>
      <c r="L866" s="103">
        <v>1968120</v>
      </c>
      <c r="M866" s="57">
        <f>K866+L866</f>
        <v>1968120</v>
      </c>
      <c r="N866" s="113"/>
      <c r="O866" s="57">
        <f>M866+N866</f>
        <v>1968120</v>
      </c>
      <c r="P866" s="98"/>
      <c r="Q866" s="139">
        <f>O866+P866</f>
        <v>1968120</v>
      </c>
      <c r="R866" s="98"/>
      <c r="S866" s="141">
        <f>Q866+R866</f>
        <v>1968120</v>
      </c>
      <c r="U866" s="141">
        <v>1843297.3</v>
      </c>
      <c r="V866" s="227">
        <f t="shared" si="45"/>
        <v>93.7</v>
      </c>
    </row>
    <row r="867" spans="1:22" ht="24.75" customHeight="1">
      <c r="A867" s="25" t="s">
        <v>536</v>
      </c>
      <c r="B867" s="60" t="s">
        <v>310</v>
      </c>
      <c r="C867" s="60" t="s">
        <v>596</v>
      </c>
      <c r="D867" s="60"/>
      <c r="E867" s="57"/>
      <c r="F867" s="98"/>
      <c r="G867" s="57"/>
      <c r="H867" s="103"/>
      <c r="I867" s="57">
        <f>I868</f>
        <v>150000</v>
      </c>
      <c r="J867" s="103"/>
      <c r="K867" s="57">
        <f>K868</f>
        <v>150000</v>
      </c>
      <c r="L867" s="103"/>
      <c r="M867" s="57">
        <f>M868</f>
        <v>150000</v>
      </c>
      <c r="N867" s="113"/>
      <c r="O867" s="57">
        <f>O868</f>
        <v>150000</v>
      </c>
      <c r="P867" s="98"/>
      <c r="Q867" s="139">
        <f>Q868</f>
        <v>150000</v>
      </c>
      <c r="R867" s="98"/>
      <c r="S867" s="141">
        <f>S868</f>
        <v>150000</v>
      </c>
      <c r="U867" s="141">
        <f>U868</f>
        <v>0</v>
      </c>
      <c r="V867" s="227">
        <f t="shared" si="45"/>
        <v>0</v>
      </c>
    </row>
    <row r="868" spans="1:22" ht="33" customHeight="1">
      <c r="A868" s="25" t="s">
        <v>402</v>
      </c>
      <c r="B868" s="60" t="s">
        <v>310</v>
      </c>
      <c r="C868" s="60" t="s">
        <v>596</v>
      </c>
      <c r="D868" s="60" t="s">
        <v>385</v>
      </c>
      <c r="E868" s="57"/>
      <c r="F868" s="98"/>
      <c r="G868" s="57"/>
      <c r="H868" s="103">
        <v>150000</v>
      </c>
      <c r="I868" s="57">
        <f>G868+H868</f>
        <v>150000</v>
      </c>
      <c r="J868" s="103"/>
      <c r="K868" s="57">
        <f>I868+J868</f>
        <v>150000</v>
      </c>
      <c r="L868" s="103"/>
      <c r="M868" s="57">
        <f>K868+L868</f>
        <v>150000</v>
      </c>
      <c r="N868" s="113"/>
      <c r="O868" s="57">
        <f>M868+N868</f>
        <v>150000</v>
      </c>
      <c r="P868" s="98"/>
      <c r="Q868" s="139">
        <f>O868+P868</f>
        <v>150000</v>
      </c>
      <c r="R868" s="98"/>
      <c r="S868" s="141">
        <f>Q868+R868</f>
        <v>150000</v>
      </c>
      <c r="U868" s="141">
        <v>0</v>
      </c>
      <c r="V868" s="227">
        <f t="shared" si="45"/>
        <v>0</v>
      </c>
    </row>
    <row r="869" spans="1:22" ht="116.25" customHeight="1">
      <c r="A869" s="193" t="s">
        <v>188</v>
      </c>
      <c r="B869" s="60" t="s">
        <v>310</v>
      </c>
      <c r="C869" s="60" t="s">
        <v>187</v>
      </c>
      <c r="D869" s="60"/>
      <c r="E869" s="57"/>
      <c r="F869" s="98"/>
      <c r="G869" s="57"/>
      <c r="H869" s="103"/>
      <c r="I869" s="57"/>
      <c r="J869" s="103"/>
      <c r="K869" s="57"/>
      <c r="L869" s="103"/>
      <c r="M869" s="57">
        <f>M870</f>
        <v>31818500</v>
      </c>
      <c r="N869" s="113"/>
      <c r="O869" s="57">
        <f>O870</f>
        <v>31818500</v>
      </c>
      <c r="P869" s="98"/>
      <c r="Q869" s="139">
        <f>Q870</f>
        <v>59600000</v>
      </c>
      <c r="R869" s="98"/>
      <c r="S869" s="141">
        <f>S870</f>
        <v>59600000</v>
      </c>
      <c r="U869" s="141">
        <f>U870</f>
        <v>59599944.8</v>
      </c>
      <c r="V869" s="227">
        <f t="shared" si="45"/>
        <v>100</v>
      </c>
    </row>
    <row r="870" spans="1:22" ht="51" customHeight="1">
      <c r="A870" s="38" t="s">
        <v>169</v>
      </c>
      <c r="B870" s="60" t="s">
        <v>310</v>
      </c>
      <c r="C870" s="60" t="s">
        <v>187</v>
      </c>
      <c r="D870" s="60" t="s">
        <v>168</v>
      </c>
      <c r="E870" s="57"/>
      <c r="F870" s="98"/>
      <c r="G870" s="57"/>
      <c r="H870" s="103"/>
      <c r="I870" s="57"/>
      <c r="J870" s="103"/>
      <c r="K870" s="57"/>
      <c r="L870" s="103">
        <v>31818500</v>
      </c>
      <c r="M870" s="57">
        <f>K870+L870</f>
        <v>31818500</v>
      </c>
      <c r="N870" s="113"/>
      <c r="O870" s="57">
        <f>M870+N870</f>
        <v>31818500</v>
      </c>
      <c r="P870" s="98">
        <v>27781500</v>
      </c>
      <c r="Q870" s="139">
        <f>O870+P870</f>
        <v>59600000</v>
      </c>
      <c r="R870" s="98"/>
      <c r="S870" s="141">
        <f>Q870+R870</f>
        <v>59600000</v>
      </c>
      <c r="U870" s="141">
        <v>59599944.8</v>
      </c>
      <c r="V870" s="227">
        <f t="shared" si="45"/>
        <v>100</v>
      </c>
    </row>
    <row r="871" spans="1:22" ht="52.5" customHeight="1">
      <c r="A871" s="11" t="s">
        <v>531</v>
      </c>
      <c r="B871" s="60" t="s">
        <v>310</v>
      </c>
      <c r="C871" s="190" t="s">
        <v>291</v>
      </c>
      <c r="D871" s="56"/>
      <c r="E871" s="62">
        <f>E872+E875+E877</f>
        <v>5147000</v>
      </c>
      <c r="F871" s="98"/>
      <c r="G871" s="62">
        <f>G872+G875+G877</f>
        <v>5147000</v>
      </c>
      <c r="H871" s="103"/>
      <c r="I871" s="62">
        <f>I872+I875+I877</f>
        <v>5777260</v>
      </c>
      <c r="J871" s="103"/>
      <c r="K871" s="62">
        <f>K872+K875+K877</f>
        <v>5777260</v>
      </c>
      <c r="L871" s="103"/>
      <c r="M871" s="62">
        <f>M872+M875+M877+M879</f>
        <v>24313960</v>
      </c>
      <c r="N871" s="113"/>
      <c r="O871" s="62">
        <f>O872+O875+O877+O879</f>
        <v>24210360</v>
      </c>
      <c r="P871" s="98"/>
      <c r="Q871" s="130">
        <f>Q872+Q875+Q877+Q879</f>
        <v>22780060</v>
      </c>
      <c r="R871" s="98"/>
      <c r="S871" s="130">
        <f>S872+S875+S877+S879</f>
        <v>18386760</v>
      </c>
      <c r="U871" s="130">
        <f>U872+U875+U877+U879</f>
        <v>17397803.3</v>
      </c>
      <c r="V871" s="227">
        <f t="shared" si="45"/>
        <v>94.6</v>
      </c>
    </row>
    <row r="872" spans="1:22" ht="53.25" customHeight="1">
      <c r="A872" s="71" t="s">
        <v>532</v>
      </c>
      <c r="B872" s="56" t="s">
        <v>310</v>
      </c>
      <c r="C872" s="56" t="s">
        <v>533</v>
      </c>
      <c r="D872" s="56"/>
      <c r="E872" s="62">
        <f>E873</f>
        <v>2574000</v>
      </c>
      <c r="F872" s="98"/>
      <c r="G872" s="62">
        <f>G873</f>
        <v>2574000</v>
      </c>
      <c r="H872" s="103"/>
      <c r="I872" s="62">
        <f>I873</f>
        <v>3204260</v>
      </c>
      <c r="J872" s="103"/>
      <c r="K872" s="62">
        <f>K873</f>
        <v>3204260</v>
      </c>
      <c r="L872" s="103"/>
      <c r="M872" s="62">
        <f>M873</f>
        <v>3204260</v>
      </c>
      <c r="N872" s="113"/>
      <c r="O872" s="62">
        <f>O873</f>
        <v>3204260</v>
      </c>
      <c r="P872" s="98"/>
      <c r="Q872" s="130">
        <f>Q873</f>
        <v>3204260</v>
      </c>
      <c r="R872" s="98"/>
      <c r="S872" s="130">
        <f>S873+S874</f>
        <v>704260</v>
      </c>
      <c r="U872" s="130">
        <f>U873+U874</f>
        <v>514020</v>
      </c>
      <c r="V872" s="227">
        <f t="shared" si="45"/>
        <v>73</v>
      </c>
    </row>
    <row r="873" spans="1:22" ht="46.5" customHeight="1">
      <c r="A873" s="37" t="s">
        <v>401</v>
      </c>
      <c r="B873" s="60" t="s">
        <v>310</v>
      </c>
      <c r="C873" s="60" t="s">
        <v>533</v>
      </c>
      <c r="D873" s="60" t="s">
        <v>387</v>
      </c>
      <c r="E873" s="57">
        <v>2574000</v>
      </c>
      <c r="F873" s="98"/>
      <c r="G873" s="57">
        <f>E873+F873</f>
        <v>2574000</v>
      </c>
      <c r="H873" s="103">
        <v>630260</v>
      </c>
      <c r="I873" s="57">
        <f>G873+H873</f>
        <v>3204260</v>
      </c>
      <c r="J873" s="103"/>
      <c r="K873" s="57">
        <f>I873+J873</f>
        <v>3204260</v>
      </c>
      <c r="L873" s="103"/>
      <c r="M873" s="57">
        <f>K873+L873</f>
        <v>3204260</v>
      </c>
      <c r="N873" s="113"/>
      <c r="O873" s="57">
        <f>M873+N873</f>
        <v>3204260</v>
      </c>
      <c r="P873" s="98"/>
      <c r="Q873" s="139">
        <f>O873+P873</f>
        <v>3204260</v>
      </c>
      <c r="R873" s="98">
        <f>-2683000</f>
        <v>-2683000</v>
      </c>
      <c r="S873" s="141">
        <f>Q873+R873</f>
        <v>521260</v>
      </c>
      <c r="U873" s="141">
        <v>331020</v>
      </c>
      <c r="V873" s="227">
        <f t="shared" si="45"/>
        <v>63.5</v>
      </c>
    </row>
    <row r="874" spans="1:22" ht="64.5" customHeight="1">
      <c r="A874" s="25" t="s">
        <v>195</v>
      </c>
      <c r="B874" s="60" t="s">
        <v>310</v>
      </c>
      <c r="C874" s="60" t="s">
        <v>533</v>
      </c>
      <c r="D874" s="60" t="s">
        <v>225</v>
      </c>
      <c r="E874" s="57"/>
      <c r="F874" s="98"/>
      <c r="G874" s="57"/>
      <c r="H874" s="103"/>
      <c r="I874" s="57"/>
      <c r="J874" s="103"/>
      <c r="K874" s="57"/>
      <c r="L874" s="103"/>
      <c r="M874" s="57"/>
      <c r="N874" s="113"/>
      <c r="O874" s="57"/>
      <c r="P874" s="98"/>
      <c r="Q874" s="139"/>
      <c r="R874" s="98">
        <v>183000</v>
      </c>
      <c r="S874" s="141">
        <f>Q874+R874</f>
        <v>183000</v>
      </c>
      <c r="U874" s="141">
        <v>183000</v>
      </c>
      <c r="V874" s="227">
        <f t="shared" si="45"/>
        <v>100</v>
      </c>
    </row>
    <row r="875" spans="1:22" ht="18.75" customHeight="1">
      <c r="A875" s="71" t="s">
        <v>534</v>
      </c>
      <c r="B875" s="56" t="s">
        <v>310</v>
      </c>
      <c r="C875" s="56" t="s">
        <v>535</v>
      </c>
      <c r="D875" s="56"/>
      <c r="E875" s="62">
        <f>E876</f>
        <v>2274900</v>
      </c>
      <c r="F875" s="98"/>
      <c r="G875" s="62">
        <f>G876</f>
        <v>2274900</v>
      </c>
      <c r="H875" s="103"/>
      <c r="I875" s="62">
        <f>I876</f>
        <v>2274900</v>
      </c>
      <c r="J875" s="103"/>
      <c r="K875" s="62">
        <f>K876</f>
        <v>2274900</v>
      </c>
      <c r="L875" s="103"/>
      <c r="M875" s="62">
        <f>M876</f>
        <v>2274900</v>
      </c>
      <c r="N875" s="113"/>
      <c r="O875" s="62">
        <f>O876</f>
        <v>2171300</v>
      </c>
      <c r="P875" s="98"/>
      <c r="Q875" s="130">
        <f>Q876</f>
        <v>741000</v>
      </c>
      <c r="R875" s="98"/>
      <c r="S875" s="130">
        <f>S876</f>
        <v>766000</v>
      </c>
      <c r="U875" s="130">
        <f>U876</f>
        <v>25000</v>
      </c>
      <c r="V875" s="227">
        <f t="shared" si="45"/>
        <v>3.3</v>
      </c>
    </row>
    <row r="876" spans="1:22" ht="34.5" customHeight="1">
      <c r="A876" s="25" t="s">
        <v>402</v>
      </c>
      <c r="B876" s="60" t="s">
        <v>310</v>
      </c>
      <c r="C876" s="60" t="s">
        <v>535</v>
      </c>
      <c r="D876" s="60" t="s">
        <v>385</v>
      </c>
      <c r="E876" s="57">
        <v>2274900</v>
      </c>
      <c r="F876" s="98"/>
      <c r="G876" s="57">
        <f>E876+F876</f>
        <v>2274900</v>
      </c>
      <c r="H876" s="103"/>
      <c r="I876" s="57">
        <f>G876+H876</f>
        <v>2274900</v>
      </c>
      <c r="J876" s="103"/>
      <c r="K876" s="57">
        <f>I876+J876</f>
        <v>2274900</v>
      </c>
      <c r="L876" s="103"/>
      <c r="M876" s="57">
        <f>K876+L876</f>
        <v>2274900</v>
      </c>
      <c r="N876" s="113">
        <v>-103600</v>
      </c>
      <c r="O876" s="57">
        <f>M876+N876</f>
        <v>2171300</v>
      </c>
      <c r="P876" s="98">
        <v>-1430300</v>
      </c>
      <c r="Q876" s="139">
        <f>O876+P876</f>
        <v>741000</v>
      </c>
      <c r="R876" s="98">
        <v>25000</v>
      </c>
      <c r="S876" s="141">
        <f>Q876+R876</f>
        <v>766000</v>
      </c>
      <c r="U876" s="141">
        <v>25000</v>
      </c>
      <c r="V876" s="227">
        <f t="shared" si="45"/>
        <v>3.3</v>
      </c>
    </row>
    <row r="877" spans="1:22" ht="24" customHeight="1">
      <c r="A877" s="71" t="s">
        <v>536</v>
      </c>
      <c r="B877" s="56" t="s">
        <v>310</v>
      </c>
      <c r="C877" s="56" t="s">
        <v>537</v>
      </c>
      <c r="D877" s="56"/>
      <c r="E877" s="62">
        <f>E878</f>
        <v>298100</v>
      </c>
      <c r="F877" s="98"/>
      <c r="G877" s="62">
        <f>G878</f>
        <v>298100</v>
      </c>
      <c r="H877" s="103"/>
      <c r="I877" s="62">
        <f>I878</f>
        <v>298100</v>
      </c>
      <c r="J877" s="103"/>
      <c r="K877" s="62">
        <f>K878</f>
        <v>298100</v>
      </c>
      <c r="L877" s="103"/>
      <c r="M877" s="62">
        <f>M878</f>
        <v>298100</v>
      </c>
      <c r="N877" s="113"/>
      <c r="O877" s="62">
        <f>O878</f>
        <v>298100</v>
      </c>
      <c r="P877" s="98"/>
      <c r="Q877" s="130">
        <f>Q878</f>
        <v>298100</v>
      </c>
      <c r="R877" s="98"/>
      <c r="S877" s="130">
        <f>S878</f>
        <v>298100</v>
      </c>
      <c r="U877" s="130">
        <f>U878</f>
        <v>240404</v>
      </c>
      <c r="V877" s="227">
        <f t="shared" si="45"/>
        <v>80.6</v>
      </c>
    </row>
    <row r="878" spans="1:22" ht="33.75" customHeight="1">
      <c r="A878" s="25" t="s">
        <v>402</v>
      </c>
      <c r="B878" s="60" t="s">
        <v>310</v>
      </c>
      <c r="C878" s="60" t="s">
        <v>537</v>
      </c>
      <c r="D878" s="60" t="s">
        <v>385</v>
      </c>
      <c r="E878" s="57">
        <v>298100</v>
      </c>
      <c r="F878" s="98"/>
      <c r="G878" s="57">
        <f>E878+F878</f>
        <v>298100</v>
      </c>
      <c r="H878" s="103"/>
      <c r="I878" s="57">
        <f>G878+H878</f>
        <v>298100</v>
      </c>
      <c r="J878" s="103"/>
      <c r="K878" s="57">
        <f>I878+J878</f>
        <v>298100</v>
      </c>
      <c r="L878" s="103"/>
      <c r="M878" s="57">
        <f>K878+L878</f>
        <v>298100</v>
      </c>
      <c r="N878" s="113"/>
      <c r="O878" s="57">
        <f>M878+N878</f>
        <v>298100</v>
      </c>
      <c r="P878" s="98"/>
      <c r="Q878" s="139">
        <f>O878+P878</f>
        <v>298100</v>
      </c>
      <c r="R878" s="98"/>
      <c r="S878" s="141">
        <f>Q878+R878</f>
        <v>298100</v>
      </c>
      <c r="U878" s="141">
        <v>240404</v>
      </c>
      <c r="V878" s="227">
        <f t="shared" si="45"/>
        <v>80.6</v>
      </c>
    </row>
    <row r="879" spans="1:22" ht="62.25" customHeight="1">
      <c r="A879" s="194" t="s">
        <v>189</v>
      </c>
      <c r="B879" s="60" t="s">
        <v>310</v>
      </c>
      <c r="C879" s="60" t="s">
        <v>190</v>
      </c>
      <c r="D879" s="98"/>
      <c r="E879" s="60"/>
      <c r="F879" s="98"/>
      <c r="G879" s="57"/>
      <c r="H879" s="103"/>
      <c r="I879" s="57"/>
      <c r="J879" s="103"/>
      <c r="K879" s="57"/>
      <c r="L879" s="103"/>
      <c r="M879" s="57">
        <f>M880+M882</f>
        <v>18536700</v>
      </c>
      <c r="N879" s="113"/>
      <c r="O879" s="57">
        <f>O880+O882+O881</f>
        <v>18536700</v>
      </c>
      <c r="P879" s="98"/>
      <c r="Q879" s="139">
        <f>Q880+Q882+Q881</f>
        <v>18536700</v>
      </c>
      <c r="R879" s="98"/>
      <c r="S879" s="141">
        <f>S880+S882+S881</f>
        <v>16618400</v>
      </c>
      <c r="U879" s="141">
        <f>U880+U882+U881</f>
        <v>16618379.3</v>
      </c>
      <c r="V879" s="227">
        <f t="shared" si="45"/>
        <v>100</v>
      </c>
    </row>
    <row r="880" spans="1:22" ht="49.5" customHeight="1">
      <c r="A880" s="37" t="s">
        <v>401</v>
      </c>
      <c r="B880" s="60" t="s">
        <v>310</v>
      </c>
      <c r="C880" s="60" t="s">
        <v>190</v>
      </c>
      <c r="D880" s="98">
        <v>243</v>
      </c>
      <c r="E880" s="60" t="s">
        <v>385</v>
      </c>
      <c r="F880" s="98"/>
      <c r="G880" s="57"/>
      <c r="H880" s="103"/>
      <c r="I880" s="57"/>
      <c r="J880" s="103"/>
      <c r="K880" s="57"/>
      <c r="L880" s="103">
        <v>10701449.9</v>
      </c>
      <c r="M880" s="57">
        <f>K880+L880</f>
        <v>10701449.9</v>
      </c>
      <c r="N880" s="113"/>
      <c r="O880" s="57">
        <f>M880+N880</f>
        <v>10701449.9</v>
      </c>
      <c r="P880" s="98"/>
      <c r="Q880" s="139">
        <f>O880+P880</f>
        <v>10701449.9</v>
      </c>
      <c r="R880" s="98">
        <v>-70.6</v>
      </c>
      <c r="S880" s="141">
        <f>Q880+R880</f>
        <v>10701379.3</v>
      </c>
      <c r="U880" s="141">
        <f>S880+T880</f>
        <v>10701379.3</v>
      </c>
      <c r="V880" s="227">
        <f t="shared" si="45"/>
        <v>100</v>
      </c>
    </row>
    <row r="881" spans="1:22" ht="65.25" customHeight="1">
      <c r="A881" s="25" t="s">
        <v>195</v>
      </c>
      <c r="B881" s="60" t="s">
        <v>310</v>
      </c>
      <c r="C881" s="60" t="s">
        <v>190</v>
      </c>
      <c r="D881" s="98">
        <v>412</v>
      </c>
      <c r="E881" s="60"/>
      <c r="F881" s="98"/>
      <c r="G881" s="57"/>
      <c r="H881" s="103"/>
      <c r="I881" s="57"/>
      <c r="J881" s="103"/>
      <c r="K881" s="57"/>
      <c r="L881" s="103"/>
      <c r="M881" s="57"/>
      <c r="N881" s="113">
        <v>7835250.1</v>
      </c>
      <c r="O881" s="57">
        <f>M881+N881</f>
        <v>7835250.1</v>
      </c>
      <c r="P881" s="98"/>
      <c r="Q881" s="139">
        <f>O881+P881</f>
        <v>7835250.1</v>
      </c>
      <c r="R881" s="98">
        <v>-1918229.4</v>
      </c>
      <c r="S881" s="141">
        <f>Q881+R881</f>
        <v>5917020.699999999</v>
      </c>
      <c r="U881" s="141">
        <v>5917000</v>
      </c>
      <c r="V881" s="227">
        <f t="shared" si="45"/>
        <v>100</v>
      </c>
    </row>
    <row r="882" spans="1:22" ht="0.75" customHeight="1" hidden="1">
      <c r="A882" s="38" t="s">
        <v>169</v>
      </c>
      <c r="B882" s="60" t="s">
        <v>310</v>
      </c>
      <c r="C882" s="60" t="s">
        <v>190</v>
      </c>
      <c r="D882" s="98">
        <v>414</v>
      </c>
      <c r="E882" s="60"/>
      <c r="F882" s="98"/>
      <c r="G882" s="57"/>
      <c r="H882" s="103"/>
      <c r="I882" s="57"/>
      <c r="J882" s="103"/>
      <c r="K882" s="57"/>
      <c r="L882" s="103">
        <v>7835250.1</v>
      </c>
      <c r="M882" s="57">
        <f>K882+L882</f>
        <v>7835250.1</v>
      </c>
      <c r="N882" s="113">
        <v>-7835250.1</v>
      </c>
      <c r="O882" s="57">
        <f>M882+N882</f>
        <v>0</v>
      </c>
      <c r="P882" s="98"/>
      <c r="Q882" s="139">
        <f>O882+P882</f>
        <v>0</v>
      </c>
      <c r="R882" s="98"/>
      <c r="S882" s="141">
        <f>Q882+R882</f>
        <v>0</v>
      </c>
      <c r="U882" s="141">
        <f>S882+T882</f>
        <v>0</v>
      </c>
      <c r="V882" s="227" t="str">
        <f t="shared" si="45"/>
        <v>-</v>
      </c>
    </row>
    <row r="883" spans="1:22" ht="81.75" customHeight="1">
      <c r="A883" s="37" t="s">
        <v>201</v>
      </c>
      <c r="B883" s="56" t="s">
        <v>310</v>
      </c>
      <c r="C883" s="56" t="s">
        <v>538</v>
      </c>
      <c r="D883" s="56"/>
      <c r="E883" s="62">
        <f>E884</f>
        <v>7402000</v>
      </c>
      <c r="F883" s="98"/>
      <c r="G883" s="62">
        <f>G884</f>
        <v>7402000</v>
      </c>
      <c r="H883" s="103"/>
      <c r="I883" s="62">
        <f>I884</f>
        <v>8076154</v>
      </c>
      <c r="J883" s="103"/>
      <c r="K883" s="62">
        <f>K884</f>
        <v>8076154</v>
      </c>
      <c r="L883" s="103"/>
      <c r="M883" s="62">
        <f>M884</f>
        <v>8076154</v>
      </c>
      <c r="N883" s="113"/>
      <c r="O883" s="62">
        <f>O884</f>
        <v>19266574</v>
      </c>
      <c r="P883" s="98"/>
      <c r="Q883" s="130">
        <f>Q884</f>
        <v>18627550.17</v>
      </c>
      <c r="R883" s="98"/>
      <c r="S883" s="130">
        <f>S884</f>
        <v>18562550.17</v>
      </c>
      <c r="U883" s="130">
        <f>U884</f>
        <v>12961597.36</v>
      </c>
      <c r="V883" s="227">
        <f t="shared" si="45"/>
        <v>69.8</v>
      </c>
    </row>
    <row r="884" spans="1:22" ht="34.5" customHeight="1">
      <c r="A884" s="11" t="s">
        <v>374</v>
      </c>
      <c r="B884" s="60" t="s">
        <v>310</v>
      </c>
      <c r="C884" s="60" t="s">
        <v>539</v>
      </c>
      <c r="D884" s="60"/>
      <c r="E884" s="58">
        <f>E885+E887</f>
        <v>7402000</v>
      </c>
      <c r="F884" s="98"/>
      <c r="G884" s="58">
        <f>G885+G887</f>
        <v>7402000</v>
      </c>
      <c r="H884" s="103"/>
      <c r="I884" s="58">
        <f>I885+I887</f>
        <v>8076154</v>
      </c>
      <c r="J884" s="103"/>
      <c r="K884" s="58">
        <f>K885+K887</f>
        <v>8076154</v>
      </c>
      <c r="L884" s="103"/>
      <c r="M884" s="58">
        <f>M885+M887</f>
        <v>8076154</v>
      </c>
      <c r="N884" s="113"/>
      <c r="O884" s="58">
        <f>O885+O887+O889+O891</f>
        <v>19266574</v>
      </c>
      <c r="P884" s="98"/>
      <c r="Q884" s="140">
        <f>Q885+Q887+Q889+Q891</f>
        <v>18627550.17</v>
      </c>
      <c r="R884" s="98"/>
      <c r="S884" s="130">
        <f>S885+S887+S889+S891</f>
        <v>18562550.17</v>
      </c>
      <c r="U884" s="130">
        <f>U885+U887+U889+U891</f>
        <v>12961597.36</v>
      </c>
      <c r="V884" s="227">
        <f t="shared" si="45"/>
        <v>69.8</v>
      </c>
    </row>
    <row r="885" spans="1:22" ht="48.75" customHeight="1">
      <c r="A885" s="37" t="s">
        <v>540</v>
      </c>
      <c r="B885" s="56" t="s">
        <v>310</v>
      </c>
      <c r="C885" s="56" t="s">
        <v>541</v>
      </c>
      <c r="D885" s="56"/>
      <c r="E885" s="62">
        <f>E886</f>
        <v>6500000</v>
      </c>
      <c r="F885" s="98"/>
      <c r="G885" s="62">
        <f>G886</f>
        <v>6500000</v>
      </c>
      <c r="H885" s="103"/>
      <c r="I885" s="62">
        <f>I886</f>
        <v>7174154</v>
      </c>
      <c r="J885" s="103"/>
      <c r="K885" s="62">
        <f>K886</f>
        <v>7174154</v>
      </c>
      <c r="L885" s="103"/>
      <c r="M885" s="62">
        <f>M886</f>
        <v>7011732</v>
      </c>
      <c r="N885" s="113"/>
      <c r="O885" s="62">
        <f>O886</f>
        <v>7011732</v>
      </c>
      <c r="P885" s="98"/>
      <c r="Q885" s="130">
        <f>Q886</f>
        <v>6779732</v>
      </c>
      <c r="R885" s="98"/>
      <c r="S885" s="130">
        <f>S886</f>
        <v>6714732</v>
      </c>
      <c r="U885" s="130">
        <f>U886</f>
        <v>1196664.08</v>
      </c>
      <c r="V885" s="227">
        <f t="shared" si="45"/>
        <v>17.8</v>
      </c>
    </row>
    <row r="886" spans="1:22" ht="49.5" customHeight="1">
      <c r="A886" s="38" t="s">
        <v>170</v>
      </c>
      <c r="B886" s="56" t="s">
        <v>310</v>
      </c>
      <c r="C886" s="56" t="s">
        <v>541</v>
      </c>
      <c r="D886" s="56" t="s">
        <v>168</v>
      </c>
      <c r="E886" s="61">
        <v>6500000</v>
      </c>
      <c r="F886" s="98"/>
      <c r="G886" s="61">
        <f>E886+F886</f>
        <v>6500000</v>
      </c>
      <c r="H886" s="103">
        <v>674154</v>
      </c>
      <c r="I886" s="61">
        <f>G886+H886</f>
        <v>7174154</v>
      </c>
      <c r="J886" s="103"/>
      <c r="K886" s="61">
        <f>I886+J886</f>
        <v>7174154</v>
      </c>
      <c r="L886" s="103">
        <v>-162422</v>
      </c>
      <c r="M886" s="61">
        <f>K886+L886</f>
        <v>7011732</v>
      </c>
      <c r="N886" s="113"/>
      <c r="O886" s="61">
        <f>M886+N886</f>
        <v>7011732</v>
      </c>
      <c r="P886" s="98">
        <v>-232000</v>
      </c>
      <c r="Q886" s="141">
        <f>O886+P886</f>
        <v>6779732</v>
      </c>
      <c r="R886" s="98">
        <v>-65000</v>
      </c>
      <c r="S886" s="141">
        <f>Q886+R886</f>
        <v>6714732</v>
      </c>
      <c r="U886" s="141">
        <v>1196664.08</v>
      </c>
      <c r="V886" s="227">
        <f t="shared" si="45"/>
        <v>17.8</v>
      </c>
    </row>
    <row r="887" spans="1:22" ht="35.25" customHeight="1">
      <c r="A887" s="11" t="s">
        <v>542</v>
      </c>
      <c r="B887" s="60" t="s">
        <v>310</v>
      </c>
      <c r="C887" s="60" t="s">
        <v>543</v>
      </c>
      <c r="D887" s="60"/>
      <c r="E887" s="58">
        <f>E888</f>
        <v>902000</v>
      </c>
      <c r="F887" s="98"/>
      <c r="G887" s="58">
        <f>G888</f>
        <v>902000</v>
      </c>
      <c r="H887" s="103"/>
      <c r="I887" s="58">
        <f>I888</f>
        <v>902000</v>
      </c>
      <c r="J887" s="103"/>
      <c r="K887" s="58">
        <f>K888</f>
        <v>902000</v>
      </c>
      <c r="L887" s="103"/>
      <c r="M887" s="58">
        <f>M888</f>
        <v>1064422</v>
      </c>
      <c r="N887" s="113"/>
      <c r="O887" s="58">
        <f>O888</f>
        <v>1064422</v>
      </c>
      <c r="P887" s="98"/>
      <c r="Q887" s="140">
        <f>Q888</f>
        <v>657398.1699999999</v>
      </c>
      <c r="R887" s="98"/>
      <c r="S887" s="130">
        <f>S888</f>
        <v>657398.1699999999</v>
      </c>
      <c r="U887" s="130">
        <f>U888</f>
        <v>574528.17</v>
      </c>
      <c r="V887" s="227">
        <f t="shared" si="45"/>
        <v>87.4</v>
      </c>
    </row>
    <row r="888" spans="1:22" s="92" customFormat="1" ht="35.25" customHeight="1">
      <c r="A888" s="25" t="s">
        <v>170</v>
      </c>
      <c r="B888" s="60" t="s">
        <v>310</v>
      </c>
      <c r="C888" s="60" t="s">
        <v>543</v>
      </c>
      <c r="D888" s="60" t="s">
        <v>168</v>
      </c>
      <c r="E888" s="57">
        <v>902000</v>
      </c>
      <c r="F888" s="98"/>
      <c r="G888" s="57">
        <f>E888+F888</f>
        <v>902000</v>
      </c>
      <c r="H888" s="103"/>
      <c r="I888" s="57">
        <f>G888+H888</f>
        <v>902000</v>
      </c>
      <c r="J888" s="103"/>
      <c r="K888" s="57">
        <f>I888+J888</f>
        <v>902000</v>
      </c>
      <c r="L888" s="103">
        <v>162422</v>
      </c>
      <c r="M888" s="57">
        <f>K888+L888</f>
        <v>1064422</v>
      </c>
      <c r="N888" s="113"/>
      <c r="O888" s="57">
        <f>M888+N888</f>
        <v>1064422</v>
      </c>
      <c r="P888" s="98">
        <v>-407023.83</v>
      </c>
      <c r="Q888" s="139">
        <f>O888+P888</f>
        <v>657398.1699999999</v>
      </c>
      <c r="R888" s="98"/>
      <c r="S888" s="141">
        <f>Q888+R888</f>
        <v>657398.1699999999</v>
      </c>
      <c r="U888" s="141">
        <v>574528.17</v>
      </c>
      <c r="V888" s="227">
        <f t="shared" si="45"/>
        <v>87.4</v>
      </c>
    </row>
    <row r="889" spans="1:22" s="92" customFormat="1" ht="35.25" customHeight="1">
      <c r="A889" s="25" t="s">
        <v>58</v>
      </c>
      <c r="B889" s="60" t="s">
        <v>310</v>
      </c>
      <c r="C889" s="60" t="s">
        <v>57</v>
      </c>
      <c r="D889" s="60"/>
      <c r="E889" s="57"/>
      <c r="F889" s="98"/>
      <c r="G889" s="57"/>
      <c r="H889" s="103"/>
      <c r="I889" s="57"/>
      <c r="J889" s="103"/>
      <c r="K889" s="57"/>
      <c r="L889" s="103"/>
      <c r="M889" s="57"/>
      <c r="N889" s="113"/>
      <c r="O889" s="57">
        <f>O890</f>
        <v>9658830</v>
      </c>
      <c r="P889" s="98"/>
      <c r="Q889" s="139">
        <f>Q890</f>
        <v>9658830</v>
      </c>
      <c r="R889" s="98"/>
      <c r="S889" s="141">
        <f>S890</f>
        <v>9658830</v>
      </c>
      <c r="U889" s="141">
        <f>U890</f>
        <v>9658815.11</v>
      </c>
      <c r="V889" s="227">
        <f t="shared" si="45"/>
        <v>100</v>
      </c>
    </row>
    <row r="890" spans="1:22" s="92" customFormat="1" ht="35.25" customHeight="1">
      <c r="A890" s="25" t="s">
        <v>170</v>
      </c>
      <c r="B890" s="60" t="s">
        <v>310</v>
      </c>
      <c r="C890" s="60" t="s">
        <v>57</v>
      </c>
      <c r="D890" s="60" t="s">
        <v>168</v>
      </c>
      <c r="E890" s="57"/>
      <c r="F890" s="98"/>
      <c r="G890" s="57"/>
      <c r="H890" s="103"/>
      <c r="I890" s="57"/>
      <c r="J890" s="103"/>
      <c r="K890" s="57"/>
      <c r="L890" s="103"/>
      <c r="M890" s="57"/>
      <c r="N890" s="113">
        <v>9658830</v>
      </c>
      <c r="O890" s="57">
        <f>M890+N890</f>
        <v>9658830</v>
      </c>
      <c r="P890" s="98"/>
      <c r="Q890" s="139">
        <f>O890+P890</f>
        <v>9658830</v>
      </c>
      <c r="R890" s="98"/>
      <c r="S890" s="141">
        <f>Q890+R890</f>
        <v>9658830</v>
      </c>
      <c r="U890" s="141">
        <v>9658815.11</v>
      </c>
      <c r="V890" s="227">
        <f t="shared" si="45"/>
        <v>100</v>
      </c>
    </row>
    <row r="891" spans="1:22" s="92" customFormat="1" ht="63.75" customHeight="1">
      <c r="A891" s="25" t="s">
        <v>59</v>
      </c>
      <c r="B891" s="60" t="s">
        <v>310</v>
      </c>
      <c r="C891" s="60" t="s">
        <v>60</v>
      </c>
      <c r="D891" s="60"/>
      <c r="E891" s="57"/>
      <c r="F891" s="98"/>
      <c r="G891" s="57"/>
      <c r="H891" s="103"/>
      <c r="I891" s="57"/>
      <c r="J891" s="103"/>
      <c r="K891" s="57"/>
      <c r="L891" s="103"/>
      <c r="M891" s="57"/>
      <c r="N891" s="113"/>
      <c r="O891" s="57">
        <f>O892</f>
        <v>1531590</v>
      </c>
      <c r="P891" s="98"/>
      <c r="Q891" s="139">
        <f>Q892</f>
        <v>1531590</v>
      </c>
      <c r="R891" s="98"/>
      <c r="S891" s="141">
        <f>S892</f>
        <v>1531590</v>
      </c>
      <c r="U891" s="141">
        <f>U892</f>
        <v>1531590</v>
      </c>
      <c r="V891" s="227">
        <f t="shared" si="45"/>
        <v>100</v>
      </c>
    </row>
    <row r="892" spans="1:22" s="92" customFormat="1" ht="48" customHeight="1">
      <c r="A892" s="25" t="s">
        <v>170</v>
      </c>
      <c r="B892" s="60" t="s">
        <v>310</v>
      </c>
      <c r="C892" s="60" t="s">
        <v>60</v>
      </c>
      <c r="D892" s="60" t="s">
        <v>168</v>
      </c>
      <c r="E892" s="57"/>
      <c r="F892" s="98"/>
      <c r="G892" s="57"/>
      <c r="H892" s="103"/>
      <c r="I892" s="57"/>
      <c r="J892" s="103"/>
      <c r="K892" s="57"/>
      <c r="L892" s="103"/>
      <c r="M892" s="57"/>
      <c r="N892" s="113">
        <v>1531590</v>
      </c>
      <c r="O892" s="57">
        <f>M892+N892</f>
        <v>1531590</v>
      </c>
      <c r="P892" s="98"/>
      <c r="Q892" s="139">
        <f>O892+P892</f>
        <v>1531590</v>
      </c>
      <c r="R892" s="98"/>
      <c r="S892" s="141">
        <f>Q892+R892</f>
        <v>1531590</v>
      </c>
      <c r="U892" s="141">
        <f>S892+T892</f>
        <v>1531590</v>
      </c>
      <c r="V892" s="227">
        <f t="shared" si="45"/>
        <v>100</v>
      </c>
    </row>
    <row r="893" spans="1:22" ht="18.75" customHeight="1">
      <c r="A893" s="37" t="s">
        <v>312</v>
      </c>
      <c r="B893" s="56" t="s">
        <v>311</v>
      </c>
      <c r="C893" s="56"/>
      <c r="D893" s="56"/>
      <c r="E893" s="58">
        <f>E895</f>
        <v>14800000</v>
      </c>
      <c r="F893" s="98"/>
      <c r="G893" s="58">
        <f>G895</f>
        <v>14800000</v>
      </c>
      <c r="H893" s="103"/>
      <c r="I893" s="58">
        <f>I895</f>
        <v>14800000</v>
      </c>
      <c r="J893" s="103"/>
      <c r="K893" s="58">
        <f>K895</f>
        <v>14799330</v>
      </c>
      <c r="L893" s="103"/>
      <c r="M893" s="58">
        <f>M895</f>
        <v>14708804</v>
      </c>
      <c r="N893" s="113"/>
      <c r="O893" s="58">
        <f>O895</f>
        <v>11887589.3</v>
      </c>
      <c r="P893" s="98"/>
      <c r="Q893" s="140">
        <f>Q895</f>
        <v>11953955.379999999</v>
      </c>
      <c r="R893" s="98"/>
      <c r="S893" s="130">
        <f>S895</f>
        <v>12131705.370000001</v>
      </c>
      <c r="U893" s="130">
        <f>U895</f>
        <v>10090037.559999999</v>
      </c>
      <c r="V893" s="227">
        <f t="shared" si="45"/>
        <v>83.2</v>
      </c>
    </row>
    <row r="894" spans="1:22" ht="99" customHeight="1">
      <c r="A894" s="37" t="s">
        <v>513</v>
      </c>
      <c r="B894" s="56" t="s">
        <v>311</v>
      </c>
      <c r="C894" s="56" t="s">
        <v>289</v>
      </c>
      <c r="D894" s="56"/>
      <c r="E894" s="58">
        <f>E893</f>
        <v>14800000</v>
      </c>
      <c r="F894" s="98"/>
      <c r="G894" s="58">
        <f>G893</f>
        <v>14800000</v>
      </c>
      <c r="H894" s="103"/>
      <c r="I894" s="58">
        <f>I893</f>
        <v>14800000</v>
      </c>
      <c r="J894" s="103"/>
      <c r="K894" s="58">
        <f>K893</f>
        <v>14799330</v>
      </c>
      <c r="L894" s="103"/>
      <c r="M894" s="58">
        <f>M893</f>
        <v>14708804</v>
      </c>
      <c r="N894" s="113"/>
      <c r="O894" s="58">
        <f>O893</f>
        <v>11887589.3</v>
      </c>
      <c r="P894" s="113"/>
      <c r="Q894" s="140">
        <f>Q893</f>
        <v>11953955.379999999</v>
      </c>
      <c r="R894" s="113"/>
      <c r="S894" s="130">
        <f>S893</f>
        <v>12131705.370000001</v>
      </c>
      <c r="U894" s="130">
        <f>U893</f>
        <v>10090037.559999999</v>
      </c>
      <c r="V894" s="227">
        <f t="shared" si="45"/>
        <v>83.2</v>
      </c>
    </row>
    <row r="895" spans="1:22" ht="49.5" customHeight="1">
      <c r="A895" s="71" t="s">
        <v>544</v>
      </c>
      <c r="B895" s="56" t="s">
        <v>311</v>
      </c>
      <c r="C895" s="56" t="s">
        <v>545</v>
      </c>
      <c r="D895" s="56"/>
      <c r="E895" s="58">
        <f>E896+E899+E903</f>
        <v>14800000</v>
      </c>
      <c r="F895" s="98"/>
      <c r="G895" s="58">
        <f>G896+G899+G903</f>
        <v>14800000</v>
      </c>
      <c r="H895" s="103"/>
      <c r="I895" s="58">
        <f>I896+I899+I903+I901+I905</f>
        <v>14800000</v>
      </c>
      <c r="J895" s="103"/>
      <c r="K895" s="58">
        <f>K896+K899+K903+K901+K905</f>
        <v>14799330</v>
      </c>
      <c r="L895" s="103"/>
      <c r="M895" s="58">
        <f>M896+M899+M903+M901+M905</f>
        <v>14708804</v>
      </c>
      <c r="N895" s="113"/>
      <c r="O895" s="58">
        <f>O896+O899+O903+O901+O905</f>
        <v>11887589.3</v>
      </c>
      <c r="P895" s="98"/>
      <c r="Q895" s="140">
        <f>Q896+Q899+Q903+Q901+Q905</f>
        <v>11953955.379999999</v>
      </c>
      <c r="R895" s="98"/>
      <c r="S895" s="130">
        <f>S896+S899+S903+S901+S905</f>
        <v>12131705.370000001</v>
      </c>
      <c r="U895" s="130">
        <f>U896+U899+U903+U901+U905</f>
        <v>10090037.559999999</v>
      </c>
      <c r="V895" s="227">
        <f t="shared" si="45"/>
        <v>83.2</v>
      </c>
    </row>
    <row r="896" spans="1:22" ht="34.5" customHeight="1">
      <c r="A896" s="71" t="s">
        <v>546</v>
      </c>
      <c r="B896" s="56" t="s">
        <v>311</v>
      </c>
      <c r="C896" s="56" t="s">
        <v>547</v>
      </c>
      <c r="D896" s="56"/>
      <c r="E896" s="58">
        <f>E898</f>
        <v>8612000</v>
      </c>
      <c r="F896" s="98"/>
      <c r="G896" s="58">
        <f>G898</f>
        <v>8612000</v>
      </c>
      <c r="H896" s="103"/>
      <c r="I896" s="58">
        <f>I898</f>
        <v>8612000</v>
      </c>
      <c r="J896" s="103"/>
      <c r="K896" s="58">
        <f>K898</f>
        <v>8612000</v>
      </c>
      <c r="L896" s="103"/>
      <c r="M896" s="58">
        <f>M898</f>
        <v>8586474</v>
      </c>
      <c r="N896" s="113"/>
      <c r="O896" s="58">
        <f>O898</f>
        <v>7448356.3</v>
      </c>
      <c r="P896" s="98"/>
      <c r="Q896" s="140">
        <f>Q898+Q897</f>
        <v>7417230.84</v>
      </c>
      <c r="R896" s="98"/>
      <c r="S896" s="130">
        <f>S898+S897</f>
        <v>7520928.83</v>
      </c>
      <c r="U896" s="130">
        <f>U898+U897</f>
        <v>6467045.04</v>
      </c>
      <c r="V896" s="227">
        <f t="shared" si="45"/>
        <v>86</v>
      </c>
    </row>
    <row r="897" spans="1:22" ht="47.25" customHeight="1">
      <c r="A897" s="71" t="s">
        <v>380</v>
      </c>
      <c r="B897" s="60" t="s">
        <v>311</v>
      </c>
      <c r="C897" s="60" t="s">
        <v>547</v>
      </c>
      <c r="D897" s="60" t="s">
        <v>384</v>
      </c>
      <c r="E897" s="58"/>
      <c r="F897" s="98"/>
      <c r="G897" s="58"/>
      <c r="H897" s="103"/>
      <c r="I897" s="58"/>
      <c r="J897" s="103"/>
      <c r="K897" s="58"/>
      <c r="L897" s="103"/>
      <c r="M897" s="58"/>
      <c r="N897" s="113"/>
      <c r="O897" s="58"/>
      <c r="P897" s="98">
        <v>2000</v>
      </c>
      <c r="Q897" s="140">
        <f>O897+P897</f>
        <v>2000</v>
      </c>
      <c r="R897" s="98"/>
      <c r="S897" s="130">
        <f>Q897+R897</f>
        <v>2000</v>
      </c>
      <c r="U897" s="130">
        <f>S897+T897</f>
        <v>2000</v>
      </c>
      <c r="V897" s="227">
        <f t="shared" si="45"/>
        <v>100</v>
      </c>
    </row>
    <row r="898" spans="1:22" ht="33.75" customHeight="1">
      <c r="A898" s="38" t="s">
        <v>402</v>
      </c>
      <c r="B898" s="56" t="s">
        <v>311</v>
      </c>
      <c r="C898" s="56" t="s">
        <v>547</v>
      </c>
      <c r="D898" s="56" t="s">
        <v>385</v>
      </c>
      <c r="E898" s="57">
        <v>8612000</v>
      </c>
      <c r="F898" s="98"/>
      <c r="G898" s="57">
        <f>E898+F898</f>
        <v>8612000</v>
      </c>
      <c r="H898" s="103"/>
      <c r="I898" s="57">
        <f>G898+H898</f>
        <v>8612000</v>
      </c>
      <c r="J898" s="103"/>
      <c r="K898" s="57">
        <f>I898+J898</f>
        <v>8612000</v>
      </c>
      <c r="L898" s="103">
        <v>-25526</v>
      </c>
      <c r="M898" s="57">
        <f>K898+L898</f>
        <v>8586474</v>
      </c>
      <c r="N898" s="113">
        <f>-219500-800000-118617.7</f>
        <v>-1138117.7</v>
      </c>
      <c r="O898" s="57">
        <f>M898+N898</f>
        <v>7448356.3</v>
      </c>
      <c r="P898" s="98">
        <v>-33125.46</v>
      </c>
      <c r="Q898" s="139">
        <f>O898+P898</f>
        <v>7415230.84</v>
      </c>
      <c r="R898" s="98">
        <v>103697.99</v>
      </c>
      <c r="S898" s="141">
        <f>Q898+R898</f>
        <v>7518928.83</v>
      </c>
      <c r="U898" s="141">
        <v>6465045.04</v>
      </c>
      <c r="V898" s="227">
        <f t="shared" si="45"/>
        <v>86</v>
      </c>
    </row>
    <row r="899" spans="1:22" ht="36.75" customHeight="1">
      <c r="A899" s="71" t="s">
        <v>548</v>
      </c>
      <c r="B899" s="56" t="s">
        <v>311</v>
      </c>
      <c r="C899" s="56" t="s">
        <v>549</v>
      </c>
      <c r="D899" s="56"/>
      <c r="E899" s="58">
        <f>E900</f>
        <v>3600000</v>
      </c>
      <c r="F899" s="98"/>
      <c r="G899" s="58">
        <f>G900</f>
        <v>1500000</v>
      </c>
      <c r="H899" s="103"/>
      <c r="I899" s="58">
        <f>I900</f>
        <v>500000</v>
      </c>
      <c r="J899" s="103"/>
      <c r="K899" s="58">
        <f>K900</f>
        <v>500000</v>
      </c>
      <c r="L899" s="103"/>
      <c r="M899" s="58">
        <f>M900</f>
        <v>500000</v>
      </c>
      <c r="N899" s="113"/>
      <c r="O899" s="58">
        <f>O900</f>
        <v>520000</v>
      </c>
      <c r="P899" s="98"/>
      <c r="Q899" s="140">
        <f>Q900</f>
        <v>500844.87</v>
      </c>
      <c r="R899" s="98"/>
      <c r="S899" s="130">
        <f>S900</f>
        <v>485546.87</v>
      </c>
      <c r="U899" s="130">
        <f>U900</f>
        <v>386473.81</v>
      </c>
      <c r="V899" s="227">
        <f t="shared" si="45"/>
        <v>79.6</v>
      </c>
    </row>
    <row r="900" spans="1:22" ht="38.25" customHeight="1">
      <c r="A900" s="38" t="s">
        <v>402</v>
      </c>
      <c r="B900" s="56" t="s">
        <v>311</v>
      </c>
      <c r="C900" s="56" t="s">
        <v>549</v>
      </c>
      <c r="D900" s="56" t="s">
        <v>385</v>
      </c>
      <c r="E900" s="57">
        <v>3600000</v>
      </c>
      <c r="F900" s="98">
        <v>-2100000</v>
      </c>
      <c r="G900" s="57">
        <f>E900+F900</f>
        <v>1500000</v>
      </c>
      <c r="H900" s="103">
        <v>-1000000</v>
      </c>
      <c r="I900" s="57">
        <f>G900+H900</f>
        <v>500000</v>
      </c>
      <c r="J900" s="103"/>
      <c r="K900" s="57">
        <f>I900+J900</f>
        <v>500000</v>
      </c>
      <c r="L900" s="103"/>
      <c r="M900" s="57">
        <f>K900+L900</f>
        <v>500000</v>
      </c>
      <c r="N900" s="113">
        <v>20000</v>
      </c>
      <c r="O900" s="57">
        <f>M900+N900</f>
        <v>520000</v>
      </c>
      <c r="P900" s="98">
        <v>-19155.13</v>
      </c>
      <c r="Q900" s="139">
        <f>O900+P900</f>
        <v>500844.87</v>
      </c>
      <c r="R900" s="98">
        <f>622.2-15920.2</f>
        <v>-15298</v>
      </c>
      <c r="S900" s="141">
        <f>Q900+R900</f>
        <v>485546.87</v>
      </c>
      <c r="U900" s="141">
        <v>386473.81</v>
      </c>
      <c r="V900" s="227">
        <f t="shared" si="45"/>
        <v>79.6</v>
      </c>
    </row>
    <row r="901" spans="1:22" ht="32.25" customHeight="1">
      <c r="A901" s="25" t="s">
        <v>599</v>
      </c>
      <c r="B901" s="60" t="s">
        <v>311</v>
      </c>
      <c r="C901" s="60" t="s">
        <v>597</v>
      </c>
      <c r="D901" s="56"/>
      <c r="E901" s="57"/>
      <c r="F901" s="98"/>
      <c r="G901" s="57"/>
      <c r="H901" s="103"/>
      <c r="I901" s="57">
        <f>I902</f>
        <v>270000</v>
      </c>
      <c r="J901" s="103"/>
      <c r="K901" s="57">
        <f>K902</f>
        <v>270000</v>
      </c>
      <c r="L901" s="103"/>
      <c r="M901" s="57">
        <f>M902</f>
        <v>270000</v>
      </c>
      <c r="N901" s="113"/>
      <c r="O901" s="57">
        <f>O902</f>
        <v>270000</v>
      </c>
      <c r="P901" s="98"/>
      <c r="Q901" s="139">
        <f>Q902</f>
        <v>270000</v>
      </c>
      <c r="R901" s="98"/>
      <c r="S901" s="141">
        <f>S902</f>
        <v>270000</v>
      </c>
      <c r="U901" s="141">
        <f>U902</f>
        <v>0</v>
      </c>
      <c r="V901" s="227">
        <f t="shared" si="45"/>
        <v>0</v>
      </c>
    </row>
    <row r="902" spans="1:22" ht="62.25" customHeight="1">
      <c r="A902" s="25" t="s">
        <v>556</v>
      </c>
      <c r="B902" s="60" t="s">
        <v>311</v>
      </c>
      <c r="C902" s="60" t="s">
        <v>597</v>
      </c>
      <c r="D902" s="60" t="s">
        <v>395</v>
      </c>
      <c r="E902" s="57"/>
      <c r="F902" s="98"/>
      <c r="G902" s="57"/>
      <c r="H902" s="103">
        <v>270000</v>
      </c>
      <c r="I902" s="57">
        <f>G902+H902</f>
        <v>270000</v>
      </c>
      <c r="J902" s="103"/>
      <c r="K902" s="57">
        <f>I902+J902</f>
        <v>270000</v>
      </c>
      <c r="L902" s="103"/>
      <c r="M902" s="57">
        <f>K902+L902</f>
        <v>270000</v>
      </c>
      <c r="N902" s="113"/>
      <c r="O902" s="57">
        <f>M902+N902</f>
        <v>270000</v>
      </c>
      <c r="P902" s="98"/>
      <c r="Q902" s="139">
        <f>O902+P902</f>
        <v>270000</v>
      </c>
      <c r="R902" s="98"/>
      <c r="S902" s="141">
        <f>Q902+R902</f>
        <v>270000</v>
      </c>
      <c r="U902" s="141">
        <v>0</v>
      </c>
      <c r="V902" s="227">
        <f t="shared" si="45"/>
        <v>0</v>
      </c>
    </row>
    <row r="903" spans="1:22" ht="21" customHeight="1">
      <c r="A903" s="71" t="s">
        <v>550</v>
      </c>
      <c r="B903" s="59" t="s">
        <v>311</v>
      </c>
      <c r="C903" s="59" t="s">
        <v>551</v>
      </c>
      <c r="D903" s="59"/>
      <c r="E903" s="57">
        <f>E904</f>
        <v>2588000</v>
      </c>
      <c r="F903" s="98"/>
      <c r="G903" s="57">
        <f>G904</f>
        <v>4688000</v>
      </c>
      <c r="H903" s="103"/>
      <c r="I903" s="57">
        <f>I904</f>
        <v>4418000</v>
      </c>
      <c r="J903" s="103"/>
      <c r="K903" s="57">
        <f>K904</f>
        <v>4417330</v>
      </c>
      <c r="L903" s="103"/>
      <c r="M903" s="57">
        <f>M904</f>
        <v>4352330</v>
      </c>
      <c r="N903" s="113"/>
      <c r="O903" s="57">
        <f>O904</f>
        <v>3429421</v>
      </c>
      <c r="P903" s="98"/>
      <c r="Q903" s="139">
        <f>Q904</f>
        <v>3546067.67</v>
      </c>
      <c r="R903" s="98"/>
      <c r="S903" s="141">
        <f>S904</f>
        <v>3635417.67</v>
      </c>
      <c r="U903" s="141">
        <f>U904</f>
        <v>3016706.71</v>
      </c>
      <c r="V903" s="227">
        <f t="shared" si="45"/>
        <v>83</v>
      </c>
    </row>
    <row r="904" spans="1:22" ht="36" customHeight="1">
      <c r="A904" s="38" t="s">
        <v>402</v>
      </c>
      <c r="B904" s="59" t="s">
        <v>311</v>
      </c>
      <c r="C904" s="59" t="s">
        <v>551</v>
      </c>
      <c r="D904" s="59" t="s">
        <v>385</v>
      </c>
      <c r="E904" s="57">
        <v>2588000</v>
      </c>
      <c r="F904" s="98">
        <v>2100000</v>
      </c>
      <c r="G904" s="57">
        <f>E904+F904</f>
        <v>4688000</v>
      </c>
      <c r="H904" s="103">
        <v>-270000</v>
      </c>
      <c r="I904" s="57">
        <f>G904+H904</f>
        <v>4418000</v>
      </c>
      <c r="J904" s="103">
        <v>-670</v>
      </c>
      <c r="K904" s="57">
        <f>I904+J904</f>
        <v>4417330</v>
      </c>
      <c r="L904" s="103">
        <v>-65000</v>
      </c>
      <c r="M904" s="57">
        <f>K904+L904</f>
        <v>4352330</v>
      </c>
      <c r="N904" s="113">
        <f>-881677.23-50000+8768.23</f>
        <v>-922909</v>
      </c>
      <c r="O904" s="57">
        <f>M904+N904</f>
        <v>3429421</v>
      </c>
      <c r="P904" s="98">
        <v>116646.67</v>
      </c>
      <c r="Q904" s="139">
        <f>O904+P904</f>
        <v>3546067.67</v>
      </c>
      <c r="R904" s="98">
        <f>73429.8+15920.2</f>
        <v>89350</v>
      </c>
      <c r="S904" s="141">
        <f>Q904+R904</f>
        <v>3635417.67</v>
      </c>
      <c r="U904" s="141">
        <v>3016706.71</v>
      </c>
      <c r="V904" s="227">
        <f t="shared" si="45"/>
        <v>83</v>
      </c>
    </row>
    <row r="905" spans="1:22" ht="24" customHeight="1">
      <c r="A905" s="25" t="s">
        <v>605</v>
      </c>
      <c r="B905" s="59" t="s">
        <v>311</v>
      </c>
      <c r="C905" s="89" t="s">
        <v>598</v>
      </c>
      <c r="D905" s="59"/>
      <c r="E905" s="57"/>
      <c r="F905" s="98"/>
      <c r="G905" s="57"/>
      <c r="H905" s="103"/>
      <c r="I905" s="57">
        <f>I906</f>
        <v>1000000</v>
      </c>
      <c r="J905" s="103"/>
      <c r="K905" s="57">
        <f>K906</f>
        <v>1000000</v>
      </c>
      <c r="L905" s="103"/>
      <c r="M905" s="57">
        <f>M906</f>
        <v>1000000</v>
      </c>
      <c r="N905" s="113"/>
      <c r="O905" s="57">
        <f>O906</f>
        <v>219812</v>
      </c>
      <c r="P905" s="98"/>
      <c r="Q905" s="139">
        <f>Q906</f>
        <v>219812</v>
      </c>
      <c r="R905" s="98"/>
      <c r="S905" s="141">
        <f>S906</f>
        <v>219812</v>
      </c>
      <c r="U905" s="141">
        <f>U906</f>
        <v>219812</v>
      </c>
      <c r="V905" s="227">
        <f t="shared" si="45"/>
        <v>100</v>
      </c>
    </row>
    <row r="906" spans="1:22" ht="36" customHeight="1">
      <c r="A906" s="38" t="s">
        <v>402</v>
      </c>
      <c r="B906" s="59" t="s">
        <v>311</v>
      </c>
      <c r="C906" s="89" t="s">
        <v>598</v>
      </c>
      <c r="D906" s="89" t="s">
        <v>385</v>
      </c>
      <c r="E906" s="57"/>
      <c r="F906" s="98"/>
      <c r="G906" s="57"/>
      <c r="H906" s="103">
        <v>1000000</v>
      </c>
      <c r="I906" s="57">
        <f>G906+H906</f>
        <v>1000000</v>
      </c>
      <c r="J906" s="103"/>
      <c r="K906" s="57">
        <f>I906+J906</f>
        <v>1000000</v>
      </c>
      <c r="L906" s="103"/>
      <c r="M906" s="57">
        <f>K906+L906</f>
        <v>1000000</v>
      </c>
      <c r="N906" s="113">
        <f>-280188-500000</f>
        <v>-780188</v>
      </c>
      <c r="O906" s="57">
        <f>M906+N906</f>
        <v>219812</v>
      </c>
      <c r="P906" s="98"/>
      <c r="Q906" s="139">
        <f>O906+P906</f>
        <v>219812</v>
      </c>
      <c r="R906" s="98"/>
      <c r="S906" s="141">
        <f>Q906+R906</f>
        <v>219812</v>
      </c>
      <c r="U906" s="141">
        <f>S906+T906</f>
        <v>219812</v>
      </c>
      <c r="V906" s="227">
        <f aca="true" t="shared" si="46" ref="V906:V969">IF(S906=0,"-",IF(U906/S906*100&gt;110,"свыше 100",ROUND((U906/S906*100),1)))</f>
        <v>100</v>
      </c>
    </row>
    <row r="907" spans="1:22" ht="33" customHeight="1">
      <c r="A907" s="37" t="s">
        <v>313</v>
      </c>
      <c r="B907" s="56" t="s">
        <v>314</v>
      </c>
      <c r="C907" s="56"/>
      <c r="D907" s="56"/>
      <c r="E907" s="58">
        <f>E909</f>
        <v>330000</v>
      </c>
      <c r="F907" s="98"/>
      <c r="G907" s="58">
        <f>G909</f>
        <v>330000</v>
      </c>
      <c r="H907" s="103"/>
      <c r="I907" s="58">
        <f>I909</f>
        <v>330000</v>
      </c>
      <c r="J907" s="103"/>
      <c r="K907" s="58">
        <f>K909</f>
        <v>330000</v>
      </c>
      <c r="L907" s="103"/>
      <c r="M907" s="58">
        <f>M909</f>
        <v>330000</v>
      </c>
      <c r="N907" s="113"/>
      <c r="O907" s="58">
        <f>O909</f>
        <v>380000</v>
      </c>
      <c r="P907" s="98"/>
      <c r="Q907" s="140">
        <f>Q909</f>
        <v>380000</v>
      </c>
      <c r="R907" s="98"/>
      <c r="S907" s="130">
        <f>S909</f>
        <v>413500</v>
      </c>
      <c r="U907" s="130">
        <f>U909</f>
        <v>413499.54</v>
      </c>
      <c r="V907" s="227">
        <f t="shared" si="46"/>
        <v>100</v>
      </c>
    </row>
    <row r="908" spans="1:22" ht="96.75" customHeight="1">
      <c r="A908" s="37" t="s">
        <v>513</v>
      </c>
      <c r="B908" s="56" t="s">
        <v>314</v>
      </c>
      <c r="C908" s="56" t="s">
        <v>289</v>
      </c>
      <c r="D908" s="56"/>
      <c r="E908" s="58">
        <f>E909</f>
        <v>330000</v>
      </c>
      <c r="F908" s="98"/>
      <c r="G908" s="58">
        <f>G909</f>
        <v>330000</v>
      </c>
      <c r="H908" s="103"/>
      <c r="I908" s="58">
        <f>I909</f>
        <v>330000</v>
      </c>
      <c r="J908" s="103"/>
      <c r="K908" s="58">
        <f>K909</f>
        <v>330000</v>
      </c>
      <c r="L908" s="103"/>
      <c r="M908" s="58">
        <f>M909</f>
        <v>330000</v>
      </c>
      <c r="N908" s="113"/>
      <c r="O908" s="58">
        <f>O909</f>
        <v>380000</v>
      </c>
      <c r="P908" s="98"/>
      <c r="Q908" s="140">
        <f>Q909</f>
        <v>380000</v>
      </c>
      <c r="R908" s="98"/>
      <c r="S908" s="130">
        <f>S909</f>
        <v>413500</v>
      </c>
      <c r="U908" s="130">
        <f>U909</f>
        <v>413499.54</v>
      </c>
      <c r="V908" s="227">
        <f t="shared" si="46"/>
        <v>100</v>
      </c>
    </row>
    <row r="909" spans="1:22" ht="80.25" customHeight="1">
      <c r="A909" s="71" t="s">
        <v>552</v>
      </c>
      <c r="B909" s="56" t="s">
        <v>314</v>
      </c>
      <c r="C909" s="56" t="s">
        <v>553</v>
      </c>
      <c r="D909" s="56"/>
      <c r="E909" s="58">
        <f>E910</f>
        <v>330000</v>
      </c>
      <c r="F909" s="98"/>
      <c r="G909" s="58">
        <f>G910</f>
        <v>330000</v>
      </c>
      <c r="H909" s="103"/>
      <c r="I909" s="58">
        <f>I910</f>
        <v>330000</v>
      </c>
      <c r="J909" s="103"/>
      <c r="K909" s="58">
        <f>K910</f>
        <v>330000</v>
      </c>
      <c r="L909" s="103"/>
      <c r="M909" s="58">
        <f>M910</f>
        <v>330000</v>
      </c>
      <c r="N909" s="113"/>
      <c r="O909" s="58">
        <f>O910</f>
        <v>380000</v>
      </c>
      <c r="P909" s="98"/>
      <c r="Q909" s="140">
        <f>Q910</f>
        <v>380000</v>
      </c>
      <c r="R909" s="98"/>
      <c r="S909" s="130">
        <f>S910</f>
        <v>413500</v>
      </c>
      <c r="U909" s="130">
        <f>U910</f>
        <v>413499.54</v>
      </c>
      <c r="V909" s="227">
        <f t="shared" si="46"/>
        <v>100</v>
      </c>
    </row>
    <row r="910" spans="1:22" ht="33.75" customHeight="1">
      <c r="A910" s="71" t="s">
        <v>554</v>
      </c>
      <c r="B910" s="56" t="s">
        <v>314</v>
      </c>
      <c r="C910" s="56" t="s">
        <v>555</v>
      </c>
      <c r="D910" s="56"/>
      <c r="E910" s="58">
        <f>E911</f>
        <v>330000</v>
      </c>
      <c r="F910" s="98"/>
      <c r="G910" s="58">
        <f>G911</f>
        <v>330000</v>
      </c>
      <c r="H910" s="103"/>
      <c r="I910" s="58">
        <f>I911</f>
        <v>330000</v>
      </c>
      <c r="J910" s="103"/>
      <c r="K910" s="58">
        <f>K911</f>
        <v>330000</v>
      </c>
      <c r="L910" s="103"/>
      <c r="M910" s="58">
        <f>M911</f>
        <v>330000</v>
      </c>
      <c r="N910" s="113"/>
      <c r="O910" s="58">
        <f>O911</f>
        <v>380000</v>
      </c>
      <c r="P910" s="98"/>
      <c r="Q910" s="140">
        <f>Q911</f>
        <v>380000</v>
      </c>
      <c r="R910" s="98"/>
      <c r="S910" s="130">
        <f>S911</f>
        <v>413500</v>
      </c>
      <c r="U910" s="130">
        <f>U911</f>
        <v>413499.54</v>
      </c>
      <c r="V910" s="227">
        <f t="shared" si="46"/>
        <v>100</v>
      </c>
    </row>
    <row r="911" spans="1:22" ht="62.25" customHeight="1">
      <c r="A911" s="173" t="s">
        <v>556</v>
      </c>
      <c r="B911" s="56" t="s">
        <v>314</v>
      </c>
      <c r="C911" s="56" t="s">
        <v>555</v>
      </c>
      <c r="D911" s="56" t="s">
        <v>395</v>
      </c>
      <c r="E911" s="57">
        <v>330000</v>
      </c>
      <c r="F911" s="98"/>
      <c r="G911" s="57">
        <f>E911+F911</f>
        <v>330000</v>
      </c>
      <c r="H911" s="103"/>
      <c r="I911" s="57">
        <f>G911+H911</f>
        <v>330000</v>
      </c>
      <c r="J911" s="103"/>
      <c r="K911" s="57">
        <f>I911+J911</f>
        <v>330000</v>
      </c>
      <c r="L911" s="103"/>
      <c r="M911" s="57">
        <f>K911+L911</f>
        <v>330000</v>
      </c>
      <c r="N911" s="113">
        <v>50000</v>
      </c>
      <c r="O911" s="57">
        <f>M911+N911</f>
        <v>380000</v>
      </c>
      <c r="P911" s="98"/>
      <c r="Q911" s="139">
        <f>O911+P911</f>
        <v>380000</v>
      </c>
      <c r="R911" s="98">
        <f>60000-26500</f>
        <v>33500</v>
      </c>
      <c r="S911" s="141">
        <f>Q911+R911</f>
        <v>413500</v>
      </c>
      <c r="U911" s="141">
        <v>413499.54</v>
      </c>
      <c r="V911" s="227">
        <f t="shared" si="46"/>
        <v>100</v>
      </c>
    </row>
    <row r="912" spans="1:22" ht="21.75" customHeight="1">
      <c r="A912" s="26" t="s">
        <v>315</v>
      </c>
      <c r="B912" s="54" t="s">
        <v>316</v>
      </c>
      <c r="C912" s="54"/>
      <c r="D912" s="54"/>
      <c r="E912" s="55">
        <f>E913+E918</f>
        <v>641000</v>
      </c>
      <c r="F912" s="98"/>
      <c r="G912" s="55">
        <f>G913+G918</f>
        <v>641000</v>
      </c>
      <c r="H912" s="103"/>
      <c r="I912" s="55">
        <f>I913+I918</f>
        <v>641000</v>
      </c>
      <c r="J912" s="103"/>
      <c r="K912" s="55">
        <f>K913+K918</f>
        <v>641000</v>
      </c>
      <c r="L912" s="103"/>
      <c r="M912" s="55">
        <f>M913+M918</f>
        <v>641000</v>
      </c>
      <c r="N912" s="113"/>
      <c r="O912" s="55">
        <f>O913+O918</f>
        <v>558000</v>
      </c>
      <c r="P912" s="98"/>
      <c r="Q912" s="138">
        <f>Q913+Q918</f>
        <v>258000</v>
      </c>
      <c r="R912" s="98"/>
      <c r="S912" s="138">
        <f>S913+S918</f>
        <v>258000</v>
      </c>
      <c r="U912" s="138">
        <f>U913+U918</f>
        <v>100000</v>
      </c>
      <c r="V912" s="227">
        <f t="shared" si="46"/>
        <v>38.8</v>
      </c>
    </row>
    <row r="913" spans="1:22" ht="30" customHeight="1">
      <c r="A913" s="38" t="s">
        <v>410</v>
      </c>
      <c r="B913" s="56" t="s">
        <v>360</v>
      </c>
      <c r="C913" s="56"/>
      <c r="D913" s="56"/>
      <c r="E913" s="57">
        <f>E914</f>
        <v>45000</v>
      </c>
      <c r="F913" s="98"/>
      <c r="G913" s="57">
        <f>G914</f>
        <v>45000</v>
      </c>
      <c r="H913" s="103"/>
      <c r="I913" s="57">
        <f>I914</f>
        <v>45000</v>
      </c>
      <c r="J913" s="103"/>
      <c r="K913" s="57">
        <f>K914</f>
        <v>45000</v>
      </c>
      <c r="L913" s="103"/>
      <c r="M913" s="57">
        <f>M914</f>
        <v>45000</v>
      </c>
      <c r="N913" s="113"/>
      <c r="O913" s="57">
        <f>O914</f>
        <v>0</v>
      </c>
      <c r="P913" s="98"/>
      <c r="Q913" s="139">
        <f>Q914</f>
        <v>0</v>
      </c>
      <c r="R913" s="98"/>
      <c r="S913" s="141">
        <f>S914</f>
        <v>0</v>
      </c>
      <c r="U913" s="141">
        <f>U914</f>
        <v>0</v>
      </c>
      <c r="V913" s="227" t="str">
        <f t="shared" si="46"/>
        <v>-</v>
      </c>
    </row>
    <row r="914" spans="1:22" ht="66" customHeight="1">
      <c r="A914" s="72" t="s">
        <v>103</v>
      </c>
      <c r="B914" s="56" t="s">
        <v>360</v>
      </c>
      <c r="C914" s="56" t="s">
        <v>361</v>
      </c>
      <c r="D914" s="56"/>
      <c r="E914" s="58">
        <f>E915</f>
        <v>45000</v>
      </c>
      <c r="F914" s="98"/>
      <c r="G914" s="58">
        <f>G915</f>
        <v>45000</v>
      </c>
      <c r="H914" s="103"/>
      <c r="I914" s="58">
        <f>I915</f>
        <v>45000</v>
      </c>
      <c r="J914" s="103"/>
      <c r="K914" s="58">
        <f>K915</f>
        <v>45000</v>
      </c>
      <c r="L914" s="103"/>
      <c r="M914" s="58">
        <f>M915</f>
        <v>45000</v>
      </c>
      <c r="N914" s="113"/>
      <c r="O914" s="58">
        <f>O915</f>
        <v>0</v>
      </c>
      <c r="P914" s="98"/>
      <c r="Q914" s="140">
        <f>Q915</f>
        <v>0</v>
      </c>
      <c r="R914" s="98"/>
      <c r="S914" s="130">
        <f>S915</f>
        <v>0</v>
      </c>
      <c r="U914" s="130">
        <f>U915</f>
        <v>0</v>
      </c>
      <c r="V914" s="227" t="str">
        <f t="shared" si="46"/>
        <v>-</v>
      </c>
    </row>
    <row r="915" spans="1:22" ht="32.25" customHeight="1">
      <c r="A915" s="37" t="s">
        <v>126</v>
      </c>
      <c r="B915" s="56" t="s">
        <v>360</v>
      </c>
      <c r="C915" s="56" t="s">
        <v>254</v>
      </c>
      <c r="D915" s="56"/>
      <c r="E915" s="58">
        <f>E916</f>
        <v>45000</v>
      </c>
      <c r="F915" s="98"/>
      <c r="G915" s="58">
        <f>G916</f>
        <v>45000</v>
      </c>
      <c r="H915" s="103"/>
      <c r="I915" s="58">
        <f>I916</f>
        <v>45000</v>
      </c>
      <c r="J915" s="103"/>
      <c r="K915" s="58">
        <f>K916</f>
        <v>45000</v>
      </c>
      <c r="L915" s="103"/>
      <c r="M915" s="58">
        <f>M916</f>
        <v>45000</v>
      </c>
      <c r="N915" s="113"/>
      <c r="O915" s="58">
        <f>O916</f>
        <v>0</v>
      </c>
      <c r="P915" s="98"/>
      <c r="Q915" s="140">
        <f>Q916</f>
        <v>0</v>
      </c>
      <c r="R915" s="98"/>
      <c r="S915" s="130">
        <f>S916</f>
        <v>0</v>
      </c>
      <c r="U915" s="130">
        <f>U916</f>
        <v>0</v>
      </c>
      <c r="V915" s="227" t="str">
        <f t="shared" si="46"/>
        <v>-</v>
      </c>
    </row>
    <row r="916" spans="1:22" ht="35.25" customHeight="1">
      <c r="A916" s="37" t="s">
        <v>277</v>
      </c>
      <c r="B916" s="56" t="s">
        <v>360</v>
      </c>
      <c r="C916" s="56" t="s">
        <v>278</v>
      </c>
      <c r="D916" s="56"/>
      <c r="E916" s="58">
        <f>E917</f>
        <v>45000</v>
      </c>
      <c r="F916" s="98"/>
      <c r="G916" s="58">
        <f>G917</f>
        <v>45000</v>
      </c>
      <c r="H916" s="103"/>
      <c r="I916" s="58">
        <f>I917</f>
        <v>45000</v>
      </c>
      <c r="J916" s="103"/>
      <c r="K916" s="58">
        <f>K917</f>
        <v>45000</v>
      </c>
      <c r="L916" s="103"/>
      <c r="M916" s="58">
        <f>M917</f>
        <v>45000</v>
      </c>
      <c r="N916" s="113"/>
      <c r="O916" s="58">
        <f>O917</f>
        <v>0</v>
      </c>
      <c r="P916" s="98"/>
      <c r="Q916" s="140">
        <f>Q917</f>
        <v>0</v>
      </c>
      <c r="R916" s="98"/>
      <c r="S916" s="130">
        <f>S917</f>
        <v>0</v>
      </c>
      <c r="U916" s="130">
        <f>U917</f>
        <v>0</v>
      </c>
      <c r="V916" s="227" t="str">
        <f t="shared" si="46"/>
        <v>-</v>
      </c>
    </row>
    <row r="917" spans="1:22" ht="48.75" customHeight="1">
      <c r="A917" s="75" t="s">
        <v>402</v>
      </c>
      <c r="B917" s="56" t="s">
        <v>360</v>
      </c>
      <c r="C917" s="56" t="s">
        <v>278</v>
      </c>
      <c r="D917" s="56" t="s">
        <v>385</v>
      </c>
      <c r="E917" s="57">
        <v>45000</v>
      </c>
      <c r="F917" s="98"/>
      <c r="G917" s="57">
        <v>45000</v>
      </c>
      <c r="H917" s="103"/>
      <c r="I917" s="57">
        <v>45000</v>
      </c>
      <c r="J917" s="103"/>
      <c r="K917" s="57">
        <v>45000</v>
      </c>
      <c r="L917" s="103"/>
      <c r="M917" s="57">
        <v>45000</v>
      </c>
      <c r="N917" s="113">
        <v>-45000</v>
      </c>
      <c r="O917" s="57">
        <f>M917+N917</f>
        <v>0</v>
      </c>
      <c r="P917" s="98"/>
      <c r="Q917" s="139">
        <f>O917+P917</f>
        <v>0</v>
      </c>
      <c r="R917" s="98"/>
      <c r="S917" s="141">
        <f>Q917+R917</f>
        <v>0</v>
      </c>
      <c r="U917" s="141">
        <f>S917+T917</f>
        <v>0</v>
      </c>
      <c r="V917" s="227" t="str">
        <f t="shared" si="46"/>
        <v>-</v>
      </c>
    </row>
    <row r="918" spans="1:22" ht="18" customHeight="1">
      <c r="A918" s="38" t="s">
        <v>317</v>
      </c>
      <c r="B918" s="56" t="s">
        <v>318</v>
      </c>
      <c r="C918" s="56"/>
      <c r="D918" s="56"/>
      <c r="E918" s="57">
        <f>E921</f>
        <v>596000</v>
      </c>
      <c r="F918" s="98"/>
      <c r="G918" s="57">
        <f>G921</f>
        <v>596000</v>
      </c>
      <c r="H918" s="103"/>
      <c r="I918" s="57">
        <f>I921</f>
        <v>596000</v>
      </c>
      <c r="J918" s="103"/>
      <c r="K918" s="57">
        <f>K921</f>
        <v>596000</v>
      </c>
      <c r="L918" s="103"/>
      <c r="M918" s="57">
        <f>M921</f>
        <v>596000</v>
      </c>
      <c r="N918" s="113"/>
      <c r="O918" s="57">
        <f>O921</f>
        <v>558000</v>
      </c>
      <c r="P918" s="98"/>
      <c r="Q918" s="139">
        <f>Q921</f>
        <v>258000</v>
      </c>
      <c r="R918" s="98"/>
      <c r="S918" s="141">
        <f>S921</f>
        <v>258000</v>
      </c>
      <c r="U918" s="141">
        <f>U921</f>
        <v>100000</v>
      </c>
      <c r="V918" s="227">
        <f t="shared" si="46"/>
        <v>38.8</v>
      </c>
    </row>
    <row r="919" spans="1:22" ht="77.25" customHeight="1">
      <c r="A919" s="72" t="s">
        <v>103</v>
      </c>
      <c r="B919" s="56" t="s">
        <v>318</v>
      </c>
      <c r="C919" s="56" t="s">
        <v>361</v>
      </c>
      <c r="D919" s="56"/>
      <c r="E919" s="58">
        <f>E920</f>
        <v>596000</v>
      </c>
      <c r="F919" s="98"/>
      <c r="G919" s="58">
        <f>G920</f>
        <v>596000</v>
      </c>
      <c r="H919" s="103"/>
      <c r="I919" s="58">
        <f>I920</f>
        <v>596000</v>
      </c>
      <c r="J919" s="103"/>
      <c r="K919" s="58">
        <f>K920</f>
        <v>596000</v>
      </c>
      <c r="L919" s="103"/>
      <c r="M919" s="58">
        <f>M920</f>
        <v>596000</v>
      </c>
      <c r="N919" s="113"/>
      <c r="O919" s="58">
        <f>O920</f>
        <v>558000</v>
      </c>
      <c r="P919" s="98"/>
      <c r="Q919" s="140">
        <f>Q920</f>
        <v>258000</v>
      </c>
      <c r="R919" s="98"/>
      <c r="S919" s="130">
        <f>S920</f>
        <v>258000</v>
      </c>
      <c r="U919" s="130">
        <f>U920</f>
        <v>100000</v>
      </c>
      <c r="V919" s="227">
        <f t="shared" si="46"/>
        <v>38.8</v>
      </c>
    </row>
    <row r="920" spans="1:22" ht="51" customHeight="1">
      <c r="A920" s="37" t="s">
        <v>126</v>
      </c>
      <c r="B920" s="56" t="s">
        <v>318</v>
      </c>
      <c r="C920" s="56" t="s">
        <v>254</v>
      </c>
      <c r="D920" s="56"/>
      <c r="E920" s="58">
        <f>E921</f>
        <v>596000</v>
      </c>
      <c r="F920" s="98"/>
      <c r="G920" s="58">
        <f>G921</f>
        <v>596000</v>
      </c>
      <c r="H920" s="103"/>
      <c r="I920" s="58">
        <f>I921</f>
        <v>596000</v>
      </c>
      <c r="J920" s="103"/>
      <c r="K920" s="58">
        <f>K921</f>
        <v>596000</v>
      </c>
      <c r="L920" s="103"/>
      <c r="M920" s="58">
        <f>M921</f>
        <v>596000</v>
      </c>
      <c r="N920" s="113"/>
      <c r="O920" s="58">
        <f>O921</f>
        <v>558000</v>
      </c>
      <c r="P920" s="98"/>
      <c r="Q920" s="140">
        <f>Q921</f>
        <v>258000</v>
      </c>
      <c r="R920" s="98"/>
      <c r="S920" s="130">
        <f>S921</f>
        <v>258000</v>
      </c>
      <c r="U920" s="130">
        <f>U921</f>
        <v>100000</v>
      </c>
      <c r="V920" s="227">
        <f t="shared" si="46"/>
        <v>38.8</v>
      </c>
    </row>
    <row r="921" spans="1:22" ht="36.75" customHeight="1">
      <c r="A921" s="37" t="s">
        <v>277</v>
      </c>
      <c r="B921" s="56" t="s">
        <v>318</v>
      </c>
      <c r="C921" s="56" t="s">
        <v>278</v>
      </c>
      <c r="D921" s="56"/>
      <c r="E921" s="58">
        <f>E922</f>
        <v>596000</v>
      </c>
      <c r="F921" s="98"/>
      <c r="G921" s="58">
        <f>G922</f>
        <v>596000</v>
      </c>
      <c r="H921" s="103"/>
      <c r="I921" s="58">
        <f>I922</f>
        <v>596000</v>
      </c>
      <c r="J921" s="103"/>
      <c r="K921" s="58">
        <f>K922</f>
        <v>596000</v>
      </c>
      <c r="L921" s="103"/>
      <c r="M921" s="58">
        <f>M922</f>
        <v>596000</v>
      </c>
      <c r="N921" s="113"/>
      <c r="O921" s="58">
        <f>O922</f>
        <v>558000</v>
      </c>
      <c r="P921" s="98"/>
      <c r="Q921" s="140">
        <f>Q922</f>
        <v>258000</v>
      </c>
      <c r="R921" s="98"/>
      <c r="S921" s="130">
        <f>S922</f>
        <v>258000</v>
      </c>
      <c r="U921" s="130">
        <f>U922</f>
        <v>100000</v>
      </c>
      <c r="V921" s="227">
        <f t="shared" si="46"/>
        <v>38.8</v>
      </c>
    </row>
    <row r="922" spans="1:22" ht="34.5" customHeight="1">
      <c r="A922" s="75" t="s">
        <v>402</v>
      </c>
      <c r="B922" s="56" t="s">
        <v>318</v>
      </c>
      <c r="C922" s="56" t="s">
        <v>278</v>
      </c>
      <c r="D922" s="56" t="s">
        <v>385</v>
      </c>
      <c r="E922" s="57">
        <v>596000</v>
      </c>
      <c r="F922" s="98"/>
      <c r="G922" s="57">
        <f>E922+F922</f>
        <v>596000</v>
      </c>
      <c r="H922" s="103"/>
      <c r="I922" s="57">
        <f>G922+H922</f>
        <v>596000</v>
      </c>
      <c r="J922" s="103"/>
      <c r="K922" s="57">
        <f>I922+J922</f>
        <v>596000</v>
      </c>
      <c r="L922" s="103"/>
      <c r="M922" s="57">
        <f>K922+L922</f>
        <v>596000</v>
      </c>
      <c r="N922" s="113">
        <v>-38000</v>
      </c>
      <c r="O922" s="57">
        <f>M922+N922</f>
        <v>558000</v>
      </c>
      <c r="P922" s="98">
        <f>-67546-232454</f>
        <v>-300000</v>
      </c>
      <c r="Q922" s="139">
        <f>O922+P922</f>
        <v>258000</v>
      </c>
      <c r="R922" s="98"/>
      <c r="S922" s="141">
        <f>Q922+R922</f>
        <v>258000</v>
      </c>
      <c r="U922" s="141">
        <v>100000</v>
      </c>
      <c r="V922" s="227">
        <f t="shared" si="46"/>
        <v>38.8</v>
      </c>
    </row>
    <row r="923" spans="1:22" ht="16.5" customHeight="1">
      <c r="A923" s="94" t="s">
        <v>319</v>
      </c>
      <c r="B923" s="54" t="s">
        <v>320</v>
      </c>
      <c r="C923" s="54"/>
      <c r="D923" s="54"/>
      <c r="E923" s="86">
        <f>E924+E971+E1045+E1081</f>
        <v>331914500</v>
      </c>
      <c r="F923" s="98"/>
      <c r="G923" s="86">
        <f>G924+G971+G1045+G1081</f>
        <v>356379200</v>
      </c>
      <c r="H923" s="103"/>
      <c r="I923" s="86">
        <f>I924+I971+I1045+I1081</f>
        <v>427616844.20000005</v>
      </c>
      <c r="J923" s="103"/>
      <c r="K923" s="86">
        <f>K924+K971+K1045+K1081</f>
        <v>427567861.20000005</v>
      </c>
      <c r="L923" s="103"/>
      <c r="M923" s="86">
        <f>M924+M971+M1045+M1081</f>
        <v>428558038.22</v>
      </c>
      <c r="N923" s="113"/>
      <c r="O923" s="86">
        <f>O924+O971+O1045+O1081</f>
        <v>437598263.33000004</v>
      </c>
      <c r="P923" s="113"/>
      <c r="Q923" s="143">
        <f>Q924+Q971+Q1045+Q1081</f>
        <v>446291635.10999995</v>
      </c>
      <c r="R923" s="113"/>
      <c r="S923" s="143">
        <f>S924+S971+S1045+S1081</f>
        <v>449740231.97999996</v>
      </c>
      <c r="T923" s="114">
        <f>S923-Q923</f>
        <v>3448596.870000005</v>
      </c>
      <c r="U923" s="143">
        <f>U924+U971+U1045+U1081</f>
        <v>428721024.50000006</v>
      </c>
      <c r="V923" s="227">
        <f t="shared" si="46"/>
        <v>95.3</v>
      </c>
    </row>
    <row r="924" spans="1:22" ht="22.5" customHeight="1">
      <c r="A924" s="37" t="s">
        <v>335</v>
      </c>
      <c r="B924" s="56" t="s">
        <v>336</v>
      </c>
      <c r="C924" s="56"/>
      <c r="D924" s="56"/>
      <c r="E924" s="58">
        <f>E925</f>
        <v>136234910</v>
      </c>
      <c r="F924" s="98"/>
      <c r="G924" s="58">
        <f>G925</f>
        <v>144434290</v>
      </c>
      <c r="H924" s="103"/>
      <c r="I924" s="58">
        <f>I925</f>
        <v>220334677.4</v>
      </c>
      <c r="J924" s="103"/>
      <c r="K924" s="58">
        <f>K925</f>
        <v>220166111.33</v>
      </c>
      <c r="L924" s="103"/>
      <c r="M924" s="58">
        <f>M925</f>
        <v>218543294.57000002</v>
      </c>
      <c r="N924" s="113"/>
      <c r="O924" s="58">
        <f>O925</f>
        <v>220862801.83</v>
      </c>
      <c r="P924" s="113"/>
      <c r="Q924" s="140">
        <f>Q925</f>
        <v>229438714.43</v>
      </c>
      <c r="R924" s="113"/>
      <c r="S924" s="130">
        <f>S925+S967</f>
        <v>225493128.15</v>
      </c>
      <c r="U924" s="130">
        <f>U925+U967</f>
        <v>212545259.49000004</v>
      </c>
      <c r="V924" s="227">
        <f t="shared" si="46"/>
        <v>94.3</v>
      </c>
    </row>
    <row r="925" spans="1:22" ht="34.5" customHeight="1">
      <c r="A925" s="37" t="s">
        <v>138</v>
      </c>
      <c r="B925" s="56" t="s">
        <v>336</v>
      </c>
      <c r="C925" s="56" t="s">
        <v>373</v>
      </c>
      <c r="D925" s="56"/>
      <c r="E925" s="58">
        <f>E927+E958</f>
        <v>136234910</v>
      </c>
      <c r="F925" s="98"/>
      <c r="G925" s="58">
        <f>G927+G958</f>
        <v>144434290</v>
      </c>
      <c r="H925" s="103"/>
      <c r="I925" s="58">
        <f>I927+I958</f>
        <v>220334677.4</v>
      </c>
      <c r="J925" s="103"/>
      <c r="K925" s="58">
        <f>K927+K958</f>
        <v>220166111.33</v>
      </c>
      <c r="L925" s="103"/>
      <c r="M925" s="58">
        <f>M927+M958</f>
        <v>218543294.57000002</v>
      </c>
      <c r="N925" s="113"/>
      <c r="O925" s="58">
        <f>O927+O958</f>
        <v>220862801.83</v>
      </c>
      <c r="P925" s="98"/>
      <c r="Q925" s="140">
        <f>Q927+Q958</f>
        <v>229438714.43</v>
      </c>
      <c r="R925" s="98"/>
      <c r="S925" s="130">
        <f>S927+S958</f>
        <v>222836748.15</v>
      </c>
      <c r="U925" s="130">
        <f>U927+U958</f>
        <v>209888879.49000004</v>
      </c>
      <c r="V925" s="227">
        <f t="shared" si="46"/>
        <v>94.2</v>
      </c>
    </row>
    <row r="926" spans="1:22" ht="34.5" customHeight="1" hidden="1">
      <c r="A926" s="37" t="s">
        <v>557</v>
      </c>
      <c r="B926" s="56" t="s">
        <v>336</v>
      </c>
      <c r="C926" s="56" t="s">
        <v>558</v>
      </c>
      <c r="D926" s="56"/>
      <c r="E926" s="58" t="e">
        <f>E928+E936+E940+E942+E944+#REF!+#REF!</f>
        <v>#REF!</v>
      </c>
      <c r="F926" s="98"/>
      <c r="G926" s="58" t="e">
        <f>G928+G936+G940+G942+G944+#REF!+#REF!</f>
        <v>#REF!</v>
      </c>
      <c r="H926" s="103"/>
      <c r="I926" s="58" t="e">
        <f>I928+I936+I940+I942+I944+#REF!+#REF!</f>
        <v>#REF!</v>
      </c>
      <c r="J926" s="103"/>
      <c r="K926" s="58" t="e">
        <f>K928+K936+K940+K942+K944+#REF!+#REF!</f>
        <v>#REF!</v>
      </c>
      <c r="L926" s="103"/>
      <c r="M926" s="58" t="e">
        <f>M928+M936+M940+M942+M944+#REF!+#REF!</f>
        <v>#REF!</v>
      </c>
      <c r="N926" s="113"/>
      <c r="O926" s="58" t="e">
        <f>O928+O936+O940+O942+O944+#REF!+#REF!</f>
        <v>#REF!</v>
      </c>
      <c r="P926" s="98"/>
      <c r="Q926" s="140" t="e">
        <f>Q928+Q936+Q940+Q942+Q944+#REF!+#REF!</f>
        <v>#REF!</v>
      </c>
      <c r="R926" s="98"/>
      <c r="S926" s="130" t="e">
        <f>S928+S936+S940+S942+S944+#REF!+#REF!</f>
        <v>#REF!</v>
      </c>
      <c r="U926" s="130" t="e">
        <f>U928+U936+U940+U942+U944+#REF!+#REF!</f>
        <v>#REF!</v>
      </c>
      <c r="V926" s="227" t="e">
        <f t="shared" si="46"/>
        <v>#REF!</v>
      </c>
    </row>
    <row r="927" spans="1:22" ht="46.5" customHeight="1">
      <c r="A927" s="11" t="s">
        <v>490</v>
      </c>
      <c r="B927" s="60" t="s">
        <v>336</v>
      </c>
      <c r="C927" s="60" t="s">
        <v>558</v>
      </c>
      <c r="D927" s="56"/>
      <c r="E927" s="58">
        <f>E928+E936+E940+E942+E944</f>
        <v>135757910</v>
      </c>
      <c r="F927" s="98"/>
      <c r="G927" s="58">
        <f>G928+G936+G940+G942+G944</f>
        <v>143957290</v>
      </c>
      <c r="H927" s="103"/>
      <c r="I927" s="58">
        <f>I928+I936+I940+I942+I944+I949</f>
        <v>219857677.4</v>
      </c>
      <c r="J927" s="103"/>
      <c r="K927" s="58">
        <f>K928+K936+K940+K942+K944+K949</f>
        <v>219689111.33</v>
      </c>
      <c r="L927" s="103"/>
      <c r="M927" s="58">
        <f>M928+M936+M940+M942+M944+M949</f>
        <v>218021329.49</v>
      </c>
      <c r="N927" s="113"/>
      <c r="O927" s="58">
        <f>O928+O936+O940+O942+O944+O949</f>
        <v>220274560.75</v>
      </c>
      <c r="P927" s="98"/>
      <c r="Q927" s="140">
        <f>Q928+Q936+Q940+Q942+Q944+Q949+Q952+Q947</f>
        <v>228850473.35</v>
      </c>
      <c r="R927" s="98"/>
      <c r="S927" s="130">
        <f>S928+S936+S940+S942+S944+S949+S952+S947</f>
        <v>222248507.07</v>
      </c>
      <c r="U927" s="130">
        <f>U928+U936+U940+U942+U944+U949+U952+U947</f>
        <v>209555941.97000003</v>
      </c>
      <c r="V927" s="227">
        <f t="shared" si="46"/>
        <v>94.3</v>
      </c>
    </row>
    <row r="928" spans="1:22" ht="36.75" customHeight="1">
      <c r="A928" s="37" t="s">
        <v>559</v>
      </c>
      <c r="B928" s="56" t="s">
        <v>336</v>
      </c>
      <c r="C928" s="56" t="s">
        <v>560</v>
      </c>
      <c r="D928" s="56"/>
      <c r="E928" s="58">
        <f>E929+E930+E931+E932+E933+E935</f>
        <v>59117952</v>
      </c>
      <c r="F928" s="98"/>
      <c r="G928" s="58">
        <f>G929+G930+G931+G932+G933+G935</f>
        <v>66127810</v>
      </c>
      <c r="H928" s="103"/>
      <c r="I928" s="58">
        <f>I929+I930+I931+I932+I933+I935</f>
        <v>65885955</v>
      </c>
      <c r="J928" s="103"/>
      <c r="K928" s="58">
        <f>K929+K930+K931+K932+K933+K935</f>
        <v>65717336</v>
      </c>
      <c r="L928" s="103"/>
      <c r="M928" s="58">
        <f>M929+M930+M931+M932+M933+M935+M934</f>
        <v>65326474.83</v>
      </c>
      <c r="N928" s="113"/>
      <c r="O928" s="58">
        <f>O929+O930+O931+O932+O933+O935+O934</f>
        <v>65012384.61999999</v>
      </c>
      <c r="P928" s="98"/>
      <c r="Q928" s="140">
        <f>Q929+Q930+Q931+Q932+Q933+Q935+Q934</f>
        <v>59392863.66</v>
      </c>
      <c r="R928" s="98"/>
      <c r="S928" s="130">
        <f>S929+S930+S931+S932+S933+S935+S934</f>
        <v>58183985.01</v>
      </c>
      <c r="U928" s="130">
        <f>U929+U930+U931+U932+U933+U935+U934</f>
        <v>51905840.370000005</v>
      </c>
      <c r="V928" s="227">
        <f t="shared" si="46"/>
        <v>89.2</v>
      </c>
    </row>
    <row r="929" spans="1:22" ht="19.5" customHeight="1">
      <c r="A929" s="37" t="s">
        <v>378</v>
      </c>
      <c r="B929" s="56" t="s">
        <v>336</v>
      </c>
      <c r="C929" s="56" t="s">
        <v>560</v>
      </c>
      <c r="D929" s="56" t="s">
        <v>382</v>
      </c>
      <c r="E929" s="57">
        <v>42298957</v>
      </c>
      <c r="F929" s="98"/>
      <c r="G929" s="57">
        <f aca="true" t="shared" si="47" ref="G929:I935">E929+F929</f>
        <v>42298957</v>
      </c>
      <c r="H929" s="103">
        <v>-231855</v>
      </c>
      <c r="I929" s="57">
        <f t="shared" si="47"/>
        <v>42067102</v>
      </c>
      <c r="J929" s="103">
        <v>-319330</v>
      </c>
      <c r="K929" s="57">
        <f aca="true" t="shared" si="48" ref="K929:K935">I929+J929</f>
        <v>41747772</v>
      </c>
      <c r="L929" s="103"/>
      <c r="M929" s="57">
        <f aca="true" t="shared" si="49" ref="M929:M935">K929+L929</f>
        <v>41747772</v>
      </c>
      <c r="N929" s="113">
        <v>-881485.67</v>
      </c>
      <c r="O929" s="57">
        <f aca="true" t="shared" si="50" ref="O929:Q935">M929+N929</f>
        <v>40866286.33</v>
      </c>
      <c r="P929" s="98">
        <v>-3073108.61</v>
      </c>
      <c r="Q929" s="139">
        <f t="shared" si="50"/>
        <v>37793177.72</v>
      </c>
      <c r="R929" s="98">
        <v>-1137293</v>
      </c>
      <c r="S929" s="141">
        <f aca="true" t="shared" si="51" ref="S929:S935">Q929+R929</f>
        <v>36655884.72</v>
      </c>
      <c r="U929" s="141">
        <v>34461307.28</v>
      </c>
      <c r="V929" s="227">
        <f t="shared" si="46"/>
        <v>94</v>
      </c>
    </row>
    <row r="930" spans="1:22" ht="33.75" customHeight="1">
      <c r="A930" s="37" t="s">
        <v>379</v>
      </c>
      <c r="B930" s="56" t="s">
        <v>336</v>
      </c>
      <c r="C930" s="56" t="s">
        <v>560</v>
      </c>
      <c r="D930" s="56" t="s">
        <v>383</v>
      </c>
      <c r="E930" s="57">
        <v>11167</v>
      </c>
      <c r="F930" s="98"/>
      <c r="G930" s="57">
        <f t="shared" si="47"/>
        <v>11167</v>
      </c>
      <c r="H930" s="103"/>
      <c r="I930" s="57">
        <f t="shared" si="47"/>
        <v>11167</v>
      </c>
      <c r="J930" s="103"/>
      <c r="K930" s="57">
        <f t="shared" si="48"/>
        <v>11167</v>
      </c>
      <c r="L930" s="103"/>
      <c r="M930" s="57">
        <f t="shared" si="49"/>
        <v>11167</v>
      </c>
      <c r="N930" s="113">
        <v>418.47</v>
      </c>
      <c r="O930" s="57">
        <f t="shared" si="50"/>
        <v>11585.47</v>
      </c>
      <c r="P930" s="98">
        <v>-3396.2</v>
      </c>
      <c r="Q930" s="139">
        <f t="shared" si="50"/>
        <v>8189.2699999999995</v>
      </c>
      <c r="R930" s="98"/>
      <c r="S930" s="141">
        <f t="shared" si="51"/>
        <v>8189.2699999999995</v>
      </c>
      <c r="U930" s="141">
        <v>5713.46</v>
      </c>
      <c r="V930" s="227">
        <f t="shared" si="46"/>
        <v>69.8</v>
      </c>
    </row>
    <row r="931" spans="1:22" ht="47.25" customHeight="1">
      <c r="A931" s="11" t="s">
        <v>380</v>
      </c>
      <c r="B931" s="56" t="s">
        <v>336</v>
      </c>
      <c r="C931" s="56" t="s">
        <v>560</v>
      </c>
      <c r="D931" s="56" t="s">
        <v>384</v>
      </c>
      <c r="E931" s="57">
        <v>427594</v>
      </c>
      <c r="F931" s="98"/>
      <c r="G931" s="57">
        <f t="shared" si="47"/>
        <v>427594</v>
      </c>
      <c r="H931" s="103">
        <v>-10000</v>
      </c>
      <c r="I931" s="57">
        <f t="shared" si="47"/>
        <v>417594</v>
      </c>
      <c r="J931" s="103"/>
      <c r="K931" s="57">
        <f t="shared" si="48"/>
        <v>417594</v>
      </c>
      <c r="L931" s="103">
        <v>489794</v>
      </c>
      <c r="M931" s="57">
        <f t="shared" si="49"/>
        <v>907388</v>
      </c>
      <c r="N931" s="113">
        <v>-2200</v>
      </c>
      <c r="O931" s="57">
        <f t="shared" si="50"/>
        <v>905188</v>
      </c>
      <c r="P931" s="98">
        <v>-36636.28</v>
      </c>
      <c r="Q931" s="139">
        <f t="shared" si="50"/>
        <v>868551.72</v>
      </c>
      <c r="R931" s="98">
        <v>-489650</v>
      </c>
      <c r="S931" s="141">
        <f t="shared" si="51"/>
        <v>378901.72</v>
      </c>
      <c r="U931" s="141">
        <v>288603.62</v>
      </c>
      <c r="V931" s="227">
        <f t="shared" si="46"/>
        <v>76.2</v>
      </c>
    </row>
    <row r="932" spans="1:22" ht="48" customHeight="1">
      <c r="A932" s="37" t="s">
        <v>457</v>
      </c>
      <c r="B932" s="56" t="s">
        <v>336</v>
      </c>
      <c r="C932" s="56" t="s">
        <v>560</v>
      </c>
      <c r="D932" s="56" t="s">
        <v>387</v>
      </c>
      <c r="E932" s="57">
        <v>60400</v>
      </c>
      <c r="F932" s="98"/>
      <c r="G932" s="57">
        <f t="shared" si="47"/>
        <v>60400</v>
      </c>
      <c r="H932" s="103"/>
      <c r="I932" s="57">
        <f t="shared" si="47"/>
        <v>60400</v>
      </c>
      <c r="J932" s="103"/>
      <c r="K932" s="57">
        <f t="shared" si="48"/>
        <v>60400</v>
      </c>
      <c r="L932" s="103">
        <v>-12900</v>
      </c>
      <c r="M932" s="57">
        <f t="shared" si="49"/>
        <v>47500</v>
      </c>
      <c r="N932" s="113">
        <v>94574</v>
      </c>
      <c r="O932" s="57">
        <f t="shared" si="50"/>
        <v>142074</v>
      </c>
      <c r="P932" s="98">
        <v>122037.96</v>
      </c>
      <c r="Q932" s="139">
        <f t="shared" si="50"/>
        <v>264111.96</v>
      </c>
      <c r="R932" s="98"/>
      <c r="S932" s="141">
        <f t="shared" si="51"/>
        <v>264111.96</v>
      </c>
      <c r="U932" s="141">
        <f>S932+T932</f>
        <v>264111.96</v>
      </c>
      <c r="V932" s="227">
        <f t="shared" si="46"/>
        <v>100</v>
      </c>
    </row>
    <row r="933" spans="1:22" ht="33" customHeight="1">
      <c r="A933" s="37" t="s">
        <v>402</v>
      </c>
      <c r="B933" s="56" t="s">
        <v>336</v>
      </c>
      <c r="C933" s="56" t="s">
        <v>560</v>
      </c>
      <c r="D933" s="56" t="s">
        <v>385</v>
      </c>
      <c r="E933" s="57">
        <v>16298534</v>
      </c>
      <c r="F933" s="98">
        <v>6754563</v>
      </c>
      <c r="G933" s="57">
        <f t="shared" si="47"/>
        <v>23053097</v>
      </c>
      <c r="H933" s="103"/>
      <c r="I933" s="57">
        <f t="shared" si="47"/>
        <v>23053097</v>
      </c>
      <c r="J933" s="103">
        <v>150711</v>
      </c>
      <c r="K933" s="57">
        <f t="shared" si="48"/>
        <v>23203808</v>
      </c>
      <c r="L933" s="103">
        <v>-867755.17</v>
      </c>
      <c r="M933" s="57">
        <f t="shared" si="49"/>
        <v>22336052.83</v>
      </c>
      <c r="N933" s="113">
        <v>444602.99</v>
      </c>
      <c r="O933" s="57">
        <f t="shared" si="50"/>
        <v>22780655.819999997</v>
      </c>
      <c r="P933" s="98">
        <v>-2575487.83</v>
      </c>
      <c r="Q933" s="139">
        <f t="shared" si="50"/>
        <v>20205167.989999995</v>
      </c>
      <c r="R933" s="98">
        <v>418064.35</v>
      </c>
      <c r="S933" s="141">
        <f t="shared" si="51"/>
        <v>20623232.339999996</v>
      </c>
      <c r="U933" s="141">
        <v>16676946.27</v>
      </c>
      <c r="V933" s="227">
        <f t="shared" si="46"/>
        <v>80.9</v>
      </c>
    </row>
    <row r="934" spans="1:22" ht="33" customHeight="1">
      <c r="A934" s="11" t="s">
        <v>179</v>
      </c>
      <c r="B934" s="60" t="s">
        <v>336</v>
      </c>
      <c r="C934" s="60" t="s">
        <v>560</v>
      </c>
      <c r="D934" s="60" t="s">
        <v>178</v>
      </c>
      <c r="E934" s="57"/>
      <c r="F934" s="98"/>
      <c r="G934" s="57"/>
      <c r="H934" s="103"/>
      <c r="I934" s="57"/>
      <c r="J934" s="103"/>
      <c r="K934" s="57"/>
      <c r="L934" s="103">
        <v>256595</v>
      </c>
      <c r="M934" s="57">
        <f>K934+L934</f>
        <v>256595</v>
      </c>
      <c r="N934" s="113"/>
      <c r="O934" s="57">
        <f t="shared" si="50"/>
        <v>256595</v>
      </c>
      <c r="P934" s="98">
        <v>-48030</v>
      </c>
      <c r="Q934" s="139">
        <f t="shared" si="50"/>
        <v>208565</v>
      </c>
      <c r="R934" s="98"/>
      <c r="S934" s="141">
        <f t="shared" si="51"/>
        <v>208565</v>
      </c>
      <c r="U934" s="141">
        <v>167057.78</v>
      </c>
      <c r="V934" s="227">
        <f t="shared" si="46"/>
        <v>80.1</v>
      </c>
    </row>
    <row r="935" spans="1:22" ht="16.5" customHeight="1">
      <c r="A935" s="11" t="s">
        <v>482</v>
      </c>
      <c r="B935" s="60" t="s">
        <v>336</v>
      </c>
      <c r="C935" s="60" t="s">
        <v>560</v>
      </c>
      <c r="D935" s="60" t="s">
        <v>386</v>
      </c>
      <c r="E935" s="57">
        <v>21300</v>
      </c>
      <c r="F935" s="98">
        <v>255295</v>
      </c>
      <c r="G935" s="57">
        <f t="shared" si="47"/>
        <v>276595</v>
      </c>
      <c r="H935" s="103"/>
      <c r="I935" s="57">
        <f t="shared" si="47"/>
        <v>276595</v>
      </c>
      <c r="J935" s="103"/>
      <c r="K935" s="57">
        <f t="shared" si="48"/>
        <v>276595</v>
      </c>
      <c r="L935" s="103">
        <v>-256595</v>
      </c>
      <c r="M935" s="57">
        <f t="shared" si="49"/>
        <v>20000</v>
      </c>
      <c r="N935" s="113">
        <v>30000</v>
      </c>
      <c r="O935" s="57">
        <f t="shared" si="50"/>
        <v>50000</v>
      </c>
      <c r="P935" s="98">
        <v>-4900</v>
      </c>
      <c r="Q935" s="139">
        <f t="shared" si="50"/>
        <v>45100</v>
      </c>
      <c r="R935" s="98"/>
      <c r="S935" s="141">
        <f t="shared" si="51"/>
        <v>45100</v>
      </c>
      <c r="U935" s="141">
        <v>42100</v>
      </c>
      <c r="V935" s="227">
        <f t="shared" si="46"/>
        <v>93.3</v>
      </c>
    </row>
    <row r="936" spans="1:22" ht="30.75" customHeight="1">
      <c r="A936" s="37" t="s">
        <v>607</v>
      </c>
      <c r="B936" s="56" t="s">
        <v>336</v>
      </c>
      <c r="C936" s="56" t="s">
        <v>608</v>
      </c>
      <c r="D936" s="56"/>
      <c r="E936" s="58">
        <f>E937+E938+E939</f>
        <v>25968106</v>
      </c>
      <c r="F936" s="98"/>
      <c r="G936" s="58">
        <f>G937+G938+G939</f>
        <v>27157628</v>
      </c>
      <c r="H936" s="103"/>
      <c r="I936" s="58">
        <f>I937+I938+I939</f>
        <v>23730889</v>
      </c>
      <c r="J936" s="103"/>
      <c r="K936" s="58">
        <f>K937+K938+K939</f>
        <v>23730941.93</v>
      </c>
      <c r="L936" s="103"/>
      <c r="M936" s="58">
        <f>M937+M938+M939</f>
        <v>22454021.259999998</v>
      </c>
      <c r="N936" s="113"/>
      <c r="O936" s="58">
        <f>O937+O938+O939</f>
        <v>23764194.61</v>
      </c>
      <c r="P936" s="98"/>
      <c r="Q936" s="140">
        <f>Q937+Q938+Q939</f>
        <v>29075228.299999997</v>
      </c>
      <c r="R936" s="98"/>
      <c r="S936" s="130">
        <f>S937+S938+S939</f>
        <v>25504841.62</v>
      </c>
      <c r="U936" s="130">
        <f>U937+U938+U939</f>
        <v>25504841.62</v>
      </c>
      <c r="V936" s="227">
        <f t="shared" si="46"/>
        <v>100</v>
      </c>
    </row>
    <row r="937" spans="1:22" ht="84.75" customHeight="1">
      <c r="A937" s="37" t="s">
        <v>626</v>
      </c>
      <c r="B937" s="56" t="s">
        <v>336</v>
      </c>
      <c r="C937" s="56" t="s">
        <v>608</v>
      </c>
      <c r="D937" s="56" t="s">
        <v>390</v>
      </c>
      <c r="E937" s="57">
        <v>19718722</v>
      </c>
      <c r="F937" s="98">
        <v>1189522</v>
      </c>
      <c r="G937" s="57">
        <f>E937+F937</f>
        <v>20908244</v>
      </c>
      <c r="H937" s="103">
        <v>-3426739</v>
      </c>
      <c r="I937" s="57">
        <f>G937+H937</f>
        <v>17481505</v>
      </c>
      <c r="J937" s="103"/>
      <c r="K937" s="57">
        <f>I937+J937</f>
        <v>17481505</v>
      </c>
      <c r="L937" s="103"/>
      <c r="M937" s="57">
        <f>K937+L937</f>
        <v>17481505</v>
      </c>
      <c r="N937" s="113">
        <v>1355085.33</v>
      </c>
      <c r="O937" s="57">
        <f>M937+N937</f>
        <v>18836590.33</v>
      </c>
      <c r="P937" s="98">
        <v>5311033.69</v>
      </c>
      <c r="Q937" s="139">
        <f>O937+P937</f>
        <v>24147624.02</v>
      </c>
      <c r="R937" s="98">
        <v>-1499999.99</v>
      </c>
      <c r="S937" s="141">
        <f>Q937+R937</f>
        <v>22647624.03</v>
      </c>
      <c r="U937" s="141">
        <f>S937+T937</f>
        <v>22647624.03</v>
      </c>
      <c r="V937" s="227">
        <f t="shared" si="46"/>
        <v>100</v>
      </c>
    </row>
    <row r="938" spans="1:22" ht="31.5" customHeight="1">
      <c r="A938" s="37" t="s">
        <v>458</v>
      </c>
      <c r="B938" s="56" t="s">
        <v>336</v>
      </c>
      <c r="C938" s="56" t="s">
        <v>608</v>
      </c>
      <c r="D938" s="56" t="s">
        <v>637</v>
      </c>
      <c r="E938" s="57">
        <v>469084</v>
      </c>
      <c r="F938" s="98"/>
      <c r="G938" s="57">
        <f>E938+F938</f>
        <v>469084</v>
      </c>
      <c r="H938" s="103"/>
      <c r="I938" s="57">
        <f>G938+H938</f>
        <v>469084</v>
      </c>
      <c r="J938" s="103"/>
      <c r="K938" s="57">
        <f>I938+J938</f>
        <v>469084</v>
      </c>
      <c r="L938" s="103"/>
      <c r="M938" s="57">
        <f>K938+L938</f>
        <v>469084</v>
      </c>
      <c r="N938" s="113"/>
      <c r="O938" s="57">
        <f>M938+N938</f>
        <v>469084</v>
      </c>
      <c r="P938" s="98"/>
      <c r="Q938" s="139">
        <f>O938+P938</f>
        <v>469084</v>
      </c>
      <c r="R938" s="98">
        <v>2560</v>
      </c>
      <c r="S938" s="141">
        <f>Q938+R938</f>
        <v>471644</v>
      </c>
      <c r="U938" s="141">
        <v>471644</v>
      </c>
      <c r="V938" s="227">
        <f t="shared" si="46"/>
        <v>100</v>
      </c>
    </row>
    <row r="939" spans="1:22" ht="35.25" customHeight="1">
      <c r="A939" s="37" t="s">
        <v>174</v>
      </c>
      <c r="B939" s="56" t="s">
        <v>336</v>
      </c>
      <c r="C939" s="56" t="s">
        <v>608</v>
      </c>
      <c r="D939" s="56" t="s">
        <v>173</v>
      </c>
      <c r="E939" s="57">
        <v>5780300</v>
      </c>
      <c r="F939" s="98"/>
      <c r="G939" s="57">
        <f>E939+F939</f>
        <v>5780300</v>
      </c>
      <c r="H939" s="103"/>
      <c r="I939" s="57">
        <f>G939+H939</f>
        <v>5780300</v>
      </c>
      <c r="J939" s="103">
        <v>52.93</v>
      </c>
      <c r="K939" s="57">
        <f>I939+J939</f>
        <v>5780352.93</v>
      </c>
      <c r="L939" s="103">
        <v>-1276920.67</v>
      </c>
      <c r="M939" s="57">
        <f>K939+L939</f>
        <v>4503432.26</v>
      </c>
      <c r="N939" s="113">
        <v>-44911.98</v>
      </c>
      <c r="O939" s="57">
        <f>M939+N939</f>
        <v>4458520.279999999</v>
      </c>
      <c r="P939" s="98"/>
      <c r="Q939" s="139">
        <f>O939+P939</f>
        <v>4458520.279999999</v>
      </c>
      <c r="R939" s="98">
        <v>-2072946.69</v>
      </c>
      <c r="S939" s="141">
        <f>Q939+R939</f>
        <v>2385573.5899999994</v>
      </c>
      <c r="U939" s="141">
        <f>S939+T939</f>
        <v>2385573.5899999994</v>
      </c>
      <c r="V939" s="227">
        <f t="shared" si="46"/>
        <v>100</v>
      </c>
    </row>
    <row r="940" spans="1:22" ht="53.25" customHeight="1">
      <c r="A940" s="37" t="s">
        <v>609</v>
      </c>
      <c r="B940" s="56" t="s">
        <v>336</v>
      </c>
      <c r="C940" s="56" t="s">
        <v>610</v>
      </c>
      <c r="D940" s="56"/>
      <c r="E940" s="58">
        <f>E941</f>
        <v>14976700</v>
      </c>
      <c r="F940" s="98"/>
      <c r="G940" s="58">
        <f>G941</f>
        <v>14976700</v>
      </c>
      <c r="H940" s="103"/>
      <c r="I940" s="58">
        <f>I941</f>
        <v>14976700</v>
      </c>
      <c r="J940" s="103"/>
      <c r="K940" s="58">
        <f>K941</f>
        <v>14976700</v>
      </c>
      <c r="L940" s="103"/>
      <c r="M940" s="58">
        <f>M941</f>
        <v>14976700</v>
      </c>
      <c r="N940" s="113"/>
      <c r="O940" s="58">
        <f>O941</f>
        <v>11742704</v>
      </c>
      <c r="P940" s="98"/>
      <c r="Q940" s="140">
        <f>Q941</f>
        <v>11722704</v>
      </c>
      <c r="R940" s="98"/>
      <c r="S940" s="130">
        <f>S941</f>
        <v>11722704</v>
      </c>
      <c r="U940" s="130">
        <f>U941</f>
        <v>10419679.36</v>
      </c>
      <c r="V940" s="227">
        <f t="shared" si="46"/>
        <v>88.9</v>
      </c>
    </row>
    <row r="941" spans="1:22" ht="37.5" customHeight="1">
      <c r="A941" s="37" t="s">
        <v>402</v>
      </c>
      <c r="B941" s="56" t="s">
        <v>336</v>
      </c>
      <c r="C941" s="56" t="s">
        <v>610</v>
      </c>
      <c r="D941" s="56" t="s">
        <v>385</v>
      </c>
      <c r="E941" s="57">
        <v>14976700</v>
      </c>
      <c r="F941" s="98"/>
      <c r="G941" s="57">
        <v>14976700</v>
      </c>
      <c r="H941" s="103"/>
      <c r="I941" s="57">
        <v>14976700</v>
      </c>
      <c r="J941" s="103"/>
      <c r="K941" s="57">
        <v>14976700</v>
      </c>
      <c r="L941" s="103"/>
      <c r="M941" s="57">
        <v>14976700</v>
      </c>
      <c r="N941" s="113">
        <v>-3233996</v>
      </c>
      <c r="O941" s="57">
        <f>14976700+N941</f>
        <v>11742704</v>
      </c>
      <c r="P941" s="98">
        <v>-20000</v>
      </c>
      <c r="Q941" s="139">
        <f>O941+P941</f>
        <v>11722704</v>
      </c>
      <c r="R941" s="98"/>
      <c r="S941" s="141">
        <f>Q941+R941</f>
        <v>11722704</v>
      </c>
      <c r="U941" s="141">
        <v>10419679.36</v>
      </c>
      <c r="V941" s="227">
        <f t="shared" si="46"/>
        <v>88.9</v>
      </c>
    </row>
    <row r="942" spans="1:22" ht="53.25" customHeight="1">
      <c r="A942" s="37" t="s">
        <v>611</v>
      </c>
      <c r="B942" s="56" t="s">
        <v>336</v>
      </c>
      <c r="C942" s="56" t="s">
        <v>612</v>
      </c>
      <c r="D942" s="56"/>
      <c r="E942" s="58">
        <f>E943</f>
        <v>237100</v>
      </c>
      <c r="F942" s="98"/>
      <c r="G942" s="58">
        <f>G943</f>
        <v>237100</v>
      </c>
      <c r="H942" s="103"/>
      <c r="I942" s="58">
        <f>I943</f>
        <v>237100</v>
      </c>
      <c r="J942" s="103"/>
      <c r="K942" s="58">
        <f>K943</f>
        <v>237100</v>
      </c>
      <c r="L942" s="103"/>
      <c r="M942" s="58">
        <f>M943</f>
        <v>237100</v>
      </c>
      <c r="N942" s="113"/>
      <c r="O942" s="58">
        <f>O943</f>
        <v>387100</v>
      </c>
      <c r="P942" s="98"/>
      <c r="Q942" s="140">
        <f>Q943</f>
        <v>387100</v>
      </c>
      <c r="R942" s="98"/>
      <c r="S942" s="130">
        <f>S943</f>
        <v>382600</v>
      </c>
      <c r="U942" s="130">
        <f>U943</f>
        <v>240292.18</v>
      </c>
      <c r="V942" s="227">
        <f t="shared" si="46"/>
        <v>62.8</v>
      </c>
    </row>
    <row r="943" spans="1:22" ht="34.5" customHeight="1">
      <c r="A943" s="37" t="s">
        <v>402</v>
      </c>
      <c r="B943" s="56" t="s">
        <v>336</v>
      </c>
      <c r="C943" s="56" t="s">
        <v>612</v>
      </c>
      <c r="D943" s="56" t="s">
        <v>385</v>
      </c>
      <c r="E943" s="57">
        <v>237100</v>
      </c>
      <c r="F943" s="98"/>
      <c r="G943" s="57">
        <f>E943+F943</f>
        <v>237100</v>
      </c>
      <c r="H943" s="103"/>
      <c r="I943" s="57">
        <f>G943+H943</f>
        <v>237100</v>
      </c>
      <c r="J943" s="103"/>
      <c r="K943" s="57">
        <f>I943+J943</f>
        <v>237100</v>
      </c>
      <c r="L943" s="103"/>
      <c r="M943" s="57">
        <f>K943+L943</f>
        <v>237100</v>
      </c>
      <c r="N943" s="113">
        <v>150000</v>
      </c>
      <c r="O943" s="57">
        <f>M943+N943</f>
        <v>387100</v>
      </c>
      <c r="P943" s="98"/>
      <c r="Q943" s="139">
        <f>O943+P943</f>
        <v>387100</v>
      </c>
      <c r="R943" s="98">
        <v>-4500</v>
      </c>
      <c r="S943" s="141">
        <f>Q943+R943</f>
        <v>382600</v>
      </c>
      <c r="U943" s="141">
        <v>240292.18</v>
      </c>
      <c r="V943" s="227">
        <f t="shared" si="46"/>
        <v>62.8</v>
      </c>
    </row>
    <row r="944" spans="1:22" ht="50.25" customHeight="1">
      <c r="A944" s="157" t="s">
        <v>613</v>
      </c>
      <c r="B944" s="56" t="s">
        <v>336</v>
      </c>
      <c r="C944" s="56" t="s">
        <v>614</v>
      </c>
      <c r="D944" s="56"/>
      <c r="E944" s="58">
        <f>E945+E946</f>
        <v>35458052</v>
      </c>
      <c r="F944" s="98"/>
      <c r="G944" s="58">
        <f>G945+G946</f>
        <v>35458052</v>
      </c>
      <c r="H944" s="103"/>
      <c r="I944" s="58">
        <f>I945+I946</f>
        <v>38636025</v>
      </c>
      <c r="J944" s="103"/>
      <c r="K944" s="58">
        <f>K945+K946</f>
        <v>38636025</v>
      </c>
      <c r="L944" s="103"/>
      <c r="M944" s="58">
        <f>M945+M946</f>
        <v>38636025</v>
      </c>
      <c r="N944" s="113"/>
      <c r="O944" s="58">
        <f>O945+O946</f>
        <v>42977169.12</v>
      </c>
      <c r="P944" s="98"/>
      <c r="Q944" s="140">
        <f>Q945+Q946</f>
        <v>42977168.989999995</v>
      </c>
      <c r="R944" s="98"/>
      <c r="S944" s="130">
        <f>S945+S946</f>
        <v>41158968.04</v>
      </c>
      <c r="U944" s="130">
        <f>U945+U946</f>
        <v>41158968.04</v>
      </c>
      <c r="V944" s="227">
        <f t="shared" si="46"/>
        <v>100</v>
      </c>
    </row>
    <row r="945" spans="1:22" ht="49.5" customHeight="1">
      <c r="A945" s="157" t="s">
        <v>170</v>
      </c>
      <c r="B945" s="56" t="s">
        <v>336</v>
      </c>
      <c r="C945" s="56" t="s">
        <v>614</v>
      </c>
      <c r="D945" s="56" t="s">
        <v>168</v>
      </c>
      <c r="E945" s="57">
        <v>2890000</v>
      </c>
      <c r="F945" s="98"/>
      <c r="G945" s="57">
        <f>E945+F945</f>
        <v>2890000</v>
      </c>
      <c r="H945" s="103">
        <v>7315306.35</v>
      </c>
      <c r="I945" s="57">
        <f>G945+H945</f>
        <v>10205306.35</v>
      </c>
      <c r="J945" s="103"/>
      <c r="K945" s="57">
        <f>I945+J945</f>
        <v>10205306.35</v>
      </c>
      <c r="L945" s="103"/>
      <c r="M945" s="57">
        <f>K945+L945</f>
        <v>10205306.35</v>
      </c>
      <c r="N945" s="113"/>
      <c r="O945" s="57">
        <f>M945+N945</f>
        <v>10205306.35</v>
      </c>
      <c r="P945" s="98">
        <v>-0.13</v>
      </c>
      <c r="Q945" s="139">
        <f>O945+P945</f>
        <v>10205306.219999999</v>
      </c>
      <c r="R945" s="98">
        <v>-359456.87</v>
      </c>
      <c r="S945" s="141">
        <f>Q945+R945</f>
        <v>9845849.35</v>
      </c>
      <c r="U945" s="141">
        <v>9845849.35</v>
      </c>
      <c r="V945" s="227">
        <f t="shared" si="46"/>
        <v>100</v>
      </c>
    </row>
    <row r="946" spans="1:22" ht="66" customHeight="1">
      <c r="A946" s="157" t="s">
        <v>627</v>
      </c>
      <c r="B946" s="56" t="s">
        <v>336</v>
      </c>
      <c r="C946" s="56" t="s">
        <v>614</v>
      </c>
      <c r="D946" s="56" t="s">
        <v>615</v>
      </c>
      <c r="E946" s="57">
        <v>32568052</v>
      </c>
      <c r="F946" s="98"/>
      <c r="G946" s="57">
        <f>E946+F946</f>
        <v>32568052</v>
      </c>
      <c r="H946" s="103">
        <v>-4137333.35</v>
      </c>
      <c r="I946" s="57">
        <f>G946+H946</f>
        <v>28430718.65</v>
      </c>
      <c r="J946" s="103"/>
      <c r="K946" s="57">
        <f>I946+J946</f>
        <v>28430718.65</v>
      </c>
      <c r="L946" s="103"/>
      <c r="M946" s="57">
        <f>K946+L946</f>
        <v>28430718.65</v>
      </c>
      <c r="N946" s="113">
        <v>4341144.12</v>
      </c>
      <c r="O946" s="57">
        <f>M946+N946</f>
        <v>32771862.77</v>
      </c>
      <c r="P946" s="98"/>
      <c r="Q946" s="139">
        <f>O946+P946</f>
        <v>32771862.77</v>
      </c>
      <c r="R946" s="98">
        <v>-1458744.08</v>
      </c>
      <c r="S946" s="141">
        <f>Q946+R946</f>
        <v>31313118.689999998</v>
      </c>
      <c r="U946" s="141">
        <f>S946+T946</f>
        <v>31313118.689999998</v>
      </c>
      <c r="V946" s="227">
        <f t="shared" si="46"/>
        <v>100</v>
      </c>
    </row>
    <row r="947" spans="1:22" ht="64.5" customHeight="1">
      <c r="A947" s="107" t="s">
        <v>643</v>
      </c>
      <c r="B947" s="60" t="s">
        <v>336</v>
      </c>
      <c r="C947" s="60" t="s">
        <v>459</v>
      </c>
      <c r="D947" s="56"/>
      <c r="E947" s="57"/>
      <c r="F947" s="98"/>
      <c r="G947" s="57"/>
      <c r="H947" s="103"/>
      <c r="I947" s="57"/>
      <c r="J947" s="103"/>
      <c r="K947" s="57"/>
      <c r="L947" s="103"/>
      <c r="M947" s="57"/>
      <c r="N947" s="113"/>
      <c r="O947" s="57"/>
      <c r="P947" s="98"/>
      <c r="Q947" s="139">
        <f>Q948</f>
        <v>260000</v>
      </c>
      <c r="R947" s="98"/>
      <c r="S947" s="141">
        <f>S948</f>
        <v>260000</v>
      </c>
      <c r="U947" s="141">
        <f>U948</f>
        <v>260000</v>
      </c>
      <c r="V947" s="227">
        <f t="shared" si="46"/>
        <v>100</v>
      </c>
    </row>
    <row r="948" spans="1:22" ht="40.5" customHeight="1">
      <c r="A948" s="157" t="s">
        <v>402</v>
      </c>
      <c r="B948" s="60" t="s">
        <v>336</v>
      </c>
      <c r="C948" s="60" t="s">
        <v>459</v>
      </c>
      <c r="D948" s="60" t="s">
        <v>385</v>
      </c>
      <c r="E948" s="57"/>
      <c r="F948" s="98"/>
      <c r="G948" s="57"/>
      <c r="H948" s="103"/>
      <c r="I948" s="57"/>
      <c r="J948" s="103"/>
      <c r="K948" s="57"/>
      <c r="L948" s="103"/>
      <c r="M948" s="57"/>
      <c r="N948" s="113"/>
      <c r="O948" s="57"/>
      <c r="P948" s="98">
        <v>260000</v>
      </c>
      <c r="Q948" s="139">
        <f>O948+P948</f>
        <v>260000</v>
      </c>
      <c r="R948" s="98"/>
      <c r="S948" s="141">
        <f>Q948+R948</f>
        <v>260000</v>
      </c>
      <c r="U948" s="141">
        <f>S948+T948</f>
        <v>260000</v>
      </c>
      <c r="V948" s="227">
        <f t="shared" si="46"/>
        <v>100</v>
      </c>
    </row>
    <row r="949" spans="1:22" ht="49.5" customHeight="1">
      <c r="A949" s="107" t="s">
        <v>582</v>
      </c>
      <c r="B949" s="60" t="s">
        <v>336</v>
      </c>
      <c r="C949" s="60" t="s">
        <v>565</v>
      </c>
      <c r="D949" s="56"/>
      <c r="E949" s="57"/>
      <c r="F949" s="98"/>
      <c r="G949" s="57"/>
      <c r="H949" s="103"/>
      <c r="I949" s="57">
        <f>I951+I950</f>
        <v>76391008.4</v>
      </c>
      <c r="J949" s="103"/>
      <c r="K949" s="57">
        <f>K951+K950</f>
        <v>76391008.4</v>
      </c>
      <c r="L949" s="103"/>
      <c r="M949" s="57">
        <f>M951+M950</f>
        <v>76391008.4</v>
      </c>
      <c r="N949" s="113"/>
      <c r="O949" s="57">
        <f>O951+O950</f>
        <v>76391008.4</v>
      </c>
      <c r="P949" s="98"/>
      <c r="Q949" s="139">
        <f>Q951+Q950</f>
        <v>76391008.4</v>
      </c>
      <c r="R949" s="98"/>
      <c r="S949" s="141">
        <f>S951+S950</f>
        <v>76391008.4</v>
      </c>
      <c r="U949" s="141">
        <f>U951+U950</f>
        <v>76391008.4</v>
      </c>
      <c r="V949" s="227">
        <f t="shared" si="46"/>
        <v>100</v>
      </c>
    </row>
    <row r="950" spans="1:22" ht="49.5" customHeight="1">
      <c r="A950" s="107" t="s">
        <v>170</v>
      </c>
      <c r="B950" s="60" t="s">
        <v>336</v>
      </c>
      <c r="C950" s="60" t="s">
        <v>565</v>
      </c>
      <c r="D950" s="60" t="s">
        <v>168</v>
      </c>
      <c r="E950" s="57"/>
      <c r="F950" s="98"/>
      <c r="G950" s="57"/>
      <c r="H950" s="195">
        <v>14591608.4</v>
      </c>
      <c r="I950" s="57">
        <f>G950+H950</f>
        <v>14591608.4</v>
      </c>
      <c r="J950" s="195"/>
      <c r="K950" s="57">
        <f>I950+J950</f>
        <v>14591608.4</v>
      </c>
      <c r="L950" s="195"/>
      <c r="M950" s="57">
        <f>K950+L950</f>
        <v>14591608.4</v>
      </c>
      <c r="N950" s="113"/>
      <c r="O950" s="57">
        <f>M950+N950</f>
        <v>14591608.4</v>
      </c>
      <c r="P950" s="98"/>
      <c r="Q950" s="139">
        <f>O950+P950</f>
        <v>14591608.4</v>
      </c>
      <c r="R950" s="98"/>
      <c r="S950" s="141">
        <f>Q950+R950</f>
        <v>14591608.4</v>
      </c>
      <c r="U950" s="141">
        <f>S950+T950</f>
        <v>14591608.4</v>
      </c>
      <c r="V950" s="227">
        <f t="shared" si="46"/>
        <v>100</v>
      </c>
    </row>
    <row r="951" spans="1:22" ht="61.5" customHeight="1">
      <c r="A951" s="157" t="s">
        <v>627</v>
      </c>
      <c r="B951" s="60" t="s">
        <v>336</v>
      </c>
      <c r="C951" s="60" t="s">
        <v>565</v>
      </c>
      <c r="D951" s="60" t="s">
        <v>615</v>
      </c>
      <c r="E951" s="57"/>
      <c r="F951" s="98"/>
      <c r="G951" s="57"/>
      <c r="H951" s="196">
        <v>61799400</v>
      </c>
      <c r="I951" s="57">
        <f>G951+H951</f>
        <v>61799400</v>
      </c>
      <c r="J951" s="196"/>
      <c r="K951" s="57">
        <f>I951+J951</f>
        <v>61799400</v>
      </c>
      <c r="L951" s="196"/>
      <c r="M951" s="57">
        <f>K951+L951</f>
        <v>61799400</v>
      </c>
      <c r="N951" s="113"/>
      <c r="O951" s="57">
        <f>M951+N951</f>
        <v>61799400</v>
      </c>
      <c r="P951" s="98"/>
      <c r="Q951" s="139">
        <f>O951+P951</f>
        <v>61799400</v>
      </c>
      <c r="R951" s="98"/>
      <c r="S951" s="141">
        <f>Q951+R951</f>
        <v>61799400</v>
      </c>
      <c r="U951" s="141">
        <f>S951+T951</f>
        <v>61799400</v>
      </c>
      <c r="V951" s="227">
        <f t="shared" si="46"/>
        <v>100</v>
      </c>
    </row>
    <row r="952" spans="1:22" ht="52.5" customHeight="1">
      <c r="A952" s="107" t="s">
        <v>643</v>
      </c>
      <c r="B952" s="60" t="s">
        <v>336</v>
      </c>
      <c r="C952" s="60" t="s">
        <v>642</v>
      </c>
      <c r="D952" s="60"/>
      <c r="E952" s="57"/>
      <c r="F952" s="98"/>
      <c r="G952" s="57"/>
      <c r="H952" s="196"/>
      <c r="I952" s="57"/>
      <c r="J952" s="196"/>
      <c r="K952" s="57"/>
      <c r="L952" s="196"/>
      <c r="M952" s="57"/>
      <c r="N952" s="113"/>
      <c r="O952" s="57"/>
      <c r="P952" s="98"/>
      <c r="Q952" s="139">
        <f>Q956+Q957</f>
        <v>8644400</v>
      </c>
      <c r="R952" s="98"/>
      <c r="S952" s="141">
        <f>S956+S957+S953+S954+S955</f>
        <v>8644400</v>
      </c>
      <c r="U952" s="141">
        <f>U956+U957+U953+U954+U955</f>
        <v>3675312</v>
      </c>
      <c r="V952" s="227">
        <f t="shared" si="46"/>
        <v>42.5</v>
      </c>
    </row>
    <row r="953" spans="1:22" ht="23.25" customHeight="1">
      <c r="A953" s="37" t="s">
        <v>378</v>
      </c>
      <c r="B953" s="60" t="s">
        <v>336</v>
      </c>
      <c r="C953" s="60" t="s">
        <v>642</v>
      </c>
      <c r="D953" s="60" t="s">
        <v>382</v>
      </c>
      <c r="E953" s="57"/>
      <c r="F953" s="98"/>
      <c r="G953" s="57"/>
      <c r="H953" s="196"/>
      <c r="I953" s="57"/>
      <c r="J953" s="196"/>
      <c r="K953" s="57"/>
      <c r="L953" s="196"/>
      <c r="M953" s="57"/>
      <c r="N953" s="113"/>
      <c r="O953" s="57"/>
      <c r="P953" s="98"/>
      <c r="Q953" s="139"/>
      <c r="R953" s="98">
        <v>1231980</v>
      </c>
      <c r="S953" s="141">
        <f>Q953+R953</f>
        <v>1231980</v>
      </c>
      <c r="U953" s="141">
        <f>S953+T953</f>
        <v>1231980</v>
      </c>
      <c r="V953" s="227">
        <f t="shared" si="46"/>
        <v>100</v>
      </c>
    </row>
    <row r="954" spans="1:22" ht="45.75" customHeight="1">
      <c r="A954" s="11" t="s">
        <v>380</v>
      </c>
      <c r="B954" s="60" t="s">
        <v>336</v>
      </c>
      <c r="C954" s="60" t="s">
        <v>642</v>
      </c>
      <c r="D954" s="60" t="s">
        <v>384</v>
      </c>
      <c r="E954" s="57"/>
      <c r="F954" s="98"/>
      <c r="G954" s="57"/>
      <c r="H954" s="196"/>
      <c r="I954" s="57"/>
      <c r="J954" s="196"/>
      <c r="K954" s="57"/>
      <c r="L954" s="196"/>
      <c r="M954" s="57"/>
      <c r="N954" s="113"/>
      <c r="O954" s="57"/>
      <c r="P954" s="98"/>
      <c r="Q954" s="139"/>
      <c r="R954" s="98">
        <v>494150</v>
      </c>
      <c r="S954" s="141">
        <f>Q954+R954</f>
        <v>494150</v>
      </c>
      <c r="U954" s="141">
        <f>S954+T954</f>
        <v>494150</v>
      </c>
      <c r="V954" s="227">
        <f t="shared" si="46"/>
        <v>100</v>
      </c>
    </row>
    <row r="955" spans="1:22" ht="52.5" customHeight="1">
      <c r="A955" s="157" t="s">
        <v>402</v>
      </c>
      <c r="B955" s="60" t="s">
        <v>336</v>
      </c>
      <c r="C955" s="60" t="s">
        <v>642</v>
      </c>
      <c r="D955" s="60" t="s">
        <v>385</v>
      </c>
      <c r="E955" s="57"/>
      <c r="F955" s="98"/>
      <c r="G955" s="57"/>
      <c r="H955" s="196"/>
      <c r="I955" s="57"/>
      <c r="J955" s="196"/>
      <c r="K955" s="57"/>
      <c r="L955" s="196"/>
      <c r="M955" s="57"/>
      <c r="N955" s="113"/>
      <c r="O955" s="57"/>
      <c r="P955" s="98"/>
      <c r="Q955" s="139"/>
      <c r="R955" s="98">
        <v>1949182</v>
      </c>
      <c r="S955" s="141">
        <f>Q955+R955</f>
        <v>1949182</v>
      </c>
      <c r="U955" s="141">
        <f>S955+T955</f>
        <v>1949182</v>
      </c>
      <c r="V955" s="227">
        <f t="shared" si="46"/>
        <v>100</v>
      </c>
    </row>
    <row r="956" spans="1:22" ht="52.5" customHeight="1">
      <c r="A956" s="107" t="s">
        <v>170</v>
      </c>
      <c r="B956" s="60" t="s">
        <v>336</v>
      </c>
      <c r="C956" s="60" t="s">
        <v>642</v>
      </c>
      <c r="D956" s="60" t="s">
        <v>168</v>
      </c>
      <c r="E956" s="57"/>
      <c r="F956" s="98"/>
      <c r="G956" s="57"/>
      <c r="H956" s="196"/>
      <c r="I956" s="57"/>
      <c r="J956" s="196"/>
      <c r="K956" s="57"/>
      <c r="L956" s="196"/>
      <c r="M956" s="57"/>
      <c r="N956" s="113"/>
      <c r="O956" s="57"/>
      <c r="P956" s="98">
        <v>3675300</v>
      </c>
      <c r="Q956" s="139">
        <f>O956+P956</f>
        <v>3675300</v>
      </c>
      <c r="R956" s="98">
        <v>-3675300</v>
      </c>
      <c r="S956" s="141">
        <f>Q956+R956</f>
        <v>0</v>
      </c>
      <c r="U956" s="141">
        <f>S956+T956</f>
        <v>0</v>
      </c>
      <c r="V956" s="227" t="str">
        <f t="shared" si="46"/>
        <v>-</v>
      </c>
    </row>
    <row r="957" spans="1:22" ht="71.25" customHeight="1">
      <c r="A957" s="157" t="s">
        <v>627</v>
      </c>
      <c r="B957" s="60" t="s">
        <v>336</v>
      </c>
      <c r="C957" s="60" t="s">
        <v>642</v>
      </c>
      <c r="D957" s="60" t="s">
        <v>615</v>
      </c>
      <c r="E957" s="57"/>
      <c r="F957" s="98"/>
      <c r="G957" s="57"/>
      <c r="H957" s="196"/>
      <c r="I957" s="57"/>
      <c r="J957" s="196"/>
      <c r="K957" s="57"/>
      <c r="L957" s="196"/>
      <c r="M957" s="57"/>
      <c r="N957" s="113"/>
      <c r="O957" s="57"/>
      <c r="P957" s="98">
        <v>4969100</v>
      </c>
      <c r="Q957" s="139">
        <f>O957+P957</f>
        <v>4969100</v>
      </c>
      <c r="R957" s="98">
        <v>-12</v>
      </c>
      <c r="S957" s="141">
        <f>Q957+R957</f>
        <v>4969088</v>
      </c>
      <c r="U957" s="141">
        <v>0</v>
      </c>
      <c r="V957" s="227">
        <f t="shared" si="46"/>
        <v>0</v>
      </c>
    </row>
    <row r="958" spans="1:22" ht="70.5" customHeight="1">
      <c r="A958" s="107" t="s">
        <v>492</v>
      </c>
      <c r="B958" s="60" t="s">
        <v>336</v>
      </c>
      <c r="C958" s="60" t="s">
        <v>491</v>
      </c>
      <c r="D958" s="56"/>
      <c r="E958" s="57">
        <f>E961</f>
        <v>477000</v>
      </c>
      <c r="F958" s="98"/>
      <c r="G958" s="57">
        <f>G961</f>
        <v>477000</v>
      </c>
      <c r="H958" s="103"/>
      <c r="I958" s="57">
        <f>I961</f>
        <v>477000</v>
      </c>
      <c r="J958" s="103"/>
      <c r="K958" s="57">
        <f>K961</f>
        <v>477000</v>
      </c>
      <c r="L958" s="103"/>
      <c r="M958" s="57">
        <f>M961+M959</f>
        <v>521965.08</v>
      </c>
      <c r="N958" s="113"/>
      <c r="O958" s="57">
        <f>O961+O959+O965</f>
        <v>588241.08</v>
      </c>
      <c r="P958" s="98"/>
      <c r="Q958" s="139">
        <f>Q961+Q959+Q965</f>
        <v>588241.08</v>
      </c>
      <c r="R958" s="98"/>
      <c r="S958" s="141">
        <f>S961+S959+S965</f>
        <v>588241.08</v>
      </c>
      <c r="U958" s="141">
        <f>U961+U959+U965</f>
        <v>332937.52</v>
      </c>
      <c r="V958" s="227">
        <f t="shared" si="46"/>
        <v>56.6</v>
      </c>
    </row>
    <row r="959" spans="1:22" ht="70.5" customHeight="1">
      <c r="A959" s="107" t="s">
        <v>186</v>
      </c>
      <c r="B959" s="60" t="s">
        <v>336</v>
      </c>
      <c r="C959" s="60" t="s">
        <v>651</v>
      </c>
      <c r="D959" s="56"/>
      <c r="E959" s="57"/>
      <c r="F959" s="98"/>
      <c r="G959" s="57"/>
      <c r="H959" s="103"/>
      <c r="I959" s="57"/>
      <c r="J959" s="103"/>
      <c r="K959" s="57"/>
      <c r="L959" s="103"/>
      <c r="M959" s="57">
        <f>M960</f>
        <v>44965.08</v>
      </c>
      <c r="N959" s="113"/>
      <c r="O959" s="57">
        <f>O960</f>
        <v>72243.68</v>
      </c>
      <c r="P959" s="98"/>
      <c r="Q959" s="139">
        <f>Q960</f>
        <v>72243.68</v>
      </c>
      <c r="R959" s="98"/>
      <c r="S959" s="141">
        <f>S960</f>
        <v>72243.68</v>
      </c>
      <c r="U959" s="141">
        <f>U960</f>
        <v>72243.68</v>
      </c>
      <c r="V959" s="227">
        <f t="shared" si="46"/>
        <v>100</v>
      </c>
    </row>
    <row r="960" spans="1:22" ht="48" customHeight="1">
      <c r="A960" s="154" t="s">
        <v>634</v>
      </c>
      <c r="B960" s="60" t="s">
        <v>336</v>
      </c>
      <c r="C960" s="60" t="s">
        <v>651</v>
      </c>
      <c r="D960" s="60" t="s">
        <v>387</v>
      </c>
      <c r="E960" s="57"/>
      <c r="F960" s="98"/>
      <c r="G960" s="57"/>
      <c r="H960" s="103"/>
      <c r="I960" s="57"/>
      <c r="J960" s="103"/>
      <c r="K960" s="57"/>
      <c r="L960" s="103">
        <v>44965.08</v>
      </c>
      <c r="M960" s="57">
        <f>K960+L960</f>
        <v>44965.08</v>
      </c>
      <c r="N960" s="113">
        <v>27278.6</v>
      </c>
      <c r="O960" s="57">
        <f>M960+N960</f>
        <v>72243.68</v>
      </c>
      <c r="P960" s="98"/>
      <c r="Q960" s="139">
        <f>O960+P960</f>
        <v>72243.68</v>
      </c>
      <c r="R960" s="98"/>
      <c r="S960" s="141">
        <f>Q960+R960</f>
        <v>72243.68</v>
      </c>
      <c r="U960" s="141">
        <f>S960+T960</f>
        <v>72243.68</v>
      </c>
      <c r="V960" s="227">
        <f t="shared" si="46"/>
        <v>100</v>
      </c>
    </row>
    <row r="961" spans="1:22" ht="48" customHeight="1">
      <c r="A961" s="107" t="s">
        <v>483</v>
      </c>
      <c r="B961" s="60" t="s">
        <v>336</v>
      </c>
      <c r="C961" s="60" t="s">
        <v>481</v>
      </c>
      <c r="D961" s="56"/>
      <c r="E961" s="57">
        <f>E963+E964</f>
        <v>477000</v>
      </c>
      <c r="F961" s="98"/>
      <c r="G961" s="57">
        <f>G963+G964</f>
        <v>477000</v>
      </c>
      <c r="H961" s="103"/>
      <c r="I961" s="57">
        <f>I963+I964</f>
        <v>477000</v>
      </c>
      <c r="J961" s="103"/>
      <c r="K961" s="57">
        <f>K963+K964</f>
        <v>477000</v>
      </c>
      <c r="L961" s="103"/>
      <c r="M961" s="57">
        <f>M963+M964</f>
        <v>477000</v>
      </c>
      <c r="N961" s="113"/>
      <c r="O961" s="57">
        <f>O963+O964</f>
        <v>477000</v>
      </c>
      <c r="P961" s="98"/>
      <c r="Q961" s="139">
        <f>Q963+Q964+Q962</f>
        <v>477000</v>
      </c>
      <c r="R961" s="98"/>
      <c r="S961" s="141">
        <f>S963+S964+S962</f>
        <v>477000</v>
      </c>
      <c r="U961" s="141">
        <f>U963+U964+U962</f>
        <v>221696.44</v>
      </c>
      <c r="V961" s="227">
        <f t="shared" si="46"/>
        <v>46.5</v>
      </c>
    </row>
    <row r="962" spans="1:22" ht="48" customHeight="1">
      <c r="A962" s="107" t="s">
        <v>401</v>
      </c>
      <c r="B962" s="60" t="s">
        <v>336</v>
      </c>
      <c r="C962" s="60" t="s">
        <v>481</v>
      </c>
      <c r="D962" s="60" t="s">
        <v>387</v>
      </c>
      <c r="E962" s="57"/>
      <c r="F962" s="98"/>
      <c r="G962" s="57"/>
      <c r="H962" s="103"/>
      <c r="I962" s="57"/>
      <c r="J962" s="103"/>
      <c r="K962" s="57"/>
      <c r="L962" s="103"/>
      <c r="M962" s="57"/>
      <c r="N962" s="113"/>
      <c r="O962" s="57"/>
      <c r="P962" s="98">
        <v>52696.44</v>
      </c>
      <c r="Q962" s="139">
        <f>O962+P962</f>
        <v>52696.44</v>
      </c>
      <c r="R962" s="98"/>
      <c r="S962" s="141">
        <f>Q962+R962</f>
        <v>52696.44</v>
      </c>
      <c r="U962" s="141">
        <f>S962+T962</f>
        <v>52696.44</v>
      </c>
      <c r="V962" s="227">
        <f t="shared" si="46"/>
        <v>100</v>
      </c>
    </row>
    <row r="963" spans="1:22" ht="35.25" customHeight="1">
      <c r="A963" s="157" t="s">
        <v>402</v>
      </c>
      <c r="B963" s="60" t="s">
        <v>336</v>
      </c>
      <c r="C963" s="60" t="s">
        <v>481</v>
      </c>
      <c r="D963" s="60" t="s">
        <v>385</v>
      </c>
      <c r="E963" s="57">
        <v>434000</v>
      </c>
      <c r="F963" s="98">
        <v>-43000</v>
      </c>
      <c r="G963" s="57">
        <f>E963+F963</f>
        <v>391000</v>
      </c>
      <c r="H963" s="103"/>
      <c r="I963" s="57">
        <f>G963+H963</f>
        <v>391000</v>
      </c>
      <c r="J963" s="103"/>
      <c r="K963" s="57">
        <f>I963+J963</f>
        <v>391000</v>
      </c>
      <c r="L963" s="103"/>
      <c r="M963" s="57">
        <f>K963+L963</f>
        <v>391000</v>
      </c>
      <c r="N963" s="113"/>
      <c r="O963" s="57">
        <f>M963+N963</f>
        <v>391000</v>
      </c>
      <c r="P963" s="98">
        <v>-83696.44</v>
      </c>
      <c r="Q963" s="139">
        <f>O963+P963</f>
        <v>307303.56</v>
      </c>
      <c r="R963" s="98"/>
      <c r="S963" s="141">
        <f>Q963+R963</f>
        <v>307303.56</v>
      </c>
      <c r="U963" s="141">
        <v>52000</v>
      </c>
      <c r="V963" s="227">
        <f t="shared" si="46"/>
        <v>16.9</v>
      </c>
    </row>
    <row r="964" spans="1:22" ht="30" customHeight="1">
      <c r="A964" s="157" t="s">
        <v>174</v>
      </c>
      <c r="B964" s="60" t="s">
        <v>336</v>
      </c>
      <c r="C964" s="60" t="s">
        <v>481</v>
      </c>
      <c r="D964" s="60" t="s">
        <v>173</v>
      </c>
      <c r="E964" s="57">
        <v>43000</v>
      </c>
      <c r="F964" s="98">
        <v>43000</v>
      </c>
      <c r="G964" s="57">
        <f>E964+F964</f>
        <v>86000</v>
      </c>
      <c r="H964" s="103"/>
      <c r="I964" s="57">
        <f>G964+H964</f>
        <v>86000</v>
      </c>
      <c r="J964" s="103"/>
      <c r="K964" s="57">
        <f>I964+J964</f>
        <v>86000</v>
      </c>
      <c r="L964" s="103"/>
      <c r="M964" s="57">
        <f>K964+L964</f>
        <v>86000</v>
      </c>
      <c r="N964" s="113"/>
      <c r="O964" s="57">
        <f>M964+N964</f>
        <v>86000</v>
      </c>
      <c r="P964" s="98">
        <v>31000</v>
      </c>
      <c r="Q964" s="139">
        <f>O964+P964</f>
        <v>117000</v>
      </c>
      <c r="R964" s="98"/>
      <c r="S964" s="141">
        <f>Q964+R964</f>
        <v>117000</v>
      </c>
      <c r="U964" s="141">
        <f>S964+T964</f>
        <v>117000</v>
      </c>
      <c r="V964" s="227">
        <f t="shared" si="46"/>
        <v>100</v>
      </c>
    </row>
    <row r="965" spans="1:22" ht="30" customHeight="1">
      <c r="A965" s="107" t="s">
        <v>436</v>
      </c>
      <c r="B965" s="60" t="s">
        <v>336</v>
      </c>
      <c r="C965" s="60" t="s">
        <v>573</v>
      </c>
      <c r="D965" s="60"/>
      <c r="E965" s="57"/>
      <c r="F965" s="98"/>
      <c r="G965" s="57"/>
      <c r="H965" s="103"/>
      <c r="I965" s="57"/>
      <c r="J965" s="103"/>
      <c r="K965" s="57"/>
      <c r="L965" s="103"/>
      <c r="M965" s="57"/>
      <c r="N965" s="113"/>
      <c r="O965" s="57">
        <f>O966</f>
        <v>38997.4</v>
      </c>
      <c r="P965" s="98"/>
      <c r="Q965" s="139">
        <f>Q966</f>
        <v>38997.4</v>
      </c>
      <c r="R965" s="98"/>
      <c r="S965" s="141">
        <f>S966</f>
        <v>38997.4</v>
      </c>
      <c r="U965" s="141">
        <f>U966</f>
        <v>38997.4</v>
      </c>
      <c r="V965" s="227">
        <f t="shared" si="46"/>
        <v>100</v>
      </c>
    </row>
    <row r="966" spans="1:22" ht="54" customHeight="1">
      <c r="A966" s="107" t="s">
        <v>401</v>
      </c>
      <c r="B966" s="60" t="s">
        <v>336</v>
      </c>
      <c r="C966" s="60" t="s">
        <v>573</v>
      </c>
      <c r="D966" s="60" t="s">
        <v>387</v>
      </c>
      <c r="E966" s="57"/>
      <c r="F966" s="98"/>
      <c r="G966" s="57"/>
      <c r="H966" s="103"/>
      <c r="I966" s="57"/>
      <c r="J966" s="103"/>
      <c r="K966" s="57"/>
      <c r="L966" s="103"/>
      <c r="M966" s="57"/>
      <c r="N966" s="113">
        <v>38997.4</v>
      </c>
      <c r="O966" s="57">
        <f>M966+N966</f>
        <v>38997.4</v>
      </c>
      <c r="P966" s="98"/>
      <c r="Q966" s="139">
        <f>O966+P966</f>
        <v>38997.4</v>
      </c>
      <c r="R966" s="98"/>
      <c r="S966" s="141">
        <f>Q966+R966</f>
        <v>38997.4</v>
      </c>
      <c r="U966" s="141">
        <f>S966+T966</f>
        <v>38997.4</v>
      </c>
      <c r="V966" s="227">
        <f t="shared" si="46"/>
        <v>100</v>
      </c>
    </row>
    <row r="967" spans="1:22" ht="21.75" customHeight="1">
      <c r="A967" s="127" t="s">
        <v>97</v>
      </c>
      <c r="B967" s="60" t="s">
        <v>336</v>
      </c>
      <c r="C967" s="60" t="s">
        <v>414</v>
      </c>
      <c r="D967" s="60"/>
      <c r="E967" s="66"/>
      <c r="F967" s="98"/>
      <c r="G967" s="66"/>
      <c r="H967" s="103"/>
      <c r="I967" s="66"/>
      <c r="J967" s="103"/>
      <c r="K967" s="66"/>
      <c r="L967" s="103"/>
      <c r="M967" s="66"/>
      <c r="N967" s="113"/>
      <c r="O967" s="66"/>
      <c r="P967" s="98"/>
      <c r="Q967" s="145"/>
      <c r="R967" s="98"/>
      <c r="S967" s="141">
        <f>S968</f>
        <v>2656380</v>
      </c>
      <c r="U967" s="141">
        <f>U968</f>
        <v>2656380</v>
      </c>
      <c r="V967" s="227">
        <f t="shared" si="46"/>
        <v>100</v>
      </c>
    </row>
    <row r="968" spans="1:22" ht="38.25" customHeight="1">
      <c r="A968" s="127" t="s">
        <v>69</v>
      </c>
      <c r="B968" s="60" t="s">
        <v>336</v>
      </c>
      <c r="C968" s="60" t="s">
        <v>208</v>
      </c>
      <c r="D968" s="60"/>
      <c r="E968" s="66"/>
      <c r="F968" s="98"/>
      <c r="G968" s="66"/>
      <c r="H968" s="103"/>
      <c r="I968" s="66"/>
      <c r="J968" s="103"/>
      <c r="K968" s="66"/>
      <c r="L968" s="103"/>
      <c r="M968" s="66"/>
      <c r="N968" s="113"/>
      <c r="O968" s="66"/>
      <c r="P968" s="98"/>
      <c r="Q968" s="145"/>
      <c r="R968" s="98"/>
      <c r="S968" s="141">
        <f>S969+S970</f>
        <v>2656380</v>
      </c>
      <c r="U968" s="141">
        <f>U969+U970</f>
        <v>2656380</v>
      </c>
      <c r="V968" s="227">
        <f t="shared" si="46"/>
        <v>100</v>
      </c>
    </row>
    <row r="969" spans="1:22" ht="64.5" customHeight="1">
      <c r="A969" s="11" t="s">
        <v>626</v>
      </c>
      <c r="B969" s="60" t="s">
        <v>336</v>
      </c>
      <c r="C969" s="60" t="s">
        <v>208</v>
      </c>
      <c r="D969" s="60" t="s">
        <v>390</v>
      </c>
      <c r="E969" s="66"/>
      <c r="F969" s="98"/>
      <c r="G969" s="66"/>
      <c r="H969" s="103"/>
      <c r="I969" s="66"/>
      <c r="J969" s="103"/>
      <c r="K969" s="66"/>
      <c r="L969" s="103"/>
      <c r="M969" s="66"/>
      <c r="N969" s="113"/>
      <c r="O969" s="66"/>
      <c r="P969" s="98"/>
      <c r="Q969" s="145"/>
      <c r="R969" s="98">
        <v>583433.31</v>
      </c>
      <c r="S969" s="141">
        <f>Q969+R969</f>
        <v>583433.31</v>
      </c>
      <c r="U969" s="141">
        <f>S969+T969</f>
        <v>583433.31</v>
      </c>
      <c r="V969" s="227">
        <f t="shared" si="46"/>
        <v>100</v>
      </c>
    </row>
    <row r="970" spans="1:22" ht="54" customHeight="1">
      <c r="A970" s="11" t="s">
        <v>174</v>
      </c>
      <c r="B970" s="60" t="s">
        <v>336</v>
      </c>
      <c r="C970" s="60" t="s">
        <v>208</v>
      </c>
      <c r="D970" s="60" t="s">
        <v>173</v>
      </c>
      <c r="E970" s="66"/>
      <c r="F970" s="98"/>
      <c r="G970" s="66"/>
      <c r="H970" s="103"/>
      <c r="I970" s="66"/>
      <c r="J970" s="103"/>
      <c r="K970" s="66"/>
      <c r="L970" s="103"/>
      <c r="M970" s="66"/>
      <c r="N970" s="113"/>
      <c r="O970" s="66"/>
      <c r="P970" s="98"/>
      <c r="Q970" s="145"/>
      <c r="R970" s="98">
        <v>2072946.69</v>
      </c>
      <c r="S970" s="141">
        <f>Q970+R970</f>
        <v>2072946.69</v>
      </c>
      <c r="U970" s="141">
        <f>S970+T970</f>
        <v>2072946.69</v>
      </c>
      <c r="V970" s="227">
        <f aca="true" t="shared" si="52" ref="V970:V1033">IF(S970=0,"-",IF(U970/S970*100&gt;110,"свыше 100",ROUND((U970/S970*100),1)))</f>
        <v>100</v>
      </c>
    </row>
    <row r="971" spans="1:22" ht="21.75" customHeight="1">
      <c r="A971" s="37" t="s">
        <v>321</v>
      </c>
      <c r="B971" s="56" t="s">
        <v>322</v>
      </c>
      <c r="C971" s="56"/>
      <c r="D971" s="56"/>
      <c r="E971" s="58">
        <f>E972+E1101</f>
        <v>170227380</v>
      </c>
      <c r="F971" s="98"/>
      <c r="G971" s="58">
        <f>G972+G1101</f>
        <v>186492700</v>
      </c>
      <c r="H971" s="103"/>
      <c r="I971" s="58">
        <f>I972+I1101</f>
        <v>181246956.8</v>
      </c>
      <c r="J971" s="103"/>
      <c r="K971" s="58">
        <f>K972+K1101</f>
        <v>181367274.87</v>
      </c>
      <c r="L971" s="103"/>
      <c r="M971" s="58">
        <f>M972+M1101</f>
        <v>183980268.65</v>
      </c>
      <c r="N971" s="113"/>
      <c r="O971" s="58">
        <f>O972+O1101</f>
        <v>190648991.5</v>
      </c>
      <c r="P971" s="98"/>
      <c r="Q971" s="140">
        <f>Q972+Q1101</f>
        <v>190807815.85999998</v>
      </c>
      <c r="R971" s="98"/>
      <c r="S971" s="130">
        <f>S972+S1101</f>
        <v>198323363.01</v>
      </c>
      <c r="U971" s="130">
        <f>U972+U1101</f>
        <v>191109320.7</v>
      </c>
      <c r="V971" s="227">
        <f t="shared" si="52"/>
        <v>96.4</v>
      </c>
    </row>
    <row r="972" spans="1:22" ht="34.5" customHeight="1">
      <c r="A972" s="37" t="s">
        <v>138</v>
      </c>
      <c r="B972" s="56" t="s">
        <v>322</v>
      </c>
      <c r="C972" s="56" t="s">
        <v>373</v>
      </c>
      <c r="D972" s="56"/>
      <c r="E972" s="58">
        <f>E973+E1004+E1013</f>
        <v>163092180</v>
      </c>
      <c r="F972" s="98"/>
      <c r="G972" s="58">
        <f>G973+G1004+G1013</f>
        <v>179357500</v>
      </c>
      <c r="H972" s="103"/>
      <c r="I972" s="58">
        <f>I973+I1004+I1013</f>
        <v>174837206.8</v>
      </c>
      <c r="J972" s="103"/>
      <c r="K972" s="58">
        <f>K973+K1004+K1013</f>
        <v>174957524.87</v>
      </c>
      <c r="L972" s="103"/>
      <c r="M972" s="58">
        <f>M973+M1004+M1013</f>
        <v>176595918.65</v>
      </c>
      <c r="N972" s="113"/>
      <c r="O972" s="58">
        <f>O973+O1004+O1013</f>
        <v>181993651.5</v>
      </c>
      <c r="P972" s="98"/>
      <c r="Q972" s="140">
        <f>Q973+Q1004+Q1013</f>
        <v>182152475.85999998</v>
      </c>
      <c r="R972" s="98"/>
      <c r="S972" s="130">
        <f>S973+S1004+S1013</f>
        <v>188834054.01</v>
      </c>
      <c r="U972" s="130">
        <f>U973+U1004+U1013</f>
        <v>181633037.54999998</v>
      </c>
      <c r="V972" s="227">
        <f t="shared" si="52"/>
        <v>96.2</v>
      </c>
    </row>
    <row r="973" spans="1:22" ht="54.75" customHeight="1">
      <c r="A973" s="37" t="s">
        <v>616</v>
      </c>
      <c r="B973" s="56" t="s">
        <v>322</v>
      </c>
      <c r="C973" s="56" t="s">
        <v>617</v>
      </c>
      <c r="D973" s="56"/>
      <c r="E973" s="58">
        <f>E976+E979+E992+E995+E997+E1002</f>
        <v>140389886</v>
      </c>
      <c r="F973" s="98"/>
      <c r="G973" s="58">
        <f>G976+G979+G992+G995+G997+G1002</f>
        <v>155098134</v>
      </c>
      <c r="H973" s="103"/>
      <c r="I973" s="58">
        <f>I976+I979+I992+I995+I997+I1002+I1000</f>
        <v>149678813.8</v>
      </c>
      <c r="J973" s="103"/>
      <c r="K973" s="58">
        <f>K976+K979+K992+K995+K997+K1002+K1000</f>
        <v>149799131.87</v>
      </c>
      <c r="L973" s="103"/>
      <c r="M973" s="58">
        <f>M976+M979+M992+M995+M997+M1002+M1000</f>
        <v>149732662.91</v>
      </c>
      <c r="N973" s="113"/>
      <c r="O973" s="58">
        <f>O976+O979+O992+O995+O997+O1002+O1000</f>
        <v>154386860.77</v>
      </c>
      <c r="P973" s="98"/>
      <c r="Q973" s="140">
        <f>Q976+Q979+Q992+Q995+Q997+Q1002+Q1000</f>
        <v>154545785.13</v>
      </c>
      <c r="R973" s="98"/>
      <c r="S973" s="130">
        <f>S976+S979+S992+S995+S997+S1002+S1000</f>
        <v>162374030.54</v>
      </c>
      <c r="U973" s="130">
        <f>U976+U979+U992+U995+U997+U1002+U1000</f>
        <v>156010272.69</v>
      </c>
      <c r="V973" s="227">
        <f t="shared" si="52"/>
        <v>96.1</v>
      </c>
    </row>
    <row r="974" spans="1:22" ht="45" customHeight="1" hidden="1">
      <c r="A974" s="157" t="s">
        <v>620</v>
      </c>
      <c r="B974" s="56" t="s">
        <v>322</v>
      </c>
      <c r="C974" s="56" t="s">
        <v>621</v>
      </c>
      <c r="D974" s="56"/>
      <c r="E974" s="58" t="e">
        <f>E975+E977</f>
        <v>#REF!</v>
      </c>
      <c r="F974" s="98"/>
      <c r="G974" s="58" t="e">
        <f>G975+G977</f>
        <v>#REF!</v>
      </c>
      <c r="H974" s="103"/>
      <c r="I974" s="58" t="e">
        <f>I975+I977</f>
        <v>#REF!</v>
      </c>
      <c r="J974" s="103"/>
      <c r="K974" s="58" t="e">
        <f>K975+K977</f>
        <v>#REF!</v>
      </c>
      <c r="L974" s="103"/>
      <c r="M974" s="58" t="e">
        <f>M975+M977</f>
        <v>#REF!</v>
      </c>
      <c r="N974" s="113"/>
      <c r="O974" s="58" t="e">
        <f>O975+O977</f>
        <v>#REF!</v>
      </c>
      <c r="P974" s="98"/>
      <c r="Q974" s="140" t="e">
        <f>Q975+Q977</f>
        <v>#REF!</v>
      </c>
      <c r="R974" s="98"/>
      <c r="S974" s="130" t="e">
        <f>S975+S977</f>
        <v>#REF!</v>
      </c>
      <c r="U974" s="130" t="e">
        <f>U975+U977</f>
        <v>#REF!</v>
      </c>
      <c r="V974" s="227" t="e">
        <f t="shared" si="52"/>
        <v>#REF!</v>
      </c>
    </row>
    <row r="975" spans="1:22" ht="32.25" customHeight="1" hidden="1">
      <c r="A975" s="37" t="s">
        <v>402</v>
      </c>
      <c r="B975" s="56" t="s">
        <v>322</v>
      </c>
      <c r="C975" s="56" t="s">
        <v>621</v>
      </c>
      <c r="D975" s="56" t="s">
        <v>385</v>
      </c>
      <c r="E975" s="57" t="e">
        <f>#REF!+#REF!</f>
        <v>#REF!</v>
      </c>
      <c r="F975" s="98"/>
      <c r="G975" s="57" t="e">
        <f>#REF!+#REF!</f>
        <v>#REF!</v>
      </c>
      <c r="H975" s="103"/>
      <c r="I975" s="57" t="e">
        <f>#REF!+#REF!</f>
        <v>#REF!</v>
      </c>
      <c r="J975" s="103"/>
      <c r="K975" s="57" t="e">
        <f>#REF!+#REF!</f>
        <v>#REF!</v>
      </c>
      <c r="L975" s="103"/>
      <c r="M975" s="57" t="e">
        <f>#REF!+#REF!</f>
        <v>#REF!</v>
      </c>
      <c r="N975" s="113"/>
      <c r="O975" s="57" t="e">
        <f>#REF!+#REF!</f>
        <v>#REF!</v>
      </c>
      <c r="P975" s="98"/>
      <c r="Q975" s="139" t="e">
        <f>#REF!+#REF!</f>
        <v>#REF!</v>
      </c>
      <c r="R975" s="98"/>
      <c r="S975" s="141" t="e">
        <f>#REF!+#REF!</f>
        <v>#REF!</v>
      </c>
      <c r="U975" s="141" t="e">
        <f>#REF!+#REF!</f>
        <v>#REF!</v>
      </c>
      <c r="V975" s="227" t="e">
        <f t="shared" si="52"/>
        <v>#REF!</v>
      </c>
    </row>
    <row r="976" spans="1:22" ht="51.75" customHeight="1">
      <c r="A976" s="11" t="s">
        <v>487</v>
      </c>
      <c r="B976" s="60" t="s">
        <v>322</v>
      </c>
      <c r="C976" s="60" t="s">
        <v>621</v>
      </c>
      <c r="D976" s="56"/>
      <c r="E976" s="57">
        <f>E977</f>
        <v>600000</v>
      </c>
      <c r="F976" s="98"/>
      <c r="G976" s="57">
        <f>G977+G978</f>
        <v>600000</v>
      </c>
      <c r="H976" s="103"/>
      <c r="I976" s="57">
        <f>I977+I978</f>
        <v>600000</v>
      </c>
      <c r="J976" s="103"/>
      <c r="K976" s="57">
        <f>K977+K978</f>
        <v>600000</v>
      </c>
      <c r="L976" s="103"/>
      <c r="M976" s="57">
        <f>M977+M978</f>
        <v>600000</v>
      </c>
      <c r="N976" s="113"/>
      <c r="O976" s="57">
        <f>O977+O978</f>
        <v>600000</v>
      </c>
      <c r="P976" s="98"/>
      <c r="Q976" s="139">
        <f>Q977+Q978</f>
        <v>600000</v>
      </c>
      <c r="R976" s="98"/>
      <c r="S976" s="141">
        <f>S977+S978</f>
        <v>600000</v>
      </c>
      <c r="U976" s="141">
        <f>U977+U978</f>
        <v>535945.12</v>
      </c>
      <c r="V976" s="227">
        <f t="shared" si="52"/>
        <v>89.3</v>
      </c>
    </row>
    <row r="977" spans="1:22" ht="36" customHeight="1">
      <c r="A977" s="37" t="s">
        <v>402</v>
      </c>
      <c r="B977" s="56" t="s">
        <v>322</v>
      </c>
      <c r="C977" s="56" t="s">
        <v>621</v>
      </c>
      <c r="D977" s="60" t="s">
        <v>385</v>
      </c>
      <c r="E977" s="57">
        <v>600000</v>
      </c>
      <c r="F977" s="98">
        <v>-271000</v>
      </c>
      <c r="G977" s="57">
        <f>E977+F977</f>
        <v>329000</v>
      </c>
      <c r="H977" s="103"/>
      <c r="I977" s="57">
        <f>G977+H977</f>
        <v>329000</v>
      </c>
      <c r="J977" s="103"/>
      <c r="K977" s="57">
        <f>I977+J977</f>
        <v>329000</v>
      </c>
      <c r="L977" s="103"/>
      <c r="M977" s="57">
        <f>K977+L977</f>
        <v>329000</v>
      </c>
      <c r="N977" s="113"/>
      <c r="O977" s="57">
        <f>M977+N977</f>
        <v>329000</v>
      </c>
      <c r="P977" s="98"/>
      <c r="Q977" s="139">
        <f>O977+P977</f>
        <v>329000</v>
      </c>
      <c r="R977" s="98"/>
      <c r="S977" s="141">
        <f>Q977+R977</f>
        <v>329000</v>
      </c>
      <c r="U977" s="141">
        <v>264945.12</v>
      </c>
      <c r="V977" s="227">
        <f t="shared" si="52"/>
        <v>80.5</v>
      </c>
    </row>
    <row r="978" spans="1:22" ht="36" customHeight="1">
      <c r="A978" s="11" t="s">
        <v>622</v>
      </c>
      <c r="B978" s="60" t="s">
        <v>322</v>
      </c>
      <c r="C978" s="60" t="s">
        <v>621</v>
      </c>
      <c r="D978" s="60" t="s">
        <v>623</v>
      </c>
      <c r="E978" s="57"/>
      <c r="F978" s="98">
        <v>271000</v>
      </c>
      <c r="G978" s="57">
        <f>E978+F978</f>
        <v>271000</v>
      </c>
      <c r="H978" s="103"/>
      <c r="I978" s="57">
        <f>G978+H978</f>
        <v>271000</v>
      </c>
      <c r="J978" s="103"/>
      <c r="K978" s="57">
        <f>I978+J978</f>
        <v>271000</v>
      </c>
      <c r="L978" s="103"/>
      <c r="M978" s="57">
        <f>K978+L978</f>
        <v>271000</v>
      </c>
      <c r="N978" s="113"/>
      <c r="O978" s="57">
        <f>M978+N978</f>
        <v>271000</v>
      </c>
      <c r="P978" s="98"/>
      <c r="Q978" s="139">
        <f>O978+P978</f>
        <v>271000</v>
      </c>
      <c r="R978" s="98"/>
      <c r="S978" s="141">
        <f>Q978+R978</f>
        <v>271000</v>
      </c>
      <c r="U978" s="141">
        <f>S978+T978</f>
        <v>271000</v>
      </c>
      <c r="V978" s="227">
        <f t="shared" si="52"/>
        <v>100</v>
      </c>
    </row>
    <row r="979" spans="1:22" ht="33.75" customHeight="1">
      <c r="A979" s="37" t="s">
        <v>632</v>
      </c>
      <c r="B979" s="56" t="s">
        <v>322</v>
      </c>
      <c r="C979" s="56" t="s">
        <v>633</v>
      </c>
      <c r="D979" s="56"/>
      <c r="E979" s="58">
        <f>E980+E981+E982+E983+E984+E991</f>
        <v>84211879</v>
      </c>
      <c r="F979" s="98"/>
      <c r="G979" s="58">
        <f>G980+G981+G982+G983+G984+G991</f>
        <v>98920127</v>
      </c>
      <c r="H979" s="103"/>
      <c r="I979" s="58">
        <f>I980+I981+I982+I983+I984+I991</f>
        <v>97809375.8</v>
      </c>
      <c r="J979" s="103"/>
      <c r="K979" s="58">
        <f>K980+K981+K982+K983+K984+K991</f>
        <v>97705425.56</v>
      </c>
      <c r="L979" s="103"/>
      <c r="M979" s="58">
        <f>M980+M981+M982+M983+M984+M991+M990</f>
        <v>97638956.6</v>
      </c>
      <c r="N979" s="113"/>
      <c r="O979" s="58">
        <f>O980+O981+O982+O983+O984+O991+O990</f>
        <v>99605527.46000001</v>
      </c>
      <c r="P979" s="98"/>
      <c r="Q979" s="140">
        <f>Q980+Q981+Q982+Q983+Q984+Q991+Q990</f>
        <v>99761054.34</v>
      </c>
      <c r="R979" s="98"/>
      <c r="S979" s="130">
        <f>S980+S981+S982+S983+S984+S991+S990</f>
        <v>102598464.75</v>
      </c>
      <c r="U979" s="130">
        <f>U980+U981+U982+U983+U984+U991+U990</f>
        <v>96770163.19999999</v>
      </c>
      <c r="V979" s="227">
        <f t="shared" si="52"/>
        <v>94.3</v>
      </c>
    </row>
    <row r="980" spans="1:22" ht="23.25" customHeight="1">
      <c r="A980" s="11" t="s">
        <v>378</v>
      </c>
      <c r="B980" s="56" t="s">
        <v>322</v>
      </c>
      <c r="C980" s="56" t="s">
        <v>633</v>
      </c>
      <c r="D980" s="56" t="s">
        <v>382</v>
      </c>
      <c r="E980" s="57">
        <v>64318743</v>
      </c>
      <c r="F980" s="98"/>
      <c r="G980" s="57">
        <f>E980+F980</f>
        <v>64318743</v>
      </c>
      <c r="H980" s="103">
        <v>-1171310</v>
      </c>
      <c r="I980" s="57">
        <f>G980+H980</f>
        <v>63147433</v>
      </c>
      <c r="J980" s="103">
        <v>-531328</v>
      </c>
      <c r="K980" s="57">
        <f>I980+J980</f>
        <v>62616105</v>
      </c>
      <c r="L980" s="103">
        <v>-64021.09</v>
      </c>
      <c r="M980" s="57">
        <f>K980+L980</f>
        <v>62552083.91</v>
      </c>
      <c r="N980" s="113">
        <v>-22297</v>
      </c>
      <c r="O980" s="57">
        <f>M980+N980</f>
        <v>62529786.91</v>
      </c>
      <c r="P980" s="98"/>
      <c r="Q980" s="139">
        <f>O980+P980</f>
        <v>62529786.91</v>
      </c>
      <c r="R980" s="98">
        <v>-130000</v>
      </c>
      <c r="S980" s="141">
        <f>Q980+R980</f>
        <v>62399786.91</v>
      </c>
      <c r="U980" s="141">
        <v>61869525.85</v>
      </c>
      <c r="V980" s="227">
        <f t="shared" si="52"/>
        <v>99.2</v>
      </c>
    </row>
    <row r="981" spans="1:22" ht="39" customHeight="1">
      <c r="A981" s="37" t="s">
        <v>379</v>
      </c>
      <c r="B981" s="56" t="s">
        <v>322</v>
      </c>
      <c r="C981" s="56" t="s">
        <v>633</v>
      </c>
      <c r="D981" s="56" t="s">
        <v>383</v>
      </c>
      <c r="E981" s="57">
        <v>12784</v>
      </c>
      <c r="F981" s="98"/>
      <c r="G981" s="57">
        <f aca="true" t="shared" si="53" ref="G981:I991">E981+F981</f>
        <v>12784</v>
      </c>
      <c r="H981" s="103"/>
      <c r="I981" s="57">
        <f t="shared" si="53"/>
        <v>12784</v>
      </c>
      <c r="J981" s="103"/>
      <c r="K981" s="57">
        <f aca="true" t="shared" si="54" ref="K981:K991">I981+J981</f>
        <v>12784</v>
      </c>
      <c r="L981" s="103">
        <v>-920</v>
      </c>
      <c r="M981" s="57">
        <f aca="true" t="shared" si="55" ref="M981:Q991">K981+L981</f>
        <v>11864</v>
      </c>
      <c r="N981" s="113">
        <v>-633</v>
      </c>
      <c r="O981" s="57">
        <f t="shared" si="55"/>
        <v>11231</v>
      </c>
      <c r="P981" s="98"/>
      <c r="Q981" s="139">
        <f t="shared" si="55"/>
        <v>11231</v>
      </c>
      <c r="R981" s="98"/>
      <c r="S981" s="141">
        <f aca="true" t="shared" si="56" ref="S981:U991">Q981+R981</f>
        <v>11231</v>
      </c>
      <c r="U981" s="141">
        <v>8533.73</v>
      </c>
      <c r="V981" s="227">
        <f t="shared" si="52"/>
        <v>76</v>
      </c>
    </row>
    <row r="982" spans="1:22" ht="48" customHeight="1">
      <c r="A982" s="37" t="s">
        <v>380</v>
      </c>
      <c r="B982" s="56" t="s">
        <v>322</v>
      </c>
      <c r="C982" s="56" t="s">
        <v>633</v>
      </c>
      <c r="D982" s="56" t="s">
        <v>384</v>
      </c>
      <c r="E982" s="57">
        <v>768594</v>
      </c>
      <c r="F982" s="98"/>
      <c r="G982" s="57">
        <f t="shared" si="53"/>
        <v>768594</v>
      </c>
      <c r="H982" s="103">
        <v>10000</v>
      </c>
      <c r="I982" s="57">
        <f t="shared" si="53"/>
        <v>778594</v>
      </c>
      <c r="J982" s="103">
        <v>-5264</v>
      </c>
      <c r="K982" s="57">
        <f t="shared" si="54"/>
        <v>773330</v>
      </c>
      <c r="L982" s="103">
        <v>31601</v>
      </c>
      <c r="M982" s="57">
        <f t="shared" si="55"/>
        <v>804931</v>
      </c>
      <c r="N982" s="113">
        <v>3200</v>
      </c>
      <c r="O982" s="57">
        <f t="shared" si="55"/>
        <v>808131</v>
      </c>
      <c r="P982" s="98">
        <v>-3000</v>
      </c>
      <c r="Q982" s="139">
        <f t="shared" si="55"/>
        <v>805131</v>
      </c>
      <c r="R982" s="98">
        <v>30000</v>
      </c>
      <c r="S982" s="141">
        <f t="shared" si="56"/>
        <v>835131</v>
      </c>
      <c r="U982" s="141">
        <v>657686.43</v>
      </c>
      <c r="V982" s="227">
        <f t="shared" si="52"/>
        <v>78.8</v>
      </c>
    </row>
    <row r="983" spans="1:22" ht="35.25" customHeight="1">
      <c r="A983" s="154" t="s">
        <v>634</v>
      </c>
      <c r="B983" s="56" t="s">
        <v>322</v>
      </c>
      <c r="C983" s="56" t="s">
        <v>633</v>
      </c>
      <c r="D983" s="56" t="s">
        <v>387</v>
      </c>
      <c r="E983" s="57">
        <v>68000</v>
      </c>
      <c r="F983" s="98"/>
      <c r="G983" s="57">
        <f t="shared" si="53"/>
        <v>68000</v>
      </c>
      <c r="H983" s="103"/>
      <c r="I983" s="57">
        <f t="shared" si="53"/>
        <v>68000</v>
      </c>
      <c r="J983" s="103"/>
      <c r="K983" s="57">
        <f t="shared" si="54"/>
        <v>68000</v>
      </c>
      <c r="L983" s="103">
        <v>-13000</v>
      </c>
      <c r="M983" s="57">
        <f t="shared" si="55"/>
        <v>55000</v>
      </c>
      <c r="N983" s="113">
        <v>-39440</v>
      </c>
      <c r="O983" s="57">
        <f t="shared" si="55"/>
        <v>15560</v>
      </c>
      <c r="P983" s="98"/>
      <c r="Q983" s="139">
        <f t="shared" si="55"/>
        <v>15560</v>
      </c>
      <c r="R983" s="98"/>
      <c r="S983" s="141">
        <f t="shared" si="56"/>
        <v>15560</v>
      </c>
      <c r="U983" s="141">
        <f t="shared" si="56"/>
        <v>15560</v>
      </c>
      <c r="V983" s="227">
        <f t="shared" si="52"/>
        <v>100</v>
      </c>
    </row>
    <row r="984" spans="1:22" ht="34.5" customHeight="1">
      <c r="A984" s="37">
        <v>3096200.32</v>
      </c>
      <c r="B984" s="56" t="s">
        <v>322</v>
      </c>
      <c r="C984" s="56" t="s">
        <v>633</v>
      </c>
      <c r="D984" s="56" t="s">
        <v>385</v>
      </c>
      <c r="E984" s="57">
        <v>18961558</v>
      </c>
      <c r="F984" s="98">
        <v>12266783</v>
      </c>
      <c r="G984" s="57">
        <f t="shared" si="53"/>
        <v>31228341</v>
      </c>
      <c r="H984" s="103">
        <v>50558.8</v>
      </c>
      <c r="I984" s="57">
        <f t="shared" si="53"/>
        <v>31278899.8</v>
      </c>
      <c r="J984" s="103">
        <v>432641.76</v>
      </c>
      <c r="K984" s="57">
        <f t="shared" si="54"/>
        <v>31711541.560000002</v>
      </c>
      <c r="L984" s="103">
        <v>-50128.87</v>
      </c>
      <c r="M984" s="57">
        <f t="shared" si="55"/>
        <v>31661412.69</v>
      </c>
      <c r="N984" s="113">
        <v>2013236.86</v>
      </c>
      <c r="O984" s="57">
        <f t="shared" si="55"/>
        <v>33674649.550000004</v>
      </c>
      <c r="P984" s="98">
        <v>175533</v>
      </c>
      <c r="Q984" s="139">
        <f t="shared" si="55"/>
        <v>33850182.550000004</v>
      </c>
      <c r="R984" s="98">
        <v>3096200.32</v>
      </c>
      <c r="S984" s="141">
        <f t="shared" si="56"/>
        <v>36946382.870000005</v>
      </c>
      <c r="U984" s="141">
        <v>32430586.59</v>
      </c>
      <c r="V984" s="227">
        <f t="shared" si="52"/>
        <v>87.8</v>
      </c>
    </row>
    <row r="985" spans="1:22" ht="34.5" customHeight="1" hidden="1">
      <c r="A985" s="11" t="s">
        <v>388</v>
      </c>
      <c r="B985" s="60" t="s">
        <v>322</v>
      </c>
      <c r="C985" s="60" t="s">
        <v>633</v>
      </c>
      <c r="D985" s="60" t="s">
        <v>389</v>
      </c>
      <c r="E985" s="57" t="e">
        <f>#REF!+#REF!</f>
        <v>#REF!</v>
      </c>
      <c r="F985" s="98"/>
      <c r="G985" s="57" t="e">
        <f t="shared" si="53"/>
        <v>#REF!</v>
      </c>
      <c r="H985" s="103"/>
      <c r="I985" s="57" t="e">
        <f t="shared" si="53"/>
        <v>#REF!</v>
      </c>
      <c r="J985" s="103"/>
      <c r="K985" s="57" t="e">
        <f t="shared" si="54"/>
        <v>#REF!</v>
      </c>
      <c r="L985" s="103"/>
      <c r="M985" s="57" t="e">
        <f t="shared" si="55"/>
        <v>#REF!</v>
      </c>
      <c r="N985" s="113"/>
      <c r="O985" s="57" t="e">
        <f t="shared" si="55"/>
        <v>#REF!</v>
      </c>
      <c r="P985" s="98"/>
      <c r="Q985" s="139" t="e">
        <f t="shared" si="55"/>
        <v>#REF!</v>
      </c>
      <c r="R985" s="98"/>
      <c r="S985" s="141" t="e">
        <f t="shared" si="56"/>
        <v>#REF!</v>
      </c>
      <c r="U985" s="141" t="e">
        <f t="shared" si="56"/>
        <v>#REF!</v>
      </c>
      <c r="V985" s="227" t="e">
        <f t="shared" si="52"/>
        <v>#REF!</v>
      </c>
    </row>
    <row r="986" spans="1:22" ht="68.25" customHeight="1" hidden="1">
      <c r="A986" s="197" t="s">
        <v>393</v>
      </c>
      <c r="B986" s="56" t="s">
        <v>322</v>
      </c>
      <c r="C986" s="56" t="s">
        <v>633</v>
      </c>
      <c r="D986" s="56" t="s">
        <v>386</v>
      </c>
      <c r="E986" s="57" t="e">
        <f>#REF!+#REF!</f>
        <v>#REF!</v>
      </c>
      <c r="F986" s="98"/>
      <c r="G986" s="57" t="e">
        <f t="shared" si="53"/>
        <v>#REF!</v>
      </c>
      <c r="H986" s="103"/>
      <c r="I986" s="57" t="e">
        <f t="shared" si="53"/>
        <v>#REF!</v>
      </c>
      <c r="J986" s="103"/>
      <c r="K986" s="57" t="e">
        <f t="shared" si="54"/>
        <v>#REF!</v>
      </c>
      <c r="L986" s="103"/>
      <c r="M986" s="57" t="e">
        <f t="shared" si="55"/>
        <v>#REF!</v>
      </c>
      <c r="N986" s="113"/>
      <c r="O986" s="57" t="e">
        <f t="shared" si="55"/>
        <v>#REF!</v>
      </c>
      <c r="P986" s="98"/>
      <c r="Q986" s="139" t="e">
        <f t="shared" si="55"/>
        <v>#REF!</v>
      </c>
      <c r="R986" s="98"/>
      <c r="S986" s="141" t="e">
        <f t="shared" si="56"/>
        <v>#REF!</v>
      </c>
      <c r="U986" s="141" t="e">
        <f t="shared" si="56"/>
        <v>#REF!</v>
      </c>
      <c r="V986" s="227" t="e">
        <f t="shared" si="52"/>
        <v>#REF!</v>
      </c>
    </row>
    <row r="987" spans="1:22" ht="61.5" customHeight="1" hidden="1">
      <c r="A987" s="37" t="s">
        <v>635</v>
      </c>
      <c r="B987" s="56" t="s">
        <v>322</v>
      </c>
      <c r="C987" s="56" t="s">
        <v>636</v>
      </c>
      <c r="D987" s="56"/>
      <c r="E987" s="58" t="e">
        <f>E988+E989</f>
        <v>#REF!</v>
      </c>
      <c r="F987" s="98"/>
      <c r="G987" s="57" t="e">
        <f t="shared" si="53"/>
        <v>#REF!</v>
      </c>
      <c r="H987" s="103"/>
      <c r="I987" s="57" t="e">
        <f t="shared" si="53"/>
        <v>#REF!</v>
      </c>
      <c r="J987" s="103"/>
      <c r="K987" s="57" t="e">
        <f t="shared" si="54"/>
        <v>#REF!</v>
      </c>
      <c r="L987" s="103"/>
      <c r="M987" s="57" t="e">
        <f t="shared" si="55"/>
        <v>#REF!</v>
      </c>
      <c r="N987" s="113"/>
      <c r="O987" s="57" t="e">
        <f t="shared" si="55"/>
        <v>#REF!</v>
      </c>
      <c r="P987" s="98"/>
      <c r="Q987" s="139" t="e">
        <f t="shared" si="55"/>
        <v>#REF!</v>
      </c>
      <c r="R987" s="98"/>
      <c r="S987" s="141" t="e">
        <f t="shared" si="56"/>
        <v>#REF!</v>
      </c>
      <c r="U987" s="141" t="e">
        <f t="shared" si="56"/>
        <v>#REF!</v>
      </c>
      <c r="V987" s="227" t="e">
        <f t="shared" si="52"/>
        <v>#REF!</v>
      </c>
    </row>
    <row r="988" spans="1:22" ht="30" customHeight="1" hidden="1">
      <c r="A988" s="156" t="s">
        <v>628</v>
      </c>
      <c r="B988" s="56" t="s">
        <v>322</v>
      </c>
      <c r="C988" s="56" t="s">
        <v>636</v>
      </c>
      <c r="D988" s="56" t="s">
        <v>637</v>
      </c>
      <c r="E988" s="57" t="e">
        <f>#REF!+#REF!</f>
        <v>#REF!</v>
      </c>
      <c r="F988" s="98"/>
      <c r="G988" s="57" t="e">
        <f t="shared" si="53"/>
        <v>#REF!</v>
      </c>
      <c r="H988" s="103"/>
      <c r="I988" s="57" t="e">
        <f t="shared" si="53"/>
        <v>#REF!</v>
      </c>
      <c r="J988" s="103"/>
      <c r="K988" s="57" t="e">
        <f t="shared" si="54"/>
        <v>#REF!</v>
      </c>
      <c r="L988" s="103"/>
      <c r="M988" s="57" t="e">
        <f t="shared" si="55"/>
        <v>#REF!</v>
      </c>
      <c r="N988" s="113"/>
      <c r="O988" s="57" t="e">
        <f t="shared" si="55"/>
        <v>#REF!</v>
      </c>
      <c r="P988" s="98"/>
      <c r="Q988" s="139" t="e">
        <f t="shared" si="55"/>
        <v>#REF!</v>
      </c>
      <c r="R988" s="98"/>
      <c r="S988" s="141" t="e">
        <f t="shared" si="56"/>
        <v>#REF!</v>
      </c>
      <c r="U988" s="141" t="e">
        <f t="shared" si="56"/>
        <v>#REF!</v>
      </c>
      <c r="V988" s="227" t="e">
        <f t="shared" si="52"/>
        <v>#REF!</v>
      </c>
    </row>
    <row r="989" spans="1:22" ht="35.25" customHeight="1" hidden="1">
      <c r="A989" s="156" t="s">
        <v>622</v>
      </c>
      <c r="B989" s="56" t="s">
        <v>322</v>
      </c>
      <c r="C989" s="56" t="s">
        <v>636</v>
      </c>
      <c r="D989" s="56" t="s">
        <v>623</v>
      </c>
      <c r="E989" s="57" t="e">
        <f>#REF!+#REF!</f>
        <v>#REF!</v>
      </c>
      <c r="F989" s="98"/>
      <c r="G989" s="57" t="e">
        <f t="shared" si="53"/>
        <v>#REF!</v>
      </c>
      <c r="H989" s="103"/>
      <c r="I989" s="57" t="e">
        <f t="shared" si="53"/>
        <v>#REF!</v>
      </c>
      <c r="J989" s="103"/>
      <c r="K989" s="57" t="e">
        <f t="shared" si="54"/>
        <v>#REF!</v>
      </c>
      <c r="L989" s="103"/>
      <c r="M989" s="57" t="e">
        <f t="shared" si="55"/>
        <v>#REF!</v>
      </c>
      <c r="N989" s="113"/>
      <c r="O989" s="57" t="e">
        <f t="shared" si="55"/>
        <v>#REF!</v>
      </c>
      <c r="P989" s="98"/>
      <c r="Q989" s="139" t="e">
        <f t="shared" si="55"/>
        <v>#REF!</v>
      </c>
      <c r="R989" s="98"/>
      <c r="S989" s="141" t="e">
        <f t="shared" si="56"/>
        <v>#REF!</v>
      </c>
      <c r="U989" s="141" t="e">
        <f t="shared" si="56"/>
        <v>#REF!</v>
      </c>
      <c r="V989" s="227" t="e">
        <f t="shared" si="52"/>
        <v>#REF!</v>
      </c>
    </row>
    <row r="990" spans="1:22" ht="35.25" customHeight="1">
      <c r="A990" s="156" t="s">
        <v>179</v>
      </c>
      <c r="B990" s="60" t="s">
        <v>322</v>
      </c>
      <c r="C990" s="60" t="s">
        <v>633</v>
      </c>
      <c r="D990" s="60" t="s">
        <v>178</v>
      </c>
      <c r="E990" s="57"/>
      <c r="F990" s="98"/>
      <c r="G990" s="57"/>
      <c r="H990" s="103"/>
      <c r="I990" s="57"/>
      <c r="J990" s="103"/>
      <c r="K990" s="57"/>
      <c r="L990" s="103">
        <v>2315191</v>
      </c>
      <c r="M990" s="57">
        <f>K990+L990</f>
        <v>2315191</v>
      </c>
      <c r="N990" s="113">
        <v>-4400</v>
      </c>
      <c r="O990" s="57">
        <f>M990+N990</f>
        <v>2310791</v>
      </c>
      <c r="P990" s="98">
        <v>-27626</v>
      </c>
      <c r="Q990" s="139">
        <f>O990+P990</f>
        <v>2283165</v>
      </c>
      <c r="R990" s="98">
        <v>-159189.91</v>
      </c>
      <c r="S990" s="141">
        <f>Q990+R990</f>
        <v>2123975.09</v>
      </c>
      <c r="U990" s="141">
        <v>1526012.46</v>
      </c>
      <c r="V990" s="227">
        <f t="shared" si="52"/>
        <v>71.8</v>
      </c>
    </row>
    <row r="991" spans="1:22" ht="20.25" customHeight="1">
      <c r="A991" s="156" t="s">
        <v>586</v>
      </c>
      <c r="B991" s="60" t="s">
        <v>322</v>
      </c>
      <c r="C991" s="60" t="s">
        <v>633</v>
      </c>
      <c r="D991" s="60" t="s">
        <v>386</v>
      </c>
      <c r="E991" s="57">
        <v>82200</v>
      </c>
      <c r="F991" s="98">
        <v>2441465</v>
      </c>
      <c r="G991" s="57">
        <f t="shared" si="53"/>
        <v>2523665</v>
      </c>
      <c r="H991" s="103"/>
      <c r="I991" s="57">
        <f t="shared" si="53"/>
        <v>2523665</v>
      </c>
      <c r="J991" s="103"/>
      <c r="K991" s="57">
        <f t="shared" si="54"/>
        <v>2523665</v>
      </c>
      <c r="L991" s="103">
        <v>-2285191</v>
      </c>
      <c r="M991" s="57">
        <f t="shared" si="55"/>
        <v>238474</v>
      </c>
      <c r="N991" s="113">
        <v>16904</v>
      </c>
      <c r="O991" s="57">
        <f t="shared" si="55"/>
        <v>255378</v>
      </c>
      <c r="P991" s="98">
        <v>10619.88</v>
      </c>
      <c r="Q991" s="139">
        <f t="shared" si="55"/>
        <v>265997.88</v>
      </c>
      <c r="R991" s="98">
        <v>400</v>
      </c>
      <c r="S991" s="141">
        <f t="shared" si="56"/>
        <v>266397.88</v>
      </c>
      <c r="U991" s="141">
        <v>262258.14</v>
      </c>
      <c r="V991" s="227">
        <f t="shared" si="52"/>
        <v>98.4</v>
      </c>
    </row>
    <row r="992" spans="1:22" ht="35.25" customHeight="1">
      <c r="A992" s="156" t="s">
        <v>488</v>
      </c>
      <c r="B992" s="60" t="s">
        <v>322</v>
      </c>
      <c r="C992" s="60" t="s">
        <v>636</v>
      </c>
      <c r="D992" s="60"/>
      <c r="E992" s="57">
        <f>E993</f>
        <v>40563007</v>
      </c>
      <c r="F992" s="98"/>
      <c r="G992" s="57">
        <f>G993</f>
        <v>40563007</v>
      </c>
      <c r="H992" s="103"/>
      <c r="I992" s="57">
        <f>I993</f>
        <v>36221438</v>
      </c>
      <c r="J992" s="103"/>
      <c r="K992" s="57">
        <f>K993+K994</f>
        <v>36445706.31</v>
      </c>
      <c r="L992" s="103"/>
      <c r="M992" s="57">
        <f>M993+M994</f>
        <v>36445706.31</v>
      </c>
      <c r="N992" s="113"/>
      <c r="O992" s="57">
        <f>O993+O994</f>
        <v>38953333.31</v>
      </c>
      <c r="P992" s="98"/>
      <c r="Q992" s="139">
        <f>Q993+Q994</f>
        <v>38956730.79</v>
      </c>
      <c r="R992" s="98"/>
      <c r="S992" s="141">
        <f>S993+S994</f>
        <v>43947565.79</v>
      </c>
      <c r="U992" s="141">
        <f>U993+U994</f>
        <v>43916434.79</v>
      </c>
      <c r="V992" s="227">
        <f t="shared" si="52"/>
        <v>99.9</v>
      </c>
    </row>
    <row r="993" spans="1:22" ht="35.25" customHeight="1">
      <c r="A993" s="156" t="s">
        <v>489</v>
      </c>
      <c r="B993" s="60" t="s">
        <v>322</v>
      </c>
      <c r="C993" s="60" t="s">
        <v>636</v>
      </c>
      <c r="D993" s="60" t="s">
        <v>637</v>
      </c>
      <c r="E993" s="57">
        <v>40563007</v>
      </c>
      <c r="F993" s="98"/>
      <c r="G993" s="57">
        <f>E993+F993</f>
        <v>40563007</v>
      </c>
      <c r="H993" s="103">
        <v>-4341569</v>
      </c>
      <c r="I993" s="57">
        <f>G993+H993</f>
        <v>36221438</v>
      </c>
      <c r="J993" s="103"/>
      <c r="K993" s="57">
        <f>I993+J993</f>
        <v>36221438</v>
      </c>
      <c r="L993" s="103"/>
      <c r="M993" s="57">
        <f>K993+L993</f>
        <v>36221438</v>
      </c>
      <c r="N993" s="113">
        <v>2507627</v>
      </c>
      <c r="O993" s="57">
        <f>M993+N993</f>
        <v>38729065</v>
      </c>
      <c r="P993" s="98">
        <v>3397.48</v>
      </c>
      <c r="Q993" s="139">
        <f>O993+P993</f>
        <v>38732462.48</v>
      </c>
      <c r="R993" s="98">
        <v>5000000</v>
      </c>
      <c r="S993" s="141">
        <f>Q993+R993</f>
        <v>43732462.48</v>
      </c>
      <c r="U993" s="141">
        <f>S993+T993</f>
        <v>43732462.48</v>
      </c>
      <c r="V993" s="227">
        <f t="shared" si="52"/>
        <v>100</v>
      </c>
    </row>
    <row r="994" spans="1:22" ht="35.25" customHeight="1">
      <c r="A994" s="156" t="s">
        <v>622</v>
      </c>
      <c r="B994" s="60" t="s">
        <v>322</v>
      </c>
      <c r="C994" s="60" t="s">
        <v>636</v>
      </c>
      <c r="D994" s="60" t="s">
        <v>623</v>
      </c>
      <c r="E994" s="57"/>
      <c r="F994" s="98"/>
      <c r="G994" s="57"/>
      <c r="H994" s="103"/>
      <c r="I994" s="57"/>
      <c r="J994" s="103">
        <v>224268.31</v>
      </c>
      <c r="K994" s="57">
        <f>I994+J994</f>
        <v>224268.31</v>
      </c>
      <c r="L994" s="103"/>
      <c r="M994" s="57">
        <f>K994+L994</f>
        <v>224268.31</v>
      </c>
      <c r="N994" s="113"/>
      <c r="O994" s="57">
        <f>M994+N994</f>
        <v>224268.31</v>
      </c>
      <c r="P994" s="98"/>
      <c r="Q994" s="139">
        <f>O994+P994</f>
        <v>224268.31</v>
      </c>
      <c r="R994" s="98">
        <v>-9165</v>
      </c>
      <c r="S994" s="141">
        <f>Q994+R994</f>
        <v>215103.31</v>
      </c>
      <c r="U994" s="141">
        <v>183972.31</v>
      </c>
      <c r="V994" s="227">
        <f t="shared" si="52"/>
        <v>85.5</v>
      </c>
    </row>
    <row r="995" spans="1:22" ht="33" customHeight="1">
      <c r="A995" s="37" t="s">
        <v>638</v>
      </c>
      <c r="B995" s="56" t="s">
        <v>322</v>
      </c>
      <c r="C995" s="56" t="s">
        <v>639</v>
      </c>
      <c r="D995" s="56"/>
      <c r="E995" s="58">
        <f>E996</f>
        <v>1824000</v>
      </c>
      <c r="F995" s="98"/>
      <c r="G995" s="58">
        <f>G996</f>
        <v>1824000</v>
      </c>
      <c r="H995" s="103"/>
      <c r="I995" s="58">
        <f>I996</f>
        <v>1824000</v>
      </c>
      <c r="J995" s="103"/>
      <c r="K995" s="58">
        <f>K996</f>
        <v>1824000</v>
      </c>
      <c r="L995" s="103"/>
      <c r="M995" s="58">
        <f>M996</f>
        <v>1824000</v>
      </c>
      <c r="N995" s="113"/>
      <c r="O995" s="58">
        <f>O996</f>
        <v>2004000</v>
      </c>
      <c r="P995" s="98"/>
      <c r="Q995" s="140">
        <f>Q996</f>
        <v>2004000</v>
      </c>
      <c r="R995" s="98"/>
      <c r="S995" s="130">
        <f>S996</f>
        <v>2004000</v>
      </c>
      <c r="U995" s="130">
        <f>U996</f>
        <v>1574089.58</v>
      </c>
      <c r="V995" s="227">
        <f t="shared" si="52"/>
        <v>78.5</v>
      </c>
    </row>
    <row r="996" spans="1:22" ht="33" customHeight="1">
      <c r="A996" s="37" t="s">
        <v>402</v>
      </c>
      <c r="B996" s="56" t="s">
        <v>322</v>
      </c>
      <c r="C996" s="56" t="s">
        <v>639</v>
      </c>
      <c r="D996" s="56" t="s">
        <v>385</v>
      </c>
      <c r="E996" s="57">
        <v>1824000</v>
      </c>
      <c r="F996" s="98"/>
      <c r="G996" s="57">
        <f>E996+F996</f>
        <v>1824000</v>
      </c>
      <c r="H996" s="103"/>
      <c r="I996" s="57">
        <f>G996+H996</f>
        <v>1824000</v>
      </c>
      <c r="J996" s="103"/>
      <c r="K996" s="57">
        <f>I996+J996</f>
        <v>1824000</v>
      </c>
      <c r="L996" s="103"/>
      <c r="M996" s="57">
        <f>K996+L996</f>
        <v>1824000</v>
      </c>
      <c r="N996" s="113">
        <v>180000</v>
      </c>
      <c r="O996" s="57">
        <f>M996+N996</f>
        <v>2004000</v>
      </c>
      <c r="P996" s="98"/>
      <c r="Q996" s="139">
        <f>O996+P996</f>
        <v>2004000</v>
      </c>
      <c r="R996" s="98"/>
      <c r="S996" s="141">
        <f>Q996+R996</f>
        <v>2004000</v>
      </c>
      <c r="U996" s="141">
        <v>1574089.58</v>
      </c>
      <c r="V996" s="227">
        <f t="shared" si="52"/>
        <v>78.5</v>
      </c>
    </row>
    <row r="997" spans="1:22" ht="63">
      <c r="A997" s="157" t="s">
        <v>618</v>
      </c>
      <c r="B997" s="56" t="s">
        <v>322</v>
      </c>
      <c r="C997" s="56" t="s">
        <v>619</v>
      </c>
      <c r="D997" s="56"/>
      <c r="E997" s="58">
        <f>E998+E999</f>
        <v>13116000</v>
      </c>
      <c r="F997" s="98"/>
      <c r="G997" s="58">
        <f>G998+G999</f>
        <v>13116000</v>
      </c>
      <c r="H997" s="103"/>
      <c r="I997" s="58">
        <f>I998+I999</f>
        <v>13116000</v>
      </c>
      <c r="J997" s="103"/>
      <c r="K997" s="58">
        <f>K998+K999</f>
        <v>13116000</v>
      </c>
      <c r="L997" s="103"/>
      <c r="M997" s="58">
        <f>M998+M999</f>
        <v>13116000</v>
      </c>
      <c r="N997" s="113"/>
      <c r="O997" s="58">
        <f>O998+O999</f>
        <v>13116000</v>
      </c>
      <c r="P997" s="98"/>
      <c r="Q997" s="140">
        <f>Q998+Q999</f>
        <v>13116000</v>
      </c>
      <c r="R997" s="98"/>
      <c r="S997" s="130">
        <f>S998+S999</f>
        <v>13116000</v>
      </c>
      <c r="U997" s="130">
        <f>U998+U999</f>
        <v>13116000</v>
      </c>
      <c r="V997" s="227">
        <f t="shared" si="52"/>
        <v>100</v>
      </c>
    </row>
    <row r="998" spans="1:22" ht="32.25" customHeight="1">
      <c r="A998" s="37" t="s">
        <v>402</v>
      </c>
      <c r="B998" s="56" t="s">
        <v>322</v>
      </c>
      <c r="C998" s="56" t="s">
        <v>619</v>
      </c>
      <c r="D998" s="56" t="s">
        <v>385</v>
      </c>
      <c r="E998" s="57">
        <v>7563616</v>
      </c>
      <c r="F998" s="98"/>
      <c r="G998" s="57">
        <f>E998+F998</f>
        <v>7563616</v>
      </c>
      <c r="H998" s="103"/>
      <c r="I998" s="57">
        <f>G998+H998</f>
        <v>7563616</v>
      </c>
      <c r="J998" s="103"/>
      <c r="K998" s="57">
        <f>I998+J998</f>
        <v>7563616</v>
      </c>
      <c r="L998" s="103"/>
      <c r="M998" s="57">
        <f>K998+L998</f>
        <v>7563616</v>
      </c>
      <c r="N998" s="113"/>
      <c r="O998" s="57">
        <f>M998+N998</f>
        <v>7563616</v>
      </c>
      <c r="P998" s="98"/>
      <c r="Q998" s="139">
        <f>O998+P998</f>
        <v>7563616</v>
      </c>
      <c r="R998" s="98"/>
      <c r="S998" s="141">
        <f>Q998+R998</f>
        <v>7563616</v>
      </c>
      <c r="U998" s="141">
        <f>S998+T998</f>
        <v>7563616</v>
      </c>
      <c r="V998" s="227">
        <f t="shared" si="52"/>
        <v>100</v>
      </c>
    </row>
    <row r="999" spans="1:22" ht="31.5">
      <c r="A999" s="37" t="s">
        <v>622</v>
      </c>
      <c r="B999" s="56" t="s">
        <v>322</v>
      </c>
      <c r="C999" s="56" t="s">
        <v>619</v>
      </c>
      <c r="D999" s="56" t="s">
        <v>623</v>
      </c>
      <c r="E999" s="57">
        <v>5552384</v>
      </c>
      <c r="F999" s="98"/>
      <c r="G999" s="57">
        <f>E999+F999</f>
        <v>5552384</v>
      </c>
      <c r="H999" s="198"/>
      <c r="I999" s="57">
        <f>G999+H999</f>
        <v>5552384</v>
      </c>
      <c r="J999" s="198"/>
      <c r="K999" s="57">
        <f>I999+J999</f>
        <v>5552384</v>
      </c>
      <c r="L999" s="198"/>
      <c r="M999" s="57">
        <f>K999+L999</f>
        <v>5552384</v>
      </c>
      <c r="N999" s="113"/>
      <c r="O999" s="57">
        <f>M999+N999</f>
        <v>5552384</v>
      </c>
      <c r="P999" s="98"/>
      <c r="Q999" s="139">
        <f>O999+P999</f>
        <v>5552384</v>
      </c>
      <c r="R999" s="98"/>
      <c r="S999" s="141">
        <f>Q999+R999</f>
        <v>5552384</v>
      </c>
      <c r="U999" s="141">
        <f>S999+T999</f>
        <v>5552384</v>
      </c>
      <c r="V999" s="227">
        <f t="shared" si="52"/>
        <v>100</v>
      </c>
    </row>
    <row r="1000" spans="1:22" ht="78.75">
      <c r="A1000" s="11" t="s">
        <v>583</v>
      </c>
      <c r="B1000" s="60" t="s">
        <v>322</v>
      </c>
      <c r="C1000" s="60" t="s">
        <v>567</v>
      </c>
      <c r="D1000" s="56"/>
      <c r="E1000" s="57"/>
      <c r="F1000" s="98"/>
      <c r="G1000" s="57"/>
      <c r="H1000" s="198"/>
      <c r="I1000" s="57">
        <f>I1001</f>
        <v>33000</v>
      </c>
      <c r="J1000" s="198"/>
      <c r="K1000" s="57">
        <f>K1001</f>
        <v>33000</v>
      </c>
      <c r="L1000" s="198"/>
      <c r="M1000" s="57">
        <f>M1001</f>
        <v>33000</v>
      </c>
      <c r="N1000" s="113"/>
      <c r="O1000" s="57">
        <f>O1001</f>
        <v>33000</v>
      </c>
      <c r="P1000" s="98"/>
      <c r="Q1000" s="139">
        <f>Q1001</f>
        <v>33000</v>
      </c>
      <c r="R1000" s="98"/>
      <c r="S1000" s="141">
        <f>S1001</f>
        <v>33000</v>
      </c>
      <c r="U1000" s="141">
        <f>U1001</f>
        <v>22640</v>
      </c>
      <c r="V1000" s="227">
        <f t="shared" si="52"/>
        <v>68.6</v>
      </c>
    </row>
    <row r="1001" spans="1:22" ht="31.5">
      <c r="A1001" s="11" t="s">
        <v>622</v>
      </c>
      <c r="B1001" s="60" t="s">
        <v>322</v>
      </c>
      <c r="C1001" s="60" t="s">
        <v>567</v>
      </c>
      <c r="D1001" s="60" t="s">
        <v>623</v>
      </c>
      <c r="E1001" s="57"/>
      <c r="F1001" s="98"/>
      <c r="G1001" s="57"/>
      <c r="H1001" s="198">
        <v>33000</v>
      </c>
      <c r="I1001" s="57">
        <f>G1001+H1001</f>
        <v>33000</v>
      </c>
      <c r="J1001" s="198"/>
      <c r="K1001" s="57">
        <f>I1001+J1001</f>
        <v>33000</v>
      </c>
      <c r="L1001" s="198"/>
      <c r="M1001" s="57">
        <f>K1001+L1001</f>
        <v>33000</v>
      </c>
      <c r="N1001" s="113"/>
      <c r="O1001" s="57">
        <f>M1001+N1001</f>
        <v>33000</v>
      </c>
      <c r="P1001" s="98"/>
      <c r="Q1001" s="139">
        <f>O1001+P1001</f>
        <v>33000</v>
      </c>
      <c r="R1001" s="98"/>
      <c r="S1001" s="141">
        <f>Q1001+R1001</f>
        <v>33000</v>
      </c>
      <c r="U1001" s="141">
        <v>22640</v>
      </c>
      <c r="V1001" s="227">
        <f t="shared" si="52"/>
        <v>68.6</v>
      </c>
    </row>
    <row r="1002" spans="1:22" ht="32.25" customHeight="1">
      <c r="A1002" s="37" t="s">
        <v>640</v>
      </c>
      <c r="B1002" s="56" t="s">
        <v>322</v>
      </c>
      <c r="C1002" s="56" t="s">
        <v>641</v>
      </c>
      <c r="D1002" s="56"/>
      <c r="E1002" s="58">
        <f>E1003</f>
        <v>75000</v>
      </c>
      <c r="F1002" s="98"/>
      <c r="G1002" s="58">
        <f>G1003</f>
        <v>75000</v>
      </c>
      <c r="H1002" s="198"/>
      <c r="I1002" s="58">
        <f>I1003</f>
        <v>75000</v>
      </c>
      <c r="J1002" s="198"/>
      <c r="K1002" s="58">
        <f>K1003</f>
        <v>75000</v>
      </c>
      <c r="L1002" s="198"/>
      <c r="M1002" s="58">
        <f>M1003</f>
        <v>75000</v>
      </c>
      <c r="N1002" s="113"/>
      <c r="O1002" s="58">
        <f>O1003</f>
        <v>75000</v>
      </c>
      <c r="P1002" s="98"/>
      <c r="Q1002" s="140">
        <f>Q1003</f>
        <v>75000</v>
      </c>
      <c r="R1002" s="98"/>
      <c r="S1002" s="130">
        <f>S1003</f>
        <v>75000</v>
      </c>
      <c r="U1002" s="130">
        <f>U1003</f>
        <v>75000</v>
      </c>
      <c r="V1002" s="227">
        <f t="shared" si="52"/>
        <v>100</v>
      </c>
    </row>
    <row r="1003" spans="1:22" ht="15.75" customHeight="1">
      <c r="A1003" s="37" t="s">
        <v>402</v>
      </c>
      <c r="B1003" s="56" t="s">
        <v>322</v>
      </c>
      <c r="C1003" s="56" t="s">
        <v>641</v>
      </c>
      <c r="D1003" s="56" t="s">
        <v>385</v>
      </c>
      <c r="E1003" s="57">
        <v>75000</v>
      </c>
      <c r="F1003" s="98"/>
      <c r="G1003" s="57">
        <f>E1003+F1003</f>
        <v>75000</v>
      </c>
      <c r="H1003" s="198"/>
      <c r="I1003" s="57">
        <f>G1003+H1003</f>
        <v>75000</v>
      </c>
      <c r="J1003" s="198"/>
      <c r="K1003" s="57">
        <f>I1003+J1003</f>
        <v>75000</v>
      </c>
      <c r="L1003" s="198"/>
      <c r="M1003" s="57">
        <f>K1003+L1003</f>
        <v>75000</v>
      </c>
      <c r="N1003" s="113"/>
      <c r="O1003" s="57">
        <f>M1003+N1003</f>
        <v>75000</v>
      </c>
      <c r="P1003" s="98"/>
      <c r="Q1003" s="139">
        <f>O1003+P1003</f>
        <v>75000</v>
      </c>
      <c r="R1003" s="98"/>
      <c r="S1003" s="141">
        <f>Q1003+R1003</f>
        <v>75000</v>
      </c>
      <c r="U1003" s="141">
        <f>S1003+T1003</f>
        <v>75000</v>
      </c>
      <c r="V1003" s="227">
        <f t="shared" si="52"/>
        <v>100</v>
      </c>
    </row>
    <row r="1004" spans="1:22" ht="70.5" customHeight="1">
      <c r="A1004" s="37" t="s">
        <v>645</v>
      </c>
      <c r="B1004" s="56" t="s">
        <v>322</v>
      </c>
      <c r="C1004" s="56" t="s">
        <v>646</v>
      </c>
      <c r="D1004" s="56"/>
      <c r="E1004" s="58">
        <f>E1005</f>
        <v>18542294</v>
      </c>
      <c r="F1004" s="98"/>
      <c r="G1004" s="58">
        <f>G1005</f>
        <v>20099366</v>
      </c>
      <c r="H1004" s="102"/>
      <c r="I1004" s="58">
        <f>I1005</f>
        <v>18542294</v>
      </c>
      <c r="J1004" s="102"/>
      <c r="K1004" s="58">
        <f>K1005</f>
        <v>18542294</v>
      </c>
      <c r="L1004" s="102"/>
      <c r="M1004" s="58">
        <f>M1005</f>
        <v>18542294</v>
      </c>
      <c r="N1004" s="113"/>
      <c r="O1004" s="58">
        <f>O1005</f>
        <v>18542294</v>
      </c>
      <c r="P1004" s="98"/>
      <c r="Q1004" s="140">
        <f>Q1005</f>
        <v>18542294</v>
      </c>
      <c r="R1004" s="98"/>
      <c r="S1004" s="130">
        <f>S1005</f>
        <v>17395626.740000002</v>
      </c>
      <c r="U1004" s="130">
        <f>U1005</f>
        <v>16576158.129999999</v>
      </c>
      <c r="V1004" s="227">
        <f t="shared" si="52"/>
        <v>95.3</v>
      </c>
    </row>
    <row r="1005" spans="1:22" ht="20.25" customHeight="1">
      <c r="A1005" s="37" t="s">
        <v>647</v>
      </c>
      <c r="B1005" s="56" t="s">
        <v>322</v>
      </c>
      <c r="C1005" s="56" t="s">
        <v>648</v>
      </c>
      <c r="D1005" s="56"/>
      <c r="E1005" s="58">
        <f>E1006+E1007+E1008+E1009+E1012</f>
        <v>18542294</v>
      </c>
      <c r="F1005" s="98"/>
      <c r="G1005" s="58">
        <f>G1006+G1007+G1008+G1009+G1012+G1011</f>
        <v>20099366</v>
      </c>
      <c r="H1005" s="102"/>
      <c r="I1005" s="58">
        <f>I1006+I1007+I1008+I1009+I1012+I1011</f>
        <v>18542294</v>
      </c>
      <c r="J1005" s="102"/>
      <c r="K1005" s="58">
        <f>K1006+K1007+K1008+K1009+K1012+K1011</f>
        <v>18542294</v>
      </c>
      <c r="L1005" s="102"/>
      <c r="M1005" s="58">
        <f>M1006+M1007+M1008+M1009+M1012+M1011+M1010</f>
        <v>18542294</v>
      </c>
      <c r="N1005" s="113"/>
      <c r="O1005" s="58">
        <f>O1006+O1007+O1008+O1009+O1012+O1011+O1010</f>
        <v>18542294</v>
      </c>
      <c r="P1005" s="98"/>
      <c r="Q1005" s="140">
        <f>Q1006+Q1007+Q1008+Q1009+Q1012+Q1011+Q1010</f>
        <v>18542294</v>
      </c>
      <c r="R1005" s="98"/>
      <c r="S1005" s="130">
        <f>S1006+S1007+S1008+S1009+S1012+S1011+S1010</f>
        <v>17395626.740000002</v>
      </c>
      <c r="U1005" s="130">
        <f>U1006+U1007+U1008+U1009+U1012+U1011+U1010</f>
        <v>16576158.129999999</v>
      </c>
      <c r="V1005" s="227">
        <f t="shared" si="52"/>
        <v>95.3</v>
      </c>
    </row>
    <row r="1006" spans="1:22" ht="19.5" customHeight="1">
      <c r="A1006" s="37" t="s">
        <v>378</v>
      </c>
      <c r="B1006" s="56" t="s">
        <v>322</v>
      </c>
      <c r="C1006" s="56" t="s">
        <v>648</v>
      </c>
      <c r="D1006" s="56" t="s">
        <v>382</v>
      </c>
      <c r="E1006" s="57">
        <v>16807184</v>
      </c>
      <c r="F1006" s="98"/>
      <c r="G1006" s="57">
        <f aca="true" t="shared" si="57" ref="G1006:I1012">E1006+F1006</f>
        <v>16807184</v>
      </c>
      <c r="H1006" s="102"/>
      <c r="I1006" s="57">
        <f t="shared" si="57"/>
        <v>16807184</v>
      </c>
      <c r="J1006" s="102"/>
      <c r="K1006" s="57">
        <f aca="true" t="shared" si="58" ref="K1006:K1012">I1006+J1006</f>
        <v>16807184</v>
      </c>
      <c r="L1006" s="102"/>
      <c r="M1006" s="57">
        <f aca="true" t="shared" si="59" ref="M1006:Q1012">K1006+L1006</f>
        <v>16807184</v>
      </c>
      <c r="N1006" s="113"/>
      <c r="O1006" s="57">
        <f t="shared" si="59"/>
        <v>16807184</v>
      </c>
      <c r="P1006" s="98"/>
      <c r="Q1006" s="139">
        <f t="shared" si="59"/>
        <v>16807184</v>
      </c>
      <c r="R1006" s="98">
        <v>-1143417.26</v>
      </c>
      <c r="S1006" s="141">
        <f aca="true" t="shared" si="60" ref="S1006:S1012">Q1006+R1006</f>
        <v>15663766.74</v>
      </c>
      <c r="U1006" s="141">
        <v>15443251.2</v>
      </c>
      <c r="V1006" s="227">
        <f t="shared" si="52"/>
        <v>98.6</v>
      </c>
    </row>
    <row r="1007" spans="1:22" ht="35.25" customHeight="1">
      <c r="A1007" s="11" t="s">
        <v>379</v>
      </c>
      <c r="B1007" s="60" t="s">
        <v>322</v>
      </c>
      <c r="C1007" s="60" t="s">
        <v>648</v>
      </c>
      <c r="D1007" s="60" t="s">
        <v>383</v>
      </c>
      <c r="E1007" s="57">
        <v>2000</v>
      </c>
      <c r="F1007" s="98"/>
      <c r="G1007" s="57">
        <f t="shared" si="57"/>
        <v>2000</v>
      </c>
      <c r="H1007" s="102"/>
      <c r="I1007" s="57">
        <f t="shared" si="57"/>
        <v>2000</v>
      </c>
      <c r="J1007" s="102"/>
      <c r="K1007" s="57">
        <f t="shared" si="58"/>
        <v>2000</v>
      </c>
      <c r="L1007" s="102"/>
      <c r="M1007" s="57">
        <f t="shared" si="59"/>
        <v>2000</v>
      </c>
      <c r="N1007" s="113"/>
      <c r="O1007" s="57">
        <f t="shared" si="59"/>
        <v>2000</v>
      </c>
      <c r="P1007" s="98"/>
      <c r="Q1007" s="139">
        <f t="shared" si="59"/>
        <v>2000</v>
      </c>
      <c r="R1007" s="98"/>
      <c r="S1007" s="141">
        <f t="shared" si="60"/>
        <v>2000</v>
      </c>
      <c r="U1007" s="141">
        <v>204.59</v>
      </c>
      <c r="V1007" s="227">
        <f t="shared" si="52"/>
        <v>10.2</v>
      </c>
    </row>
    <row r="1008" spans="1:22" ht="46.5" customHeight="1">
      <c r="A1008" s="37" t="s">
        <v>380</v>
      </c>
      <c r="B1008" s="56" t="s">
        <v>322</v>
      </c>
      <c r="C1008" s="56" t="s">
        <v>648</v>
      </c>
      <c r="D1008" s="56" t="s">
        <v>384</v>
      </c>
      <c r="E1008" s="57">
        <v>128555</v>
      </c>
      <c r="F1008" s="98"/>
      <c r="G1008" s="57">
        <f t="shared" si="57"/>
        <v>128555</v>
      </c>
      <c r="H1008" s="102">
        <v>10000</v>
      </c>
      <c r="I1008" s="57">
        <f t="shared" si="57"/>
        <v>138555</v>
      </c>
      <c r="J1008" s="102"/>
      <c r="K1008" s="57">
        <f t="shared" si="58"/>
        <v>138555</v>
      </c>
      <c r="L1008" s="102">
        <v>15000</v>
      </c>
      <c r="M1008" s="57">
        <f t="shared" si="59"/>
        <v>153555</v>
      </c>
      <c r="N1008" s="113">
        <v>20000</v>
      </c>
      <c r="O1008" s="57">
        <f t="shared" si="59"/>
        <v>173555</v>
      </c>
      <c r="P1008" s="98"/>
      <c r="Q1008" s="139">
        <f t="shared" si="59"/>
        <v>173555</v>
      </c>
      <c r="R1008" s="98"/>
      <c r="S1008" s="141">
        <f t="shared" si="60"/>
        <v>173555</v>
      </c>
      <c r="U1008" s="141">
        <v>109824.65</v>
      </c>
      <c r="V1008" s="227">
        <f t="shared" si="52"/>
        <v>63.3</v>
      </c>
    </row>
    <row r="1009" spans="1:22" ht="38.25" customHeight="1">
      <c r="A1009" s="37" t="s">
        <v>402</v>
      </c>
      <c r="B1009" s="56" t="s">
        <v>322</v>
      </c>
      <c r="C1009" s="56" t="s">
        <v>648</v>
      </c>
      <c r="D1009" s="56" t="s">
        <v>385</v>
      </c>
      <c r="E1009" s="57">
        <v>1471055</v>
      </c>
      <c r="F1009" s="98">
        <v>-2878</v>
      </c>
      <c r="G1009" s="57">
        <f t="shared" si="57"/>
        <v>1468177</v>
      </c>
      <c r="H1009" s="102">
        <v>-10000</v>
      </c>
      <c r="I1009" s="57">
        <f t="shared" si="57"/>
        <v>1458177</v>
      </c>
      <c r="J1009" s="102"/>
      <c r="K1009" s="57">
        <f t="shared" si="58"/>
        <v>1458177</v>
      </c>
      <c r="L1009" s="102">
        <v>-15000</v>
      </c>
      <c r="M1009" s="57">
        <f t="shared" si="59"/>
        <v>1443177</v>
      </c>
      <c r="N1009" s="113">
        <v>-20000</v>
      </c>
      <c r="O1009" s="57">
        <f t="shared" si="59"/>
        <v>1423177</v>
      </c>
      <c r="P1009" s="98"/>
      <c r="Q1009" s="139">
        <f t="shared" si="59"/>
        <v>1423177</v>
      </c>
      <c r="R1009" s="98">
        <v>-3250</v>
      </c>
      <c r="S1009" s="141">
        <f t="shared" si="60"/>
        <v>1419927</v>
      </c>
      <c r="U1009" s="141">
        <v>905431.69</v>
      </c>
      <c r="V1009" s="227">
        <f t="shared" si="52"/>
        <v>63.8</v>
      </c>
    </row>
    <row r="1010" spans="1:22" ht="38.25" customHeight="1">
      <c r="A1010" s="11" t="s">
        <v>179</v>
      </c>
      <c r="B1010" s="60" t="s">
        <v>322</v>
      </c>
      <c r="C1010" s="60" t="s">
        <v>648</v>
      </c>
      <c r="D1010" s="60" t="s">
        <v>178</v>
      </c>
      <c r="E1010" s="57"/>
      <c r="F1010" s="98"/>
      <c r="G1010" s="57"/>
      <c r="H1010" s="102"/>
      <c r="I1010" s="57"/>
      <c r="J1010" s="102"/>
      <c r="K1010" s="57"/>
      <c r="L1010" s="102">
        <v>2878</v>
      </c>
      <c r="M1010" s="57">
        <f>K1010+L1010</f>
        <v>2878</v>
      </c>
      <c r="N1010" s="113"/>
      <c r="O1010" s="57">
        <f>M1010+N1010</f>
        <v>2878</v>
      </c>
      <c r="P1010" s="98"/>
      <c r="Q1010" s="139">
        <f>O1010+P1010</f>
        <v>2878</v>
      </c>
      <c r="R1010" s="98"/>
      <c r="S1010" s="141">
        <f t="shared" si="60"/>
        <v>2878</v>
      </c>
      <c r="U1010" s="141">
        <v>1381</v>
      </c>
      <c r="V1010" s="227">
        <f t="shared" si="52"/>
        <v>48</v>
      </c>
    </row>
    <row r="1011" spans="1:22" ht="17.25" customHeight="1">
      <c r="A1011" s="156" t="s">
        <v>586</v>
      </c>
      <c r="B1011" s="60" t="s">
        <v>322</v>
      </c>
      <c r="C1011" s="60" t="s">
        <v>648</v>
      </c>
      <c r="D1011" s="60" t="s">
        <v>386</v>
      </c>
      <c r="E1011" s="57"/>
      <c r="F1011" s="98">
        <v>1559950</v>
      </c>
      <c r="G1011" s="57">
        <f t="shared" si="57"/>
        <v>1559950</v>
      </c>
      <c r="H1011" s="102">
        <v>-1557072</v>
      </c>
      <c r="I1011" s="57">
        <f t="shared" si="57"/>
        <v>2878</v>
      </c>
      <c r="J1011" s="102"/>
      <c r="K1011" s="57">
        <f t="shared" si="58"/>
        <v>2878</v>
      </c>
      <c r="L1011" s="102">
        <v>-2878</v>
      </c>
      <c r="M1011" s="57">
        <f t="shared" si="59"/>
        <v>0</v>
      </c>
      <c r="N1011" s="113"/>
      <c r="O1011" s="57">
        <f t="shared" si="59"/>
        <v>0</v>
      </c>
      <c r="P1011" s="98"/>
      <c r="Q1011" s="139">
        <f t="shared" si="59"/>
        <v>0</v>
      </c>
      <c r="R1011" s="98"/>
      <c r="S1011" s="141">
        <f t="shared" si="60"/>
        <v>0</v>
      </c>
      <c r="U1011" s="141">
        <f>S1011+T1011</f>
        <v>0</v>
      </c>
      <c r="V1011" s="227" t="str">
        <f t="shared" si="52"/>
        <v>-</v>
      </c>
    </row>
    <row r="1012" spans="1:22" ht="21" customHeight="1">
      <c r="A1012" s="37" t="s">
        <v>388</v>
      </c>
      <c r="B1012" s="56" t="s">
        <v>322</v>
      </c>
      <c r="C1012" s="56" t="s">
        <v>648</v>
      </c>
      <c r="D1012" s="56" t="s">
        <v>389</v>
      </c>
      <c r="E1012" s="57">
        <v>133500</v>
      </c>
      <c r="F1012" s="98"/>
      <c r="G1012" s="57">
        <f t="shared" si="57"/>
        <v>133500</v>
      </c>
      <c r="H1012" s="102"/>
      <c r="I1012" s="57">
        <f t="shared" si="57"/>
        <v>133500</v>
      </c>
      <c r="J1012" s="102"/>
      <c r="K1012" s="57">
        <f t="shared" si="58"/>
        <v>133500</v>
      </c>
      <c r="L1012" s="102"/>
      <c r="M1012" s="57">
        <f t="shared" si="59"/>
        <v>133500</v>
      </c>
      <c r="N1012" s="113"/>
      <c r="O1012" s="57">
        <f t="shared" si="59"/>
        <v>133500</v>
      </c>
      <c r="P1012" s="98"/>
      <c r="Q1012" s="139">
        <f t="shared" si="59"/>
        <v>133500</v>
      </c>
      <c r="R1012" s="98"/>
      <c r="S1012" s="141">
        <f t="shared" si="60"/>
        <v>133500</v>
      </c>
      <c r="U1012" s="141">
        <v>116065</v>
      </c>
      <c r="V1012" s="227">
        <f t="shared" si="52"/>
        <v>86.9</v>
      </c>
    </row>
    <row r="1013" spans="1:22" ht="84" customHeight="1">
      <c r="A1013" s="37" t="s">
        <v>171</v>
      </c>
      <c r="B1013" s="56" t="s">
        <v>322</v>
      </c>
      <c r="C1013" s="56" t="s">
        <v>649</v>
      </c>
      <c r="D1013" s="56"/>
      <c r="E1013" s="58">
        <f>E1014+E1016+E1022+E1024+E1027</f>
        <v>4160000</v>
      </c>
      <c r="F1013" s="98"/>
      <c r="G1013" s="58">
        <f>G1014+G1016+G1022+G1024+G1027</f>
        <v>4160000</v>
      </c>
      <c r="H1013" s="198"/>
      <c r="I1013" s="58">
        <f>I1014+I1016+I1022+I1024+I1027+I1020+I1031+I1033+I1039</f>
        <v>6616099</v>
      </c>
      <c r="J1013" s="198"/>
      <c r="K1013" s="58">
        <f>K1014+K1016+K1022+K1024+K1027+K1020+K1031+K1033+K1039</f>
        <v>6616099</v>
      </c>
      <c r="L1013" s="198"/>
      <c r="M1013" s="58">
        <f>M1014+M1016+M1022+M1024+M1027+M1020+M1031+M1033+M1039+M1035+M1043+M1029</f>
        <v>8320961.74</v>
      </c>
      <c r="N1013" s="113"/>
      <c r="O1013" s="58">
        <f>O1014+O1016+O1022+O1024+O1027+O1020+O1031+O1033+O1039+O1035+O1043+O1029+O1037+O1041</f>
        <v>9064496.73</v>
      </c>
      <c r="P1013" s="98"/>
      <c r="Q1013" s="140">
        <f>Q1014+Q1016+Q1022+Q1024+Q1027+Q1020+Q1031+Q1033+Q1039+Q1035+Q1043+Q1029+Q1037+Q1041</f>
        <v>9064396.73</v>
      </c>
      <c r="R1013" s="98"/>
      <c r="S1013" s="130">
        <f>S1014+S1016+S1022+S1024+S1027+S1020+S1031+S1033+S1039+S1035+S1043+S1029+S1037+S1041</f>
        <v>9064396.73</v>
      </c>
      <c r="U1013" s="130">
        <f>U1014+U1016+U1022+U1024+U1027+U1020+U1031+U1033+U1039+U1035+U1043+U1029+U1037+U1041</f>
        <v>9046606.73</v>
      </c>
      <c r="V1013" s="227">
        <f t="shared" si="52"/>
        <v>99.8</v>
      </c>
    </row>
    <row r="1014" spans="1:22" ht="69" customHeight="1">
      <c r="A1014" s="157" t="s">
        <v>650</v>
      </c>
      <c r="B1014" s="56" t="s">
        <v>322</v>
      </c>
      <c r="C1014" s="56" t="s">
        <v>651</v>
      </c>
      <c r="D1014" s="56"/>
      <c r="E1014" s="58">
        <f>E1015</f>
        <v>2000000</v>
      </c>
      <c r="F1014" s="98"/>
      <c r="G1014" s="58">
        <f>G1015</f>
        <v>2000000</v>
      </c>
      <c r="H1014" s="102"/>
      <c r="I1014" s="58">
        <f>I1015</f>
        <v>607686</v>
      </c>
      <c r="J1014" s="102"/>
      <c r="K1014" s="58">
        <f>K1015</f>
        <v>607686</v>
      </c>
      <c r="L1014" s="102"/>
      <c r="M1014" s="58">
        <f>M1015</f>
        <v>607686</v>
      </c>
      <c r="N1014" s="113"/>
      <c r="O1014" s="58">
        <f>O1015</f>
        <v>782262.79</v>
      </c>
      <c r="P1014" s="98"/>
      <c r="Q1014" s="140">
        <f>Q1015</f>
        <v>782162.79</v>
      </c>
      <c r="R1014" s="98"/>
      <c r="S1014" s="130">
        <f>S1015</f>
        <v>782162.79</v>
      </c>
      <c r="U1014" s="130">
        <f>U1015</f>
        <v>782162.79</v>
      </c>
      <c r="V1014" s="227">
        <f t="shared" si="52"/>
        <v>100</v>
      </c>
    </row>
    <row r="1015" spans="1:22" ht="36" customHeight="1">
      <c r="A1015" s="154" t="s">
        <v>634</v>
      </c>
      <c r="B1015" s="56" t="s">
        <v>322</v>
      </c>
      <c r="C1015" s="56" t="s">
        <v>651</v>
      </c>
      <c r="D1015" s="56" t="s">
        <v>387</v>
      </c>
      <c r="E1015" s="57">
        <v>2000000</v>
      </c>
      <c r="F1015" s="98"/>
      <c r="G1015" s="57">
        <f>E1015+F1015</f>
        <v>2000000</v>
      </c>
      <c r="H1015" s="198">
        <v>-1392314</v>
      </c>
      <c r="I1015" s="57">
        <f>G1015+H1015</f>
        <v>607686</v>
      </c>
      <c r="J1015" s="198"/>
      <c r="K1015" s="57">
        <f>I1015+J1015</f>
        <v>607686</v>
      </c>
      <c r="L1015" s="198"/>
      <c r="M1015" s="57">
        <f>K1015+L1015</f>
        <v>607686</v>
      </c>
      <c r="N1015" s="113">
        <v>174576.79</v>
      </c>
      <c r="O1015" s="57">
        <f>M1015+N1015</f>
        <v>782262.79</v>
      </c>
      <c r="P1015" s="98">
        <v>-100</v>
      </c>
      <c r="Q1015" s="139">
        <f>O1015+P1015</f>
        <v>782162.79</v>
      </c>
      <c r="R1015" s="98"/>
      <c r="S1015" s="141">
        <f>Q1015+R1015</f>
        <v>782162.79</v>
      </c>
      <c r="U1015" s="141">
        <f>S1015+T1015</f>
        <v>782162.79</v>
      </c>
      <c r="V1015" s="227">
        <f t="shared" si="52"/>
        <v>100</v>
      </c>
    </row>
    <row r="1016" spans="1:22" ht="37.5" customHeight="1">
      <c r="A1016" s="157" t="s">
        <v>654</v>
      </c>
      <c r="B1016" s="56" t="s">
        <v>322</v>
      </c>
      <c r="C1016" s="56" t="s">
        <v>655</v>
      </c>
      <c r="D1016" s="56"/>
      <c r="E1016" s="58">
        <f>E1017</f>
        <v>1100000</v>
      </c>
      <c r="F1016" s="98"/>
      <c r="G1016" s="58">
        <f>G1017</f>
        <v>1100000</v>
      </c>
      <c r="H1016" s="198"/>
      <c r="I1016" s="58">
        <f>I1017</f>
        <v>1100000</v>
      </c>
      <c r="J1016" s="198"/>
      <c r="K1016" s="58">
        <f>K1017</f>
        <v>1100000</v>
      </c>
      <c r="L1016" s="198"/>
      <c r="M1016" s="58">
        <f>M1017</f>
        <v>1596610</v>
      </c>
      <c r="N1016" s="113"/>
      <c r="O1016" s="58">
        <f>O1017</f>
        <v>1507365.6</v>
      </c>
      <c r="P1016" s="98"/>
      <c r="Q1016" s="140">
        <f>Q1017</f>
        <v>1507365.6</v>
      </c>
      <c r="R1016" s="98"/>
      <c r="S1016" s="130">
        <f>S1017</f>
        <v>1507365.6</v>
      </c>
      <c r="U1016" s="130">
        <f>U1017</f>
        <v>1507365.6</v>
      </c>
      <c r="V1016" s="227">
        <f t="shared" si="52"/>
        <v>100</v>
      </c>
    </row>
    <row r="1017" spans="1:22" ht="33.75" customHeight="1">
      <c r="A1017" s="37" t="s">
        <v>402</v>
      </c>
      <c r="B1017" s="56" t="s">
        <v>322</v>
      </c>
      <c r="C1017" s="56" t="s">
        <v>655</v>
      </c>
      <c r="D1017" s="56" t="s">
        <v>385</v>
      </c>
      <c r="E1017" s="57">
        <v>1100000</v>
      </c>
      <c r="F1017" s="98"/>
      <c r="G1017" s="57">
        <f>E1017+F1017</f>
        <v>1100000</v>
      </c>
      <c r="H1017" s="198"/>
      <c r="I1017" s="57">
        <f>G1017+H1017</f>
        <v>1100000</v>
      </c>
      <c r="J1017" s="198"/>
      <c r="K1017" s="57">
        <f>I1017+J1017</f>
        <v>1100000</v>
      </c>
      <c r="L1017" s="198">
        <v>496610</v>
      </c>
      <c r="M1017" s="57">
        <f>K1017+L1017</f>
        <v>1596610</v>
      </c>
      <c r="N1017" s="113">
        <v>-89244.4</v>
      </c>
      <c r="O1017" s="57">
        <f>M1017+N1017</f>
        <v>1507365.6</v>
      </c>
      <c r="P1017" s="98"/>
      <c r="Q1017" s="139">
        <f>O1017+P1017</f>
        <v>1507365.6</v>
      </c>
      <c r="R1017" s="98"/>
      <c r="S1017" s="141">
        <f>Q1017+R1017</f>
        <v>1507365.6</v>
      </c>
      <c r="U1017" s="141">
        <f>S1017+T1017</f>
        <v>1507365.6</v>
      </c>
      <c r="V1017" s="227">
        <f t="shared" si="52"/>
        <v>100</v>
      </c>
    </row>
    <row r="1018" spans="1:22" ht="36" customHeight="1" hidden="1">
      <c r="A1018" s="37" t="s">
        <v>622</v>
      </c>
      <c r="B1018" s="56" t="s">
        <v>322</v>
      </c>
      <c r="C1018" s="56" t="s">
        <v>655</v>
      </c>
      <c r="D1018" s="56" t="s">
        <v>623</v>
      </c>
      <c r="E1018" s="57" t="e">
        <f>#REF!+#REF!</f>
        <v>#REF!</v>
      </c>
      <c r="F1018" s="98"/>
      <c r="G1018" s="57" t="e">
        <f>#REF!+#REF!</f>
        <v>#REF!</v>
      </c>
      <c r="H1018" s="102"/>
      <c r="I1018" s="57" t="e">
        <f>#REF!+#REF!</f>
        <v>#REF!</v>
      </c>
      <c r="J1018" s="102"/>
      <c r="K1018" s="57" t="e">
        <f>#REF!+#REF!</f>
        <v>#REF!</v>
      </c>
      <c r="L1018" s="102"/>
      <c r="M1018" s="57" t="e">
        <f>#REF!+#REF!</f>
        <v>#REF!</v>
      </c>
      <c r="N1018" s="113"/>
      <c r="O1018" s="57" t="e">
        <f>#REF!+#REF!</f>
        <v>#REF!</v>
      </c>
      <c r="P1018" s="98"/>
      <c r="Q1018" s="139" t="e">
        <f>#REF!+#REF!</f>
        <v>#REF!</v>
      </c>
      <c r="R1018" s="98"/>
      <c r="S1018" s="141" t="e">
        <f>#REF!+#REF!</f>
        <v>#REF!</v>
      </c>
      <c r="U1018" s="141" t="e">
        <f>#REF!+#REF!</f>
        <v>#REF!</v>
      </c>
      <c r="V1018" s="227" t="e">
        <f t="shared" si="52"/>
        <v>#REF!</v>
      </c>
    </row>
    <row r="1019" spans="1:22" ht="1.5" customHeight="1" hidden="1">
      <c r="A1019" s="11" t="s">
        <v>622</v>
      </c>
      <c r="B1019" s="60" t="s">
        <v>322</v>
      </c>
      <c r="C1019" s="60" t="s">
        <v>217</v>
      </c>
      <c r="D1019" s="60" t="s">
        <v>623</v>
      </c>
      <c r="E1019" s="57" t="e">
        <f>#REF!+#REF!</f>
        <v>#REF!</v>
      </c>
      <c r="F1019" s="98"/>
      <c r="G1019" s="57" t="e">
        <f>#REF!+#REF!</f>
        <v>#REF!</v>
      </c>
      <c r="H1019" s="102"/>
      <c r="I1019" s="57" t="e">
        <f>#REF!+#REF!</f>
        <v>#REF!</v>
      </c>
      <c r="J1019" s="102"/>
      <c r="K1019" s="57" t="e">
        <f>#REF!+#REF!</f>
        <v>#REF!</v>
      </c>
      <c r="L1019" s="102"/>
      <c r="M1019" s="57" t="e">
        <f>#REF!+#REF!</f>
        <v>#REF!</v>
      </c>
      <c r="N1019" s="113"/>
      <c r="O1019" s="57" t="e">
        <f>#REF!+#REF!</f>
        <v>#REF!</v>
      </c>
      <c r="P1019" s="98"/>
      <c r="Q1019" s="139" t="e">
        <f>#REF!+#REF!</f>
        <v>#REF!</v>
      </c>
      <c r="R1019" s="98"/>
      <c r="S1019" s="141" t="e">
        <f>#REF!+#REF!</f>
        <v>#REF!</v>
      </c>
      <c r="U1019" s="141" t="e">
        <f>#REF!+#REF!</f>
        <v>#REF!</v>
      </c>
      <c r="V1019" s="227" t="e">
        <f t="shared" si="52"/>
        <v>#REF!</v>
      </c>
    </row>
    <row r="1020" spans="1:22" ht="36.75" customHeight="1">
      <c r="A1020" s="11" t="s">
        <v>571</v>
      </c>
      <c r="B1020" s="60" t="s">
        <v>322</v>
      </c>
      <c r="C1020" s="60" t="s">
        <v>217</v>
      </c>
      <c r="D1020" s="60"/>
      <c r="E1020" s="57"/>
      <c r="F1020" s="98"/>
      <c r="G1020" s="57"/>
      <c r="H1020" s="102"/>
      <c r="I1020" s="57">
        <f>I1021</f>
        <v>921613</v>
      </c>
      <c r="J1020" s="102"/>
      <c r="K1020" s="57">
        <f>K1021</f>
        <v>921613</v>
      </c>
      <c r="L1020" s="102"/>
      <c r="M1020" s="57">
        <f>M1021</f>
        <v>921613</v>
      </c>
      <c r="N1020" s="113"/>
      <c r="O1020" s="57">
        <f>O1021</f>
        <v>921613</v>
      </c>
      <c r="P1020" s="98"/>
      <c r="Q1020" s="139">
        <f>Q1021</f>
        <v>921613</v>
      </c>
      <c r="R1020" s="98"/>
      <c r="S1020" s="141">
        <f>S1021</f>
        <v>921613</v>
      </c>
      <c r="U1020" s="141">
        <f>U1021</f>
        <v>921613</v>
      </c>
      <c r="V1020" s="227">
        <f t="shared" si="52"/>
        <v>100</v>
      </c>
    </row>
    <row r="1021" spans="1:22" ht="66" customHeight="1">
      <c r="A1021" s="11" t="s">
        <v>584</v>
      </c>
      <c r="B1021" s="60" t="s">
        <v>322</v>
      </c>
      <c r="C1021" s="60" t="s">
        <v>217</v>
      </c>
      <c r="D1021" s="60" t="s">
        <v>570</v>
      </c>
      <c r="E1021" s="57"/>
      <c r="F1021" s="98"/>
      <c r="G1021" s="57"/>
      <c r="H1021" s="102">
        <v>921613</v>
      </c>
      <c r="I1021" s="57">
        <f>G1021+H1021</f>
        <v>921613</v>
      </c>
      <c r="J1021" s="102"/>
      <c r="K1021" s="57">
        <f>I1021+J1021</f>
        <v>921613</v>
      </c>
      <c r="L1021" s="102"/>
      <c r="M1021" s="57">
        <f>K1021+L1021</f>
        <v>921613</v>
      </c>
      <c r="N1021" s="113"/>
      <c r="O1021" s="57">
        <f>M1021+N1021</f>
        <v>921613</v>
      </c>
      <c r="P1021" s="98"/>
      <c r="Q1021" s="139">
        <f>O1021+P1021</f>
        <v>921613</v>
      </c>
      <c r="R1021" s="98"/>
      <c r="S1021" s="141">
        <f>Q1021+R1021</f>
        <v>921613</v>
      </c>
      <c r="U1021" s="141">
        <f>S1021+T1021</f>
        <v>921613</v>
      </c>
      <c r="V1021" s="227">
        <f t="shared" si="52"/>
        <v>100</v>
      </c>
    </row>
    <row r="1022" spans="1:22" ht="47.25" customHeight="1">
      <c r="A1022" s="11" t="s">
        <v>496</v>
      </c>
      <c r="B1022" s="60" t="s">
        <v>322</v>
      </c>
      <c r="C1022" s="60" t="s">
        <v>479</v>
      </c>
      <c r="D1022" s="60"/>
      <c r="E1022" s="57">
        <f>E1023</f>
        <v>300000</v>
      </c>
      <c r="F1022" s="98"/>
      <c r="G1022" s="57">
        <f>G1023</f>
        <v>300000</v>
      </c>
      <c r="H1022" s="102"/>
      <c r="I1022" s="57">
        <f>I1023</f>
        <v>300000</v>
      </c>
      <c r="J1022" s="102"/>
      <c r="K1022" s="57">
        <f>K1023</f>
        <v>300000</v>
      </c>
      <c r="L1022" s="102"/>
      <c r="M1022" s="57">
        <f>M1023</f>
        <v>300000</v>
      </c>
      <c r="N1022" s="113"/>
      <c r="O1022" s="57">
        <f>O1023</f>
        <v>0</v>
      </c>
      <c r="P1022" s="98"/>
      <c r="Q1022" s="139">
        <f>Q1023</f>
        <v>0</v>
      </c>
      <c r="R1022" s="98"/>
      <c r="S1022" s="141">
        <f>S1023</f>
        <v>0</v>
      </c>
      <c r="U1022" s="141">
        <f>U1023</f>
        <v>0</v>
      </c>
      <c r="V1022" s="227" t="str">
        <f t="shared" si="52"/>
        <v>-</v>
      </c>
    </row>
    <row r="1023" spans="1:22" ht="32.25" customHeight="1">
      <c r="A1023" s="37" t="s">
        <v>402</v>
      </c>
      <c r="B1023" s="60" t="s">
        <v>322</v>
      </c>
      <c r="C1023" s="60" t="s">
        <v>479</v>
      </c>
      <c r="D1023" s="60" t="s">
        <v>385</v>
      </c>
      <c r="E1023" s="57">
        <v>300000</v>
      </c>
      <c r="F1023" s="98"/>
      <c r="G1023" s="57">
        <f>E1023+F1023</f>
        <v>300000</v>
      </c>
      <c r="H1023" s="102"/>
      <c r="I1023" s="57">
        <f>G1023+H1023</f>
        <v>300000</v>
      </c>
      <c r="J1023" s="102"/>
      <c r="K1023" s="57">
        <f>I1023+J1023</f>
        <v>300000</v>
      </c>
      <c r="L1023" s="102"/>
      <c r="M1023" s="57">
        <f>K1023+L1023</f>
        <v>300000</v>
      </c>
      <c r="N1023" s="113">
        <v>-300000</v>
      </c>
      <c r="O1023" s="57">
        <f>M1023+N1023</f>
        <v>0</v>
      </c>
      <c r="P1023" s="98"/>
      <c r="Q1023" s="139">
        <f>O1023+P1023</f>
        <v>0</v>
      </c>
      <c r="R1023" s="98"/>
      <c r="S1023" s="141">
        <f>Q1023+R1023</f>
        <v>0</v>
      </c>
      <c r="U1023" s="141">
        <f>S1023+T1023</f>
        <v>0</v>
      </c>
      <c r="V1023" s="227" t="str">
        <f t="shared" si="52"/>
        <v>-</v>
      </c>
    </row>
    <row r="1024" spans="1:22" ht="129.75" customHeight="1">
      <c r="A1024" s="11" t="s">
        <v>494</v>
      </c>
      <c r="B1024" s="60" t="s">
        <v>322</v>
      </c>
      <c r="C1024" s="60" t="s">
        <v>480</v>
      </c>
      <c r="D1024" s="60"/>
      <c r="E1024" s="57">
        <f>E1025</f>
        <v>700000</v>
      </c>
      <c r="F1024" s="98"/>
      <c r="G1024" s="57">
        <f>G1025</f>
        <v>700000</v>
      </c>
      <c r="H1024" s="102"/>
      <c r="I1024" s="57">
        <f>I1025</f>
        <v>700000</v>
      </c>
      <c r="J1024" s="102"/>
      <c r="K1024" s="57">
        <f>K1025</f>
        <v>700000</v>
      </c>
      <c r="L1024" s="102"/>
      <c r="M1024" s="57">
        <f>M1025</f>
        <v>700000</v>
      </c>
      <c r="N1024" s="113"/>
      <c r="O1024" s="57">
        <f>O1025+O1026</f>
        <v>700000</v>
      </c>
      <c r="P1024" s="98"/>
      <c r="Q1024" s="139">
        <f>Q1025+Q1026</f>
        <v>700000</v>
      </c>
      <c r="R1024" s="98"/>
      <c r="S1024" s="141">
        <f>S1025+S1026</f>
        <v>700000</v>
      </c>
      <c r="U1024" s="141">
        <f>U1025+U1026</f>
        <v>700000</v>
      </c>
      <c r="V1024" s="227">
        <f t="shared" si="52"/>
        <v>100</v>
      </c>
    </row>
    <row r="1025" spans="1:22" ht="49.5" customHeight="1">
      <c r="A1025" s="37" t="s">
        <v>401</v>
      </c>
      <c r="B1025" s="60" t="s">
        <v>322</v>
      </c>
      <c r="C1025" s="60" t="s">
        <v>480</v>
      </c>
      <c r="D1025" s="60" t="s">
        <v>387</v>
      </c>
      <c r="E1025" s="57">
        <v>700000</v>
      </c>
      <c r="F1025" s="98"/>
      <c r="G1025" s="57">
        <f>E1025+F1025</f>
        <v>700000</v>
      </c>
      <c r="H1025" s="102"/>
      <c r="I1025" s="57">
        <f>G1025+H1025</f>
        <v>700000</v>
      </c>
      <c r="J1025" s="102"/>
      <c r="K1025" s="57">
        <f>I1025+J1025</f>
        <v>700000</v>
      </c>
      <c r="L1025" s="102"/>
      <c r="M1025" s="57">
        <f>K1025+L1025</f>
        <v>700000</v>
      </c>
      <c r="N1025" s="113">
        <v>-700000</v>
      </c>
      <c r="O1025" s="57">
        <f>M1025+N1025</f>
        <v>0</v>
      </c>
      <c r="P1025" s="98"/>
      <c r="Q1025" s="139">
        <f>O1025+P1025</f>
        <v>0</v>
      </c>
      <c r="R1025" s="98"/>
      <c r="S1025" s="141">
        <f>Q1025+R1025</f>
        <v>0</v>
      </c>
      <c r="U1025" s="141">
        <f>S1025+T1025</f>
        <v>0</v>
      </c>
      <c r="V1025" s="227" t="str">
        <f t="shared" si="52"/>
        <v>-</v>
      </c>
    </row>
    <row r="1026" spans="1:22" ht="41.25" customHeight="1">
      <c r="A1026" s="37" t="s">
        <v>622</v>
      </c>
      <c r="B1026" s="60" t="s">
        <v>322</v>
      </c>
      <c r="C1026" s="60" t="s">
        <v>480</v>
      </c>
      <c r="D1026" s="60" t="s">
        <v>623</v>
      </c>
      <c r="E1026" s="57"/>
      <c r="F1026" s="98"/>
      <c r="G1026" s="57"/>
      <c r="H1026" s="102"/>
      <c r="I1026" s="57"/>
      <c r="J1026" s="102"/>
      <c r="K1026" s="57"/>
      <c r="L1026" s="102"/>
      <c r="M1026" s="57"/>
      <c r="N1026" s="113">
        <v>700000</v>
      </c>
      <c r="O1026" s="57">
        <f>M1026+N1026</f>
        <v>700000</v>
      </c>
      <c r="P1026" s="98"/>
      <c r="Q1026" s="139">
        <f>O1026+P1026</f>
        <v>700000</v>
      </c>
      <c r="R1026" s="98"/>
      <c r="S1026" s="141">
        <f>Q1026+R1026</f>
        <v>700000</v>
      </c>
      <c r="U1026" s="141">
        <f>S1026+T1026</f>
        <v>700000</v>
      </c>
      <c r="V1026" s="227">
        <f t="shared" si="52"/>
        <v>100</v>
      </c>
    </row>
    <row r="1027" spans="1:22" ht="49.5" customHeight="1">
      <c r="A1027" s="11" t="s">
        <v>483</v>
      </c>
      <c r="B1027" s="60" t="s">
        <v>322</v>
      </c>
      <c r="C1027" s="60" t="s">
        <v>481</v>
      </c>
      <c r="D1027" s="60"/>
      <c r="E1027" s="57">
        <f>E1028</f>
        <v>60000</v>
      </c>
      <c r="F1027" s="98"/>
      <c r="G1027" s="57">
        <f>G1028</f>
        <v>60000</v>
      </c>
      <c r="H1027" s="102"/>
      <c r="I1027" s="57">
        <f>I1028</f>
        <v>60000</v>
      </c>
      <c r="J1027" s="102"/>
      <c r="K1027" s="57">
        <f>K1028</f>
        <v>60000</v>
      </c>
      <c r="L1027" s="102"/>
      <c r="M1027" s="57">
        <f>M1028</f>
        <v>60000</v>
      </c>
      <c r="N1027" s="113"/>
      <c r="O1027" s="57">
        <f>O1028</f>
        <v>60000</v>
      </c>
      <c r="P1027" s="98"/>
      <c r="Q1027" s="139">
        <f>Q1028</f>
        <v>60000</v>
      </c>
      <c r="R1027" s="98"/>
      <c r="S1027" s="141">
        <f>S1028</f>
        <v>60000</v>
      </c>
      <c r="U1027" s="141">
        <f>U1028</f>
        <v>60000</v>
      </c>
      <c r="V1027" s="227">
        <f t="shared" si="52"/>
        <v>100</v>
      </c>
    </row>
    <row r="1028" spans="1:22" ht="33" customHeight="1">
      <c r="A1028" s="11" t="s">
        <v>622</v>
      </c>
      <c r="B1028" s="60" t="s">
        <v>322</v>
      </c>
      <c r="C1028" s="60" t="s">
        <v>481</v>
      </c>
      <c r="D1028" s="60" t="s">
        <v>623</v>
      </c>
      <c r="E1028" s="57">
        <v>60000</v>
      </c>
      <c r="F1028" s="98"/>
      <c r="G1028" s="57">
        <f>E1028+F1028</f>
        <v>60000</v>
      </c>
      <c r="H1028" s="102"/>
      <c r="I1028" s="57">
        <f>G1028+H1028</f>
        <v>60000</v>
      </c>
      <c r="J1028" s="102"/>
      <c r="K1028" s="57">
        <f>I1028+J1028</f>
        <v>60000</v>
      </c>
      <c r="L1028" s="102"/>
      <c r="M1028" s="57">
        <f>K1028+L1028</f>
        <v>60000</v>
      </c>
      <c r="N1028" s="113"/>
      <c r="O1028" s="57">
        <f>M1028+N1028</f>
        <v>60000</v>
      </c>
      <c r="P1028" s="98"/>
      <c r="Q1028" s="139">
        <f>O1028+P1028</f>
        <v>60000</v>
      </c>
      <c r="R1028" s="98"/>
      <c r="S1028" s="141">
        <f>Q1028+R1028</f>
        <v>60000</v>
      </c>
      <c r="U1028" s="141">
        <f>S1028+T1028</f>
        <v>60000</v>
      </c>
      <c r="V1028" s="227">
        <f t="shared" si="52"/>
        <v>100</v>
      </c>
    </row>
    <row r="1029" spans="1:22" ht="65.25" customHeight="1">
      <c r="A1029" s="11" t="s">
        <v>185</v>
      </c>
      <c r="B1029" s="60" t="s">
        <v>322</v>
      </c>
      <c r="C1029" s="60" t="s">
        <v>196</v>
      </c>
      <c r="D1029" s="60"/>
      <c r="E1029" s="57"/>
      <c r="F1029" s="98"/>
      <c r="G1029" s="57"/>
      <c r="H1029" s="102"/>
      <c r="I1029" s="57"/>
      <c r="J1029" s="102"/>
      <c r="K1029" s="57"/>
      <c r="L1029" s="102"/>
      <c r="M1029" s="57">
        <f>M1030</f>
        <v>150000.74</v>
      </c>
      <c r="N1029" s="113"/>
      <c r="O1029" s="57">
        <f>O1030</f>
        <v>150000.74</v>
      </c>
      <c r="P1029" s="98"/>
      <c r="Q1029" s="139">
        <f>Q1030</f>
        <v>150000.74</v>
      </c>
      <c r="R1029" s="98"/>
      <c r="S1029" s="141">
        <f>S1030</f>
        <v>150000.74</v>
      </c>
      <c r="U1029" s="141">
        <f>U1030</f>
        <v>150000.74</v>
      </c>
      <c r="V1029" s="227">
        <f t="shared" si="52"/>
        <v>100</v>
      </c>
    </row>
    <row r="1030" spans="1:22" ht="33" customHeight="1">
      <c r="A1030" s="11" t="s">
        <v>622</v>
      </c>
      <c r="B1030" s="60" t="s">
        <v>322</v>
      </c>
      <c r="C1030" s="60" t="s">
        <v>196</v>
      </c>
      <c r="D1030" s="60" t="s">
        <v>623</v>
      </c>
      <c r="E1030" s="57"/>
      <c r="F1030" s="98"/>
      <c r="G1030" s="57"/>
      <c r="H1030" s="102"/>
      <c r="I1030" s="57"/>
      <c r="J1030" s="102"/>
      <c r="K1030" s="57"/>
      <c r="L1030" s="102">
        <v>150000.74</v>
      </c>
      <c r="M1030" s="57">
        <f>K1030+L1030</f>
        <v>150000.74</v>
      </c>
      <c r="N1030" s="113"/>
      <c r="O1030" s="57">
        <f>M1030+N1030</f>
        <v>150000.74</v>
      </c>
      <c r="P1030" s="98"/>
      <c r="Q1030" s="139">
        <f>O1030+P1030</f>
        <v>150000.74</v>
      </c>
      <c r="R1030" s="98"/>
      <c r="S1030" s="141">
        <f>Q1030+R1030</f>
        <v>150000.74</v>
      </c>
      <c r="U1030" s="141">
        <f>S1030+T1030</f>
        <v>150000.74</v>
      </c>
      <c r="V1030" s="227">
        <f t="shared" si="52"/>
        <v>100</v>
      </c>
    </row>
    <row r="1031" spans="1:22" ht="93.75" customHeight="1">
      <c r="A1031" s="11" t="s">
        <v>588</v>
      </c>
      <c r="B1031" s="60" t="s">
        <v>322</v>
      </c>
      <c r="C1031" s="60" t="s">
        <v>573</v>
      </c>
      <c r="D1031" s="60"/>
      <c r="E1031" s="57"/>
      <c r="F1031" s="98"/>
      <c r="G1031" s="57"/>
      <c r="H1031" s="102"/>
      <c r="I1031" s="57">
        <f>I1032</f>
        <v>562800</v>
      </c>
      <c r="J1031" s="102"/>
      <c r="K1031" s="57">
        <f>K1032</f>
        <v>562800</v>
      </c>
      <c r="L1031" s="102"/>
      <c r="M1031" s="57">
        <f>M1032</f>
        <v>562800</v>
      </c>
      <c r="N1031" s="113"/>
      <c r="O1031" s="57">
        <f>O1032</f>
        <v>523802.6</v>
      </c>
      <c r="P1031" s="98"/>
      <c r="Q1031" s="139">
        <f>Q1032</f>
        <v>523802.6</v>
      </c>
      <c r="R1031" s="98"/>
      <c r="S1031" s="141">
        <f>S1032</f>
        <v>523802.6</v>
      </c>
      <c r="U1031" s="141">
        <f>U1032</f>
        <v>523802.6</v>
      </c>
      <c r="V1031" s="227">
        <f t="shared" si="52"/>
        <v>100</v>
      </c>
    </row>
    <row r="1032" spans="1:22" ht="48" customHeight="1">
      <c r="A1032" s="11" t="s">
        <v>634</v>
      </c>
      <c r="B1032" s="60" t="s">
        <v>322</v>
      </c>
      <c r="C1032" s="60" t="s">
        <v>573</v>
      </c>
      <c r="D1032" s="60" t="s">
        <v>387</v>
      </c>
      <c r="E1032" s="57"/>
      <c r="F1032" s="98"/>
      <c r="G1032" s="57"/>
      <c r="H1032" s="102">
        <v>562800</v>
      </c>
      <c r="I1032" s="57">
        <f>G1032+H1032</f>
        <v>562800</v>
      </c>
      <c r="J1032" s="102"/>
      <c r="K1032" s="57">
        <f>I1032+J1032</f>
        <v>562800</v>
      </c>
      <c r="L1032" s="102"/>
      <c r="M1032" s="57">
        <f>K1032+L1032</f>
        <v>562800</v>
      </c>
      <c r="N1032" s="113">
        <v>-38997.4</v>
      </c>
      <c r="O1032" s="57">
        <f>M1032+N1032</f>
        <v>523802.6</v>
      </c>
      <c r="P1032" s="98"/>
      <c r="Q1032" s="139">
        <f>O1032+P1032</f>
        <v>523802.6</v>
      </c>
      <c r="R1032" s="98"/>
      <c r="S1032" s="141">
        <f>Q1032+R1032</f>
        <v>523802.6</v>
      </c>
      <c r="U1032" s="141">
        <f>S1032+T1032</f>
        <v>523802.6</v>
      </c>
      <c r="V1032" s="227">
        <f t="shared" si="52"/>
        <v>100</v>
      </c>
    </row>
    <row r="1033" spans="1:22" ht="99.75" customHeight="1">
      <c r="A1033" s="11" t="s">
        <v>575</v>
      </c>
      <c r="B1033" s="60" t="s">
        <v>322</v>
      </c>
      <c r="C1033" s="60" t="s">
        <v>574</v>
      </c>
      <c r="D1033" s="60"/>
      <c r="E1033" s="57"/>
      <c r="F1033" s="98"/>
      <c r="G1033" s="57"/>
      <c r="H1033" s="102"/>
      <c r="I1033" s="57">
        <f>I1034</f>
        <v>634500</v>
      </c>
      <c r="J1033" s="102"/>
      <c r="K1033" s="57">
        <f>K1034</f>
        <v>634500</v>
      </c>
      <c r="L1033" s="102"/>
      <c r="M1033" s="57">
        <f>M1034</f>
        <v>634500</v>
      </c>
      <c r="N1033" s="113"/>
      <c r="O1033" s="57">
        <f>O1034</f>
        <v>634500</v>
      </c>
      <c r="P1033" s="98"/>
      <c r="Q1033" s="139">
        <f>Q1034</f>
        <v>634500</v>
      </c>
      <c r="R1033" s="98"/>
      <c r="S1033" s="141">
        <f>S1034</f>
        <v>634500</v>
      </c>
      <c r="U1033" s="141">
        <f>U1034</f>
        <v>634500</v>
      </c>
      <c r="V1033" s="227">
        <f t="shared" si="52"/>
        <v>100</v>
      </c>
    </row>
    <row r="1034" spans="1:22" ht="37.5" customHeight="1">
      <c r="A1034" s="11" t="s">
        <v>589</v>
      </c>
      <c r="B1034" s="60" t="s">
        <v>322</v>
      </c>
      <c r="C1034" s="60" t="s">
        <v>574</v>
      </c>
      <c r="D1034" s="60" t="s">
        <v>385</v>
      </c>
      <c r="E1034" s="57"/>
      <c r="F1034" s="98"/>
      <c r="G1034" s="57"/>
      <c r="H1034" s="102">
        <v>634500</v>
      </c>
      <c r="I1034" s="57">
        <f>G1034+H1034</f>
        <v>634500</v>
      </c>
      <c r="J1034" s="102"/>
      <c r="K1034" s="57">
        <f>I1034+J1034</f>
        <v>634500</v>
      </c>
      <c r="L1034" s="102"/>
      <c r="M1034" s="57">
        <f>K1034+L1034</f>
        <v>634500</v>
      </c>
      <c r="N1034" s="113"/>
      <c r="O1034" s="57">
        <f>M1034+N1034</f>
        <v>634500</v>
      </c>
      <c r="P1034" s="98"/>
      <c r="Q1034" s="139">
        <f>O1034+P1034</f>
        <v>634500</v>
      </c>
      <c r="R1034" s="98"/>
      <c r="S1034" s="141">
        <f>Q1034+R1034</f>
        <v>634500</v>
      </c>
      <c r="U1034" s="141">
        <f>S1034+T1034</f>
        <v>634500</v>
      </c>
      <c r="V1034" s="227">
        <f aca="true" t="shared" si="61" ref="V1034:V1097">IF(S1034=0,"-",IF(U1034/S1034*100&gt;110,"свыше 100",ROUND((U1034/S1034*100),1)))</f>
        <v>100</v>
      </c>
    </row>
    <row r="1035" spans="1:22" ht="82.5" customHeight="1">
      <c r="A1035" s="11" t="s">
        <v>183</v>
      </c>
      <c r="B1035" s="60" t="s">
        <v>322</v>
      </c>
      <c r="C1035" s="60" t="s">
        <v>181</v>
      </c>
      <c r="D1035" s="60"/>
      <c r="E1035" s="57"/>
      <c r="F1035" s="98"/>
      <c r="G1035" s="57"/>
      <c r="H1035" s="102"/>
      <c r="I1035" s="57"/>
      <c r="J1035" s="102"/>
      <c r="K1035" s="57"/>
      <c r="L1035" s="102"/>
      <c r="M1035" s="57">
        <f>M1036</f>
        <v>512821</v>
      </c>
      <c r="N1035" s="113"/>
      <c r="O1035" s="57">
        <f>O1036</f>
        <v>512821</v>
      </c>
      <c r="P1035" s="98"/>
      <c r="Q1035" s="139">
        <f>Q1036</f>
        <v>512821</v>
      </c>
      <c r="R1035" s="98"/>
      <c r="S1035" s="141">
        <f>S1036</f>
        <v>512821</v>
      </c>
      <c r="U1035" s="141">
        <f>U1036</f>
        <v>512821</v>
      </c>
      <c r="V1035" s="227">
        <f t="shared" si="61"/>
        <v>100</v>
      </c>
    </row>
    <row r="1036" spans="1:22" ht="37.5" customHeight="1">
      <c r="A1036" s="11" t="s">
        <v>622</v>
      </c>
      <c r="B1036" s="60" t="s">
        <v>322</v>
      </c>
      <c r="C1036" s="60" t="s">
        <v>181</v>
      </c>
      <c r="D1036" s="60" t="s">
        <v>623</v>
      </c>
      <c r="E1036" s="57"/>
      <c r="F1036" s="98"/>
      <c r="G1036" s="57"/>
      <c r="H1036" s="102"/>
      <c r="I1036" s="57"/>
      <c r="J1036" s="102"/>
      <c r="K1036" s="57"/>
      <c r="L1036" s="102">
        <v>512821</v>
      </c>
      <c r="M1036" s="57">
        <f>K1036+L1036</f>
        <v>512821</v>
      </c>
      <c r="N1036" s="113"/>
      <c r="O1036" s="57">
        <f>M1036+N1036</f>
        <v>512821</v>
      </c>
      <c r="P1036" s="98"/>
      <c r="Q1036" s="139">
        <f>O1036+P1036</f>
        <v>512821</v>
      </c>
      <c r="R1036" s="98"/>
      <c r="S1036" s="141">
        <f>Q1036+R1036</f>
        <v>512821</v>
      </c>
      <c r="U1036" s="141">
        <f>S1036+T1036</f>
        <v>512821</v>
      </c>
      <c r="V1036" s="227">
        <f t="shared" si="61"/>
        <v>100</v>
      </c>
    </row>
    <row r="1037" spans="1:22" ht="54" customHeight="1">
      <c r="A1037" s="158" t="s">
        <v>31</v>
      </c>
      <c r="B1037" s="60" t="s">
        <v>322</v>
      </c>
      <c r="C1037" s="60" t="s">
        <v>32</v>
      </c>
      <c r="D1037" s="60"/>
      <c r="E1037" s="128">
        <f>E1038</f>
        <v>0</v>
      </c>
      <c r="F1037" s="129"/>
      <c r="G1037" s="128">
        <f>G1038</f>
        <v>0</v>
      </c>
      <c r="H1037" s="129"/>
      <c r="I1037" s="128">
        <f>I1038</f>
        <v>0</v>
      </c>
      <c r="J1037" s="129"/>
      <c r="K1037" s="128">
        <f>K1038</f>
        <v>0</v>
      </c>
      <c r="L1037" s="129"/>
      <c r="M1037" s="128"/>
      <c r="N1037" s="116"/>
      <c r="O1037" s="62">
        <f>O1038</f>
        <v>299200</v>
      </c>
      <c r="P1037" s="98"/>
      <c r="Q1037" s="130">
        <f>Q1038</f>
        <v>299200</v>
      </c>
      <c r="R1037" s="98"/>
      <c r="S1037" s="130">
        <f>S1038</f>
        <v>299200</v>
      </c>
      <c r="U1037" s="130">
        <f>U1038</f>
        <v>299200</v>
      </c>
      <c r="V1037" s="227">
        <f t="shared" si="61"/>
        <v>100</v>
      </c>
    </row>
    <row r="1038" spans="1:22" ht="37.5" customHeight="1">
      <c r="A1038" s="127" t="s">
        <v>622</v>
      </c>
      <c r="B1038" s="60" t="s">
        <v>322</v>
      </c>
      <c r="C1038" s="60" t="s">
        <v>32</v>
      </c>
      <c r="D1038" s="60" t="s">
        <v>623</v>
      </c>
      <c r="E1038" s="128"/>
      <c r="F1038" s="129"/>
      <c r="G1038" s="130"/>
      <c r="H1038" s="129"/>
      <c r="I1038" s="130"/>
      <c r="J1038" s="129"/>
      <c r="K1038" s="130"/>
      <c r="L1038" s="129">
        <v>512821</v>
      </c>
      <c r="M1038" s="130"/>
      <c r="N1038" s="116">
        <v>299200</v>
      </c>
      <c r="O1038" s="130">
        <f>M1038+N1038</f>
        <v>299200</v>
      </c>
      <c r="P1038" s="98"/>
      <c r="Q1038" s="130">
        <f>O1038+P1038</f>
        <v>299200</v>
      </c>
      <c r="R1038" s="98"/>
      <c r="S1038" s="130">
        <f>Q1038+R1038</f>
        <v>299200</v>
      </c>
      <c r="U1038" s="130">
        <f>S1038+T1038</f>
        <v>299200</v>
      </c>
      <c r="V1038" s="227">
        <f t="shared" si="61"/>
        <v>100</v>
      </c>
    </row>
    <row r="1039" spans="1:22" ht="52.5" customHeight="1">
      <c r="A1039" s="11" t="s">
        <v>590</v>
      </c>
      <c r="B1039" s="60" t="s">
        <v>322</v>
      </c>
      <c r="C1039" s="60" t="s">
        <v>577</v>
      </c>
      <c r="D1039" s="60"/>
      <c r="E1039" s="57"/>
      <c r="F1039" s="98"/>
      <c r="G1039" s="57"/>
      <c r="H1039" s="102"/>
      <c r="I1039" s="57">
        <f>I1040</f>
        <v>1729500</v>
      </c>
      <c r="J1039" s="102"/>
      <c r="K1039" s="57">
        <f>K1040</f>
        <v>1729500</v>
      </c>
      <c r="L1039" s="102"/>
      <c r="M1039" s="57">
        <f>M1040</f>
        <v>1729500</v>
      </c>
      <c r="N1039" s="113"/>
      <c r="O1039" s="57">
        <f>O1040</f>
        <v>1729500</v>
      </c>
      <c r="P1039" s="98"/>
      <c r="Q1039" s="139">
        <f>Q1040</f>
        <v>1729500</v>
      </c>
      <c r="R1039" s="98"/>
      <c r="S1039" s="141">
        <f>S1040</f>
        <v>1729500</v>
      </c>
      <c r="U1039" s="141">
        <f>U1040</f>
        <v>1711710</v>
      </c>
      <c r="V1039" s="227">
        <f t="shared" si="61"/>
        <v>99</v>
      </c>
    </row>
    <row r="1040" spans="1:22" ht="65.25" customHeight="1">
      <c r="A1040" s="11" t="s">
        <v>584</v>
      </c>
      <c r="B1040" s="60" t="s">
        <v>322</v>
      </c>
      <c r="C1040" s="60" t="s">
        <v>577</v>
      </c>
      <c r="D1040" s="60" t="s">
        <v>570</v>
      </c>
      <c r="E1040" s="57"/>
      <c r="F1040" s="98"/>
      <c r="G1040" s="57"/>
      <c r="H1040" s="102">
        <v>1729500</v>
      </c>
      <c r="I1040" s="57">
        <f>G1040+H1040</f>
        <v>1729500</v>
      </c>
      <c r="J1040" s="102"/>
      <c r="K1040" s="57">
        <f>I1040+J1040</f>
        <v>1729500</v>
      </c>
      <c r="L1040" s="102"/>
      <c r="M1040" s="57">
        <f>K1040+L1040</f>
        <v>1729500</v>
      </c>
      <c r="N1040" s="113"/>
      <c r="O1040" s="57">
        <f>M1040+N1040</f>
        <v>1729500</v>
      </c>
      <c r="P1040" s="98"/>
      <c r="Q1040" s="139">
        <f>O1040+P1040</f>
        <v>1729500</v>
      </c>
      <c r="R1040" s="98"/>
      <c r="S1040" s="141">
        <f>Q1040+R1040</f>
        <v>1729500</v>
      </c>
      <c r="U1040" s="141">
        <v>1711710</v>
      </c>
      <c r="V1040" s="227">
        <f t="shared" si="61"/>
        <v>99</v>
      </c>
    </row>
    <row r="1041" spans="1:22" ht="93.75" customHeight="1">
      <c r="A1041" s="127" t="s">
        <v>33</v>
      </c>
      <c r="B1041" s="60" t="s">
        <v>322</v>
      </c>
      <c r="C1041" s="60" t="s">
        <v>34</v>
      </c>
      <c r="D1041" s="60"/>
      <c r="E1041" s="128">
        <f>E1042</f>
        <v>0</v>
      </c>
      <c r="F1041" s="129"/>
      <c r="G1041" s="128">
        <f>G1042</f>
        <v>0</v>
      </c>
      <c r="H1041" s="129"/>
      <c r="I1041" s="128">
        <f>I1042</f>
        <v>0</v>
      </c>
      <c r="J1041" s="129"/>
      <c r="K1041" s="128">
        <f>K1042</f>
        <v>0</v>
      </c>
      <c r="L1041" s="129"/>
      <c r="M1041" s="128"/>
      <c r="N1041" s="116"/>
      <c r="O1041" s="128">
        <f>O1042</f>
        <v>698000</v>
      </c>
      <c r="P1041" s="98"/>
      <c r="Q1041" s="159">
        <f>Q1042</f>
        <v>698000</v>
      </c>
      <c r="R1041" s="98"/>
      <c r="S1041" s="159">
        <f>S1042</f>
        <v>698000</v>
      </c>
      <c r="U1041" s="159">
        <f>U1042</f>
        <v>698000</v>
      </c>
      <c r="V1041" s="227">
        <f t="shared" si="61"/>
        <v>100</v>
      </c>
    </row>
    <row r="1042" spans="1:22" ht="30.75" customHeight="1">
      <c r="A1042" s="127" t="s">
        <v>622</v>
      </c>
      <c r="B1042" s="60" t="s">
        <v>322</v>
      </c>
      <c r="C1042" s="60" t="s">
        <v>34</v>
      </c>
      <c r="D1042" s="60" t="s">
        <v>623</v>
      </c>
      <c r="E1042" s="128"/>
      <c r="F1042" s="129"/>
      <c r="G1042" s="130"/>
      <c r="H1042" s="129"/>
      <c r="I1042" s="130"/>
      <c r="J1042" s="129"/>
      <c r="K1042" s="130"/>
      <c r="L1042" s="129">
        <v>512821</v>
      </c>
      <c r="M1042" s="130"/>
      <c r="N1042" s="116">
        <v>698000</v>
      </c>
      <c r="O1042" s="130">
        <f>M1042+N1042</f>
        <v>698000</v>
      </c>
      <c r="P1042" s="98"/>
      <c r="Q1042" s="130">
        <f>O1042+P1042</f>
        <v>698000</v>
      </c>
      <c r="R1042" s="98"/>
      <c r="S1042" s="130">
        <f>Q1042+R1042</f>
        <v>698000</v>
      </c>
      <c r="U1042" s="130">
        <f>S1042+T1042</f>
        <v>698000</v>
      </c>
      <c r="V1042" s="227">
        <f t="shared" si="61"/>
        <v>100</v>
      </c>
    </row>
    <row r="1043" spans="1:22" ht="65.25" customHeight="1">
      <c r="A1043" s="11" t="s">
        <v>185</v>
      </c>
      <c r="B1043" s="60" t="s">
        <v>322</v>
      </c>
      <c r="C1043" s="60" t="s">
        <v>184</v>
      </c>
      <c r="D1043" s="60"/>
      <c r="E1043" s="57"/>
      <c r="F1043" s="98"/>
      <c r="G1043" s="57"/>
      <c r="H1043" s="102"/>
      <c r="I1043" s="57"/>
      <c r="J1043" s="102"/>
      <c r="K1043" s="57"/>
      <c r="L1043" s="102"/>
      <c r="M1043" s="57">
        <f>M1044</f>
        <v>545431</v>
      </c>
      <c r="N1043" s="113"/>
      <c r="O1043" s="57">
        <f>O1044</f>
        <v>545431</v>
      </c>
      <c r="P1043" s="98"/>
      <c r="Q1043" s="139">
        <f>Q1044</f>
        <v>545431</v>
      </c>
      <c r="R1043" s="98"/>
      <c r="S1043" s="141">
        <f>S1044</f>
        <v>545431</v>
      </c>
      <c r="U1043" s="141">
        <f>U1044</f>
        <v>545431</v>
      </c>
      <c r="V1043" s="227">
        <f t="shared" si="61"/>
        <v>100</v>
      </c>
    </row>
    <row r="1044" spans="1:22" ht="30.75" customHeight="1">
      <c r="A1044" s="11" t="s">
        <v>622</v>
      </c>
      <c r="B1044" s="60" t="s">
        <v>322</v>
      </c>
      <c r="C1044" s="60" t="s">
        <v>184</v>
      </c>
      <c r="D1044" s="60" t="s">
        <v>623</v>
      </c>
      <c r="E1044" s="57"/>
      <c r="F1044" s="98"/>
      <c r="G1044" s="57"/>
      <c r="H1044" s="102"/>
      <c r="I1044" s="57"/>
      <c r="J1044" s="102"/>
      <c r="K1044" s="57"/>
      <c r="L1044" s="102">
        <v>545431</v>
      </c>
      <c r="M1044" s="57">
        <f>K1044+L1044</f>
        <v>545431</v>
      </c>
      <c r="N1044" s="113"/>
      <c r="O1044" s="57">
        <f>M1044+N1044</f>
        <v>545431</v>
      </c>
      <c r="P1044" s="98"/>
      <c r="Q1044" s="139">
        <f>O1044+P1044</f>
        <v>545431</v>
      </c>
      <c r="R1044" s="98"/>
      <c r="S1044" s="141">
        <f>Q1044+R1044</f>
        <v>545431</v>
      </c>
      <c r="U1044" s="141">
        <f>S1044+T1044</f>
        <v>545431</v>
      </c>
      <c r="V1044" s="227">
        <f t="shared" si="61"/>
        <v>100</v>
      </c>
    </row>
    <row r="1045" spans="1:22" ht="30" customHeight="1">
      <c r="A1045" s="37" t="s">
        <v>323</v>
      </c>
      <c r="B1045" s="56" t="s">
        <v>324</v>
      </c>
      <c r="C1045" s="56"/>
      <c r="D1045" s="56"/>
      <c r="E1045" s="58">
        <f>E1046+E1062</f>
        <v>15046410</v>
      </c>
      <c r="F1045" s="98"/>
      <c r="G1045" s="58">
        <f>G1046+G1062</f>
        <v>15046410</v>
      </c>
      <c r="H1045" s="103"/>
      <c r="I1045" s="58">
        <f>I1046+I1062</f>
        <v>15629410</v>
      </c>
      <c r="J1045" s="103"/>
      <c r="K1045" s="58">
        <f>K1046+K1062</f>
        <v>15629410</v>
      </c>
      <c r="L1045" s="103"/>
      <c r="M1045" s="58">
        <f>M1046+M1062</f>
        <v>15629410</v>
      </c>
      <c r="N1045" s="113"/>
      <c r="O1045" s="58">
        <f>O1046+O1062</f>
        <v>15680680</v>
      </c>
      <c r="P1045" s="98"/>
      <c r="Q1045" s="140">
        <f>Q1046+Q1062</f>
        <v>15634314.82</v>
      </c>
      <c r="R1045" s="98"/>
      <c r="S1045" s="130">
        <f>S1046+S1062</f>
        <v>15634314.82</v>
      </c>
      <c r="U1045" s="130">
        <f>U1046+U1062</f>
        <v>15491485.639999999</v>
      </c>
      <c r="V1045" s="227">
        <f t="shared" si="61"/>
        <v>99.1</v>
      </c>
    </row>
    <row r="1046" spans="1:22" ht="45.75" customHeight="1">
      <c r="A1046" s="37" t="s">
        <v>138</v>
      </c>
      <c r="B1046" s="56" t="s">
        <v>324</v>
      </c>
      <c r="C1046" s="56" t="s">
        <v>373</v>
      </c>
      <c r="D1046" s="56"/>
      <c r="E1046" s="58">
        <f>E1047+E1057</f>
        <v>13824410</v>
      </c>
      <c r="F1046" s="98"/>
      <c r="G1046" s="58">
        <f>G1047+G1057</f>
        <v>13824410</v>
      </c>
      <c r="H1046" s="103"/>
      <c r="I1046" s="58">
        <f>I1047+I1057</f>
        <v>14407410</v>
      </c>
      <c r="J1046" s="103"/>
      <c r="K1046" s="58">
        <f>K1047+K1057</f>
        <v>14407410</v>
      </c>
      <c r="L1046" s="103"/>
      <c r="M1046" s="58">
        <f>M1047+M1057</f>
        <v>14407410</v>
      </c>
      <c r="N1046" s="113"/>
      <c r="O1046" s="58">
        <f>O1047+O1057</f>
        <v>14458680</v>
      </c>
      <c r="P1046" s="98"/>
      <c r="Q1046" s="140">
        <f>Q1047+Q1057</f>
        <v>14456503.36</v>
      </c>
      <c r="R1046" s="98"/>
      <c r="S1046" s="130">
        <f>S1047+S1057</f>
        <v>14456503.36</v>
      </c>
      <c r="U1046" s="130">
        <f>U1047+U1057</f>
        <v>14456503.36</v>
      </c>
      <c r="V1046" s="227">
        <f t="shared" si="61"/>
        <v>100</v>
      </c>
    </row>
    <row r="1047" spans="1:22" ht="32.25" customHeight="1">
      <c r="A1047" s="37" t="s">
        <v>657</v>
      </c>
      <c r="B1047" s="56" t="s">
        <v>324</v>
      </c>
      <c r="C1047" s="56" t="s">
        <v>658</v>
      </c>
      <c r="D1047" s="56"/>
      <c r="E1047" s="62">
        <f>E1048+E1050+E1053</f>
        <v>12557410</v>
      </c>
      <c r="F1047" s="98"/>
      <c r="G1047" s="62">
        <f>G1048+G1050+G1053</f>
        <v>12557410</v>
      </c>
      <c r="H1047" s="103"/>
      <c r="I1047" s="62">
        <f>I1048+I1050+I1053</f>
        <v>12557410</v>
      </c>
      <c r="J1047" s="103"/>
      <c r="K1047" s="62">
        <f>K1048+K1050+K1053</f>
        <v>12557410</v>
      </c>
      <c r="L1047" s="103"/>
      <c r="M1047" s="62">
        <f>M1048+M1050+M1053</f>
        <v>12557410</v>
      </c>
      <c r="N1047" s="113"/>
      <c r="O1047" s="62">
        <f>O1048+O1050+O1053</f>
        <v>12608680</v>
      </c>
      <c r="P1047" s="98"/>
      <c r="Q1047" s="130">
        <f>Q1048+Q1050+Q1053</f>
        <v>12608680</v>
      </c>
      <c r="R1047" s="98"/>
      <c r="S1047" s="130">
        <f>S1048+S1050+S1053</f>
        <v>12608680</v>
      </c>
      <c r="U1047" s="130">
        <f>U1048+U1050+U1053</f>
        <v>12608680</v>
      </c>
      <c r="V1047" s="227">
        <f t="shared" si="61"/>
        <v>100</v>
      </c>
    </row>
    <row r="1048" spans="1:22" ht="33" customHeight="1">
      <c r="A1048" s="37" t="s">
        <v>659</v>
      </c>
      <c r="B1048" s="59" t="s">
        <v>324</v>
      </c>
      <c r="C1048" s="59" t="s">
        <v>660</v>
      </c>
      <c r="D1048" s="59"/>
      <c r="E1048" s="58">
        <f>E1049</f>
        <v>1811510</v>
      </c>
      <c r="F1048" s="98"/>
      <c r="G1048" s="58">
        <f>G1049</f>
        <v>1811510</v>
      </c>
      <c r="H1048" s="103"/>
      <c r="I1048" s="58">
        <f>I1049</f>
        <v>1811510</v>
      </c>
      <c r="J1048" s="103"/>
      <c r="K1048" s="58">
        <f>K1049</f>
        <v>1811510</v>
      </c>
      <c r="L1048" s="103"/>
      <c r="M1048" s="58">
        <f>M1049</f>
        <v>1811510</v>
      </c>
      <c r="N1048" s="113"/>
      <c r="O1048" s="58">
        <f>O1049</f>
        <v>1811510</v>
      </c>
      <c r="P1048" s="98"/>
      <c r="Q1048" s="140">
        <f>Q1049</f>
        <v>1811510</v>
      </c>
      <c r="R1048" s="98"/>
      <c r="S1048" s="130">
        <f>S1049</f>
        <v>1811510</v>
      </c>
      <c r="U1048" s="130">
        <f>U1049</f>
        <v>1811510</v>
      </c>
      <c r="V1048" s="227">
        <f t="shared" si="61"/>
        <v>100</v>
      </c>
    </row>
    <row r="1049" spans="1:22" ht="34.5" customHeight="1">
      <c r="A1049" s="156" t="s">
        <v>628</v>
      </c>
      <c r="B1049" s="56" t="s">
        <v>324</v>
      </c>
      <c r="C1049" s="59" t="s">
        <v>660</v>
      </c>
      <c r="D1049" s="59" t="s">
        <v>637</v>
      </c>
      <c r="E1049" s="57">
        <v>1811510</v>
      </c>
      <c r="F1049" s="98"/>
      <c r="G1049" s="57">
        <f>E1049+F1049</f>
        <v>1811510</v>
      </c>
      <c r="H1049" s="103"/>
      <c r="I1049" s="57">
        <f>G1049+H1049</f>
        <v>1811510</v>
      </c>
      <c r="J1049" s="103"/>
      <c r="K1049" s="57">
        <f>I1049+J1049</f>
        <v>1811510</v>
      </c>
      <c r="L1049" s="103"/>
      <c r="M1049" s="57">
        <f>K1049+L1049</f>
        <v>1811510</v>
      </c>
      <c r="N1049" s="113"/>
      <c r="O1049" s="57">
        <f>M1049+N1049</f>
        <v>1811510</v>
      </c>
      <c r="P1049" s="98"/>
      <c r="Q1049" s="139">
        <f>O1049+P1049</f>
        <v>1811510</v>
      </c>
      <c r="R1049" s="98"/>
      <c r="S1049" s="141">
        <f>Q1049+R1049</f>
        <v>1811510</v>
      </c>
      <c r="U1049" s="141">
        <v>1811510</v>
      </c>
      <c r="V1049" s="227">
        <f t="shared" si="61"/>
        <v>100</v>
      </c>
    </row>
    <row r="1050" spans="1:22" ht="62.25" customHeight="1">
      <c r="A1050" s="157" t="s">
        <v>663</v>
      </c>
      <c r="B1050" s="59" t="s">
        <v>324</v>
      </c>
      <c r="C1050" s="56" t="s">
        <v>664</v>
      </c>
      <c r="D1050" s="56"/>
      <c r="E1050" s="58">
        <f>E1051+E1052</f>
        <v>2490000</v>
      </c>
      <c r="F1050" s="98"/>
      <c r="G1050" s="58">
        <f>G1051+G1052</f>
        <v>2490000</v>
      </c>
      <c r="H1050" s="103"/>
      <c r="I1050" s="58">
        <f>I1051+I1052</f>
        <v>2490000</v>
      </c>
      <c r="J1050" s="103"/>
      <c r="K1050" s="58">
        <f>K1051+K1052</f>
        <v>2490000</v>
      </c>
      <c r="L1050" s="103"/>
      <c r="M1050" s="58">
        <f>M1051+M1052</f>
        <v>2490000</v>
      </c>
      <c r="N1050" s="113"/>
      <c r="O1050" s="58">
        <f>O1051+O1052</f>
        <v>2541270</v>
      </c>
      <c r="P1050" s="98"/>
      <c r="Q1050" s="140">
        <f>Q1051+Q1052</f>
        <v>2541270</v>
      </c>
      <c r="R1050" s="98"/>
      <c r="S1050" s="130">
        <f>S1051+S1052</f>
        <v>2541270</v>
      </c>
      <c r="U1050" s="130">
        <f>U1051+U1052</f>
        <v>2541270</v>
      </c>
      <c r="V1050" s="227">
        <f t="shared" si="61"/>
        <v>100</v>
      </c>
    </row>
    <row r="1051" spans="1:22" ht="34.5" customHeight="1">
      <c r="A1051" s="37" t="s">
        <v>402</v>
      </c>
      <c r="B1051" s="56" t="s">
        <v>324</v>
      </c>
      <c r="C1051" s="56" t="s">
        <v>664</v>
      </c>
      <c r="D1051" s="56" t="s">
        <v>385</v>
      </c>
      <c r="E1051" s="66">
        <v>1348549</v>
      </c>
      <c r="F1051" s="98"/>
      <c r="G1051" s="66">
        <f>E1051+F1051</f>
        <v>1348549</v>
      </c>
      <c r="H1051" s="103"/>
      <c r="I1051" s="66">
        <f>G1051+H1051</f>
        <v>1348549</v>
      </c>
      <c r="J1051" s="103"/>
      <c r="K1051" s="66">
        <f>I1051+J1051</f>
        <v>1348549</v>
      </c>
      <c r="L1051" s="103">
        <v>138476</v>
      </c>
      <c r="M1051" s="66">
        <f>K1051+L1051</f>
        <v>1487025</v>
      </c>
      <c r="N1051" s="113">
        <v>51270</v>
      </c>
      <c r="O1051" s="66">
        <f>M1051+N1051</f>
        <v>1538295</v>
      </c>
      <c r="P1051" s="98"/>
      <c r="Q1051" s="145">
        <f>O1051+P1051</f>
        <v>1538295</v>
      </c>
      <c r="R1051" s="98"/>
      <c r="S1051" s="141">
        <f>Q1051+R1051</f>
        <v>1538295</v>
      </c>
      <c r="U1051" s="141">
        <f>S1051+T1051</f>
        <v>1538295</v>
      </c>
      <c r="V1051" s="227">
        <f t="shared" si="61"/>
        <v>100</v>
      </c>
    </row>
    <row r="1052" spans="1:22" ht="33.75" customHeight="1">
      <c r="A1052" s="41" t="s">
        <v>622</v>
      </c>
      <c r="B1052" s="161" t="s">
        <v>324</v>
      </c>
      <c r="C1052" s="88" t="s">
        <v>664</v>
      </c>
      <c r="D1052" s="88" t="s">
        <v>623</v>
      </c>
      <c r="E1052" s="61">
        <v>1141451</v>
      </c>
      <c r="F1052" s="98"/>
      <c r="G1052" s="66">
        <f>E1052+F1052</f>
        <v>1141451</v>
      </c>
      <c r="H1052" s="103"/>
      <c r="I1052" s="66">
        <f>G1052+H1052</f>
        <v>1141451</v>
      </c>
      <c r="J1052" s="103"/>
      <c r="K1052" s="66">
        <f>I1052+J1052</f>
        <v>1141451</v>
      </c>
      <c r="L1052" s="103">
        <v>-138476</v>
      </c>
      <c r="M1052" s="66">
        <f>K1052+L1052</f>
        <v>1002975</v>
      </c>
      <c r="N1052" s="113"/>
      <c r="O1052" s="66">
        <f>M1052+N1052</f>
        <v>1002975</v>
      </c>
      <c r="P1052" s="98"/>
      <c r="Q1052" s="145">
        <f>O1052+P1052</f>
        <v>1002975</v>
      </c>
      <c r="R1052" s="98"/>
      <c r="S1052" s="141">
        <f>Q1052+R1052</f>
        <v>1002975</v>
      </c>
      <c r="U1052" s="141">
        <f>S1052+T1052</f>
        <v>1002975</v>
      </c>
      <c r="V1052" s="227">
        <f t="shared" si="61"/>
        <v>100</v>
      </c>
    </row>
    <row r="1053" spans="1:22" ht="35.25" customHeight="1">
      <c r="A1053" s="199" t="s">
        <v>661</v>
      </c>
      <c r="B1053" s="89" t="s">
        <v>324</v>
      </c>
      <c r="C1053" s="89" t="s">
        <v>662</v>
      </c>
      <c r="D1053" s="89"/>
      <c r="E1053" s="62">
        <f>E1055+E1056</f>
        <v>8255900</v>
      </c>
      <c r="F1053" s="98"/>
      <c r="G1053" s="62">
        <f>G1055+G1056</f>
        <v>8255900</v>
      </c>
      <c r="H1053" s="103"/>
      <c r="I1053" s="62">
        <f>I1055+I1056</f>
        <v>8255900</v>
      </c>
      <c r="J1053" s="103"/>
      <c r="K1053" s="62">
        <f>K1055+K1056</f>
        <v>8255900</v>
      </c>
      <c r="L1053" s="103"/>
      <c r="M1053" s="62">
        <f>M1055+M1056</f>
        <v>8255900</v>
      </c>
      <c r="N1053" s="113"/>
      <c r="O1053" s="62">
        <f>O1055+O1056</f>
        <v>8255900</v>
      </c>
      <c r="P1053" s="98"/>
      <c r="Q1053" s="130">
        <f>Q1055+Q1056</f>
        <v>8255900</v>
      </c>
      <c r="R1053" s="98"/>
      <c r="S1053" s="130">
        <f>S1055+S1056</f>
        <v>8255900</v>
      </c>
      <c r="U1053" s="130">
        <f>U1055+U1056</f>
        <v>8255900</v>
      </c>
      <c r="V1053" s="227">
        <f t="shared" si="61"/>
        <v>100</v>
      </c>
    </row>
    <row r="1054" spans="1:22" ht="48.75" customHeight="1" hidden="1">
      <c r="A1054" s="11" t="s">
        <v>402</v>
      </c>
      <c r="B1054" s="60" t="s">
        <v>324</v>
      </c>
      <c r="C1054" s="60" t="s">
        <v>662</v>
      </c>
      <c r="D1054" s="60" t="s">
        <v>385</v>
      </c>
      <c r="E1054" s="66">
        <v>2372150</v>
      </c>
      <c r="F1054" s="98"/>
      <c r="G1054" s="66">
        <v>2372150</v>
      </c>
      <c r="H1054" s="103"/>
      <c r="I1054" s="66">
        <v>2372150</v>
      </c>
      <c r="J1054" s="103"/>
      <c r="K1054" s="66">
        <v>2372150</v>
      </c>
      <c r="L1054" s="103"/>
      <c r="M1054" s="66">
        <v>2372150</v>
      </c>
      <c r="N1054" s="113"/>
      <c r="O1054" s="66">
        <v>2372150</v>
      </c>
      <c r="P1054" s="98"/>
      <c r="Q1054" s="145">
        <v>2372150</v>
      </c>
      <c r="R1054" s="98"/>
      <c r="S1054" s="141">
        <v>2372150</v>
      </c>
      <c r="U1054" s="141">
        <v>2372150</v>
      </c>
      <c r="V1054" s="227">
        <f t="shared" si="61"/>
        <v>100</v>
      </c>
    </row>
    <row r="1055" spans="1:22" ht="32.25" customHeight="1">
      <c r="A1055" s="37" t="s">
        <v>402</v>
      </c>
      <c r="B1055" s="60" t="s">
        <v>324</v>
      </c>
      <c r="C1055" s="60" t="s">
        <v>662</v>
      </c>
      <c r="D1055" s="60" t="s">
        <v>385</v>
      </c>
      <c r="E1055" s="66">
        <v>2372150</v>
      </c>
      <c r="F1055" s="98"/>
      <c r="G1055" s="66">
        <f>E1055+F1055</f>
        <v>2372150</v>
      </c>
      <c r="H1055" s="103"/>
      <c r="I1055" s="66">
        <f>G1055+H1055</f>
        <v>2372150</v>
      </c>
      <c r="J1055" s="103"/>
      <c r="K1055" s="66">
        <f>I1055+J1055</f>
        <v>2372150</v>
      </c>
      <c r="L1055" s="103"/>
      <c r="M1055" s="66">
        <f>K1055+L1055</f>
        <v>2372150</v>
      </c>
      <c r="N1055" s="113"/>
      <c r="O1055" s="66">
        <f>M1055+N1055</f>
        <v>2372150</v>
      </c>
      <c r="P1055" s="98"/>
      <c r="Q1055" s="145">
        <f>O1055+P1055</f>
        <v>2372150</v>
      </c>
      <c r="R1055" s="98"/>
      <c r="S1055" s="141">
        <f>Q1055+R1055</f>
        <v>2372150</v>
      </c>
      <c r="U1055" s="141">
        <f>S1055+T1055</f>
        <v>2372150</v>
      </c>
      <c r="V1055" s="227">
        <f t="shared" si="61"/>
        <v>100</v>
      </c>
    </row>
    <row r="1056" spans="1:22" ht="30.75" customHeight="1">
      <c r="A1056" s="156" t="s">
        <v>628</v>
      </c>
      <c r="B1056" s="56" t="s">
        <v>324</v>
      </c>
      <c r="C1056" s="56" t="s">
        <v>662</v>
      </c>
      <c r="D1056" s="56" t="s">
        <v>637</v>
      </c>
      <c r="E1056" s="66">
        <v>5883750</v>
      </c>
      <c r="F1056" s="98"/>
      <c r="G1056" s="66">
        <f>E1056+F1056</f>
        <v>5883750</v>
      </c>
      <c r="H1056" s="103"/>
      <c r="I1056" s="66">
        <f>G1056+H1056</f>
        <v>5883750</v>
      </c>
      <c r="J1056" s="103"/>
      <c r="K1056" s="66">
        <f>I1056+J1056</f>
        <v>5883750</v>
      </c>
      <c r="L1056" s="103"/>
      <c r="M1056" s="66">
        <f>K1056+L1056</f>
        <v>5883750</v>
      </c>
      <c r="N1056" s="113"/>
      <c r="O1056" s="66">
        <f>M1056+N1056</f>
        <v>5883750</v>
      </c>
      <c r="P1056" s="98"/>
      <c r="Q1056" s="145">
        <f>O1056+P1056</f>
        <v>5883750</v>
      </c>
      <c r="R1056" s="98"/>
      <c r="S1056" s="141">
        <f>Q1056+R1056</f>
        <v>5883750</v>
      </c>
      <c r="U1056" s="141">
        <f>S1056+T1056</f>
        <v>5883750</v>
      </c>
      <c r="V1056" s="227">
        <f t="shared" si="61"/>
        <v>100</v>
      </c>
    </row>
    <row r="1057" spans="1:22" ht="80.25" customHeight="1">
      <c r="A1057" s="41" t="s">
        <v>154</v>
      </c>
      <c r="B1057" s="161" t="s">
        <v>324</v>
      </c>
      <c r="C1057" s="88" t="s">
        <v>649</v>
      </c>
      <c r="D1057" s="88"/>
      <c r="E1057" s="67">
        <f>E1058</f>
        <v>1267000</v>
      </c>
      <c r="F1057" s="98"/>
      <c r="G1057" s="67">
        <f>G1058</f>
        <v>1267000</v>
      </c>
      <c r="H1057" s="103"/>
      <c r="I1057" s="67">
        <f>I1058+I1060</f>
        <v>1850000</v>
      </c>
      <c r="J1057" s="103"/>
      <c r="K1057" s="67">
        <f>K1058+K1060</f>
        <v>1850000</v>
      </c>
      <c r="L1057" s="103"/>
      <c r="M1057" s="67">
        <f>M1058+M1060</f>
        <v>1850000</v>
      </c>
      <c r="N1057" s="113"/>
      <c r="O1057" s="67">
        <f>O1058+O1060</f>
        <v>1850000</v>
      </c>
      <c r="P1057" s="98"/>
      <c r="Q1057" s="144">
        <f>Q1058+Q1060</f>
        <v>1847823.36</v>
      </c>
      <c r="R1057" s="98"/>
      <c r="S1057" s="130">
        <f>S1058+S1060</f>
        <v>1847823.36</v>
      </c>
      <c r="U1057" s="130">
        <f>U1058+U1060</f>
        <v>1847823.36</v>
      </c>
      <c r="V1057" s="227">
        <f t="shared" si="61"/>
        <v>100</v>
      </c>
    </row>
    <row r="1058" spans="1:22" ht="69" customHeight="1">
      <c r="A1058" s="87" t="s">
        <v>652</v>
      </c>
      <c r="B1058" s="88" t="s">
        <v>324</v>
      </c>
      <c r="C1058" s="88" t="s">
        <v>653</v>
      </c>
      <c r="D1058" s="88"/>
      <c r="E1058" s="67">
        <f>E1059</f>
        <v>1267000</v>
      </c>
      <c r="F1058" s="98"/>
      <c r="G1058" s="67">
        <f>G1059</f>
        <v>1267000</v>
      </c>
      <c r="H1058" s="103"/>
      <c r="I1058" s="67">
        <f>I1059</f>
        <v>1267000</v>
      </c>
      <c r="J1058" s="103"/>
      <c r="K1058" s="67">
        <f>K1059</f>
        <v>1267000</v>
      </c>
      <c r="L1058" s="103"/>
      <c r="M1058" s="67">
        <f>M1059</f>
        <v>1267000</v>
      </c>
      <c r="N1058" s="113"/>
      <c r="O1058" s="67">
        <f>O1059</f>
        <v>1267000</v>
      </c>
      <c r="P1058" s="98"/>
      <c r="Q1058" s="144">
        <f>Q1059</f>
        <v>1264823.36</v>
      </c>
      <c r="R1058" s="98"/>
      <c r="S1058" s="130">
        <f>S1059</f>
        <v>1264823.36</v>
      </c>
      <c r="U1058" s="130">
        <f>U1059</f>
        <v>1264823.36</v>
      </c>
      <c r="V1058" s="227">
        <f t="shared" si="61"/>
        <v>100</v>
      </c>
    </row>
    <row r="1059" spans="1:22" ht="33" customHeight="1">
      <c r="A1059" s="41" t="s">
        <v>622</v>
      </c>
      <c r="B1059" s="88" t="s">
        <v>324</v>
      </c>
      <c r="C1059" s="88" t="s">
        <v>653</v>
      </c>
      <c r="D1059" s="88" t="s">
        <v>623</v>
      </c>
      <c r="E1059" s="66">
        <v>1267000</v>
      </c>
      <c r="F1059" s="98"/>
      <c r="G1059" s="66">
        <f>E1059+F1059</f>
        <v>1267000</v>
      </c>
      <c r="H1059" s="103"/>
      <c r="I1059" s="66">
        <f>G1059+H1059</f>
        <v>1267000</v>
      </c>
      <c r="J1059" s="103"/>
      <c r="K1059" s="66">
        <f>I1059+J1059</f>
        <v>1267000</v>
      </c>
      <c r="L1059" s="103"/>
      <c r="M1059" s="66">
        <f>K1059+L1059</f>
        <v>1267000</v>
      </c>
      <c r="N1059" s="113"/>
      <c r="O1059" s="66">
        <f>M1059+N1059</f>
        <v>1267000</v>
      </c>
      <c r="P1059" s="98">
        <v>-2176.64</v>
      </c>
      <c r="Q1059" s="145">
        <f>O1059+P1059</f>
        <v>1264823.36</v>
      </c>
      <c r="R1059" s="98"/>
      <c r="S1059" s="141">
        <f>Q1059+R1059</f>
        <v>1264823.36</v>
      </c>
      <c r="U1059" s="141">
        <f>S1059+T1059</f>
        <v>1264823.36</v>
      </c>
      <c r="V1059" s="227">
        <f t="shared" si="61"/>
        <v>100</v>
      </c>
    </row>
    <row r="1060" spans="1:22" ht="101.25" customHeight="1">
      <c r="A1060" s="101" t="s">
        <v>591</v>
      </c>
      <c r="B1060" s="60" t="s">
        <v>324</v>
      </c>
      <c r="C1060" s="60" t="s">
        <v>580</v>
      </c>
      <c r="D1060" s="88"/>
      <c r="E1060" s="66"/>
      <c r="F1060" s="98"/>
      <c r="G1060" s="66"/>
      <c r="H1060" s="103"/>
      <c r="I1060" s="66">
        <f>I1061</f>
        <v>583000</v>
      </c>
      <c r="J1060" s="103"/>
      <c r="K1060" s="66">
        <f>K1061</f>
        <v>583000</v>
      </c>
      <c r="L1060" s="103"/>
      <c r="M1060" s="66">
        <f>M1061</f>
        <v>583000</v>
      </c>
      <c r="N1060" s="113"/>
      <c r="O1060" s="66">
        <f>O1061</f>
        <v>583000</v>
      </c>
      <c r="P1060" s="98"/>
      <c r="Q1060" s="145">
        <f>Q1061</f>
        <v>583000</v>
      </c>
      <c r="R1060" s="98"/>
      <c r="S1060" s="141">
        <f>S1061</f>
        <v>583000</v>
      </c>
      <c r="U1060" s="141">
        <f>U1061</f>
        <v>583000</v>
      </c>
      <c r="V1060" s="227">
        <f t="shared" si="61"/>
        <v>100</v>
      </c>
    </row>
    <row r="1061" spans="1:22" ht="33" customHeight="1">
      <c r="A1061" s="101" t="s">
        <v>622</v>
      </c>
      <c r="B1061" s="60" t="s">
        <v>324</v>
      </c>
      <c r="C1061" s="60" t="s">
        <v>580</v>
      </c>
      <c r="D1061" s="60" t="s">
        <v>623</v>
      </c>
      <c r="E1061" s="66"/>
      <c r="F1061" s="98"/>
      <c r="G1061" s="66"/>
      <c r="H1061" s="103">
        <v>583000</v>
      </c>
      <c r="I1061" s="66">
        <f>G1061+H1061</f>
        <v>583000</v>
      </c>
      <c r="J1061" s="103"/>
      <c r="K1061" s="66">
        <f>I1061+J1061</f>
        <v>583000</v>
      </c>
      <c r="L1061" s="103"/>
      <c r="M1061" s="66">
        <f>K1061+L1061</f>
        <v>583000</v>
      </c>
      <c r="N1061" s="113"/>
      <c r="O1061" s="66">
        <f>M1061+N1061</f>
        <v>583000</v>
      </c>
      <c r="P1061" s="98"/>
      <c r="Q1061" s="145">
        <f>O1061+P1061</f>
        <v>583000</v>
      </c>
      <c r="R1061" s="98"/>
      <c r="S1061" s="141">
        <f>Q1061+R1061</f>
        <v>583000</v>
      </c>
      <c r="U1061" s="141">
        <f>S1061+T1061</f>
        <v>583000</v>
      </c>
      <c r="V1061" s="227">
        <f t="shared" si="61"/>
        <v>100</v>
      </c>
    </row>
    <row r="1062" spans="1:22" ht="79.5" customHeight="1">
      <c r="A1062" s="200" t="s">
        <v>511</v>
      </c>
      <c r="B1062" s="161" t="s">
        <v>324</v>
      </c>
      <c r="C1062" s="88" t="s">
        <v>478</v>
      </c>
      <c r="D1062" s="88"/>
      <c r="E1062" s="67">
        <f>E1063+E1072+E1075</f>
        <v>1222000</v>
      </c>
      <c r="F1062" s="98"/>
      <c r="G1062" s="67">
        <f>G1063+G1072+G1075</f>
        <v>1222000</v>
      </c>
      <c r="H1062" s="103"/>
      <c r="I1062" s="67">
        <f>I1063+I1072+I1075</f>
        <v>1222000</v>
      </c>
      <c r="J1062" s="103"/>
      <c r="K1062" s="67">
        <f>K1063+K1072+K1075</f>
        <v>1222000</v>
      </c>
      <c r="L1062" s="103"/>
      <c r="M1062" s="67">
        <f>M1063+M1072+M1075</f>
        <v>1222000</v>
      </c>
      <c r="N1062" s="113"/>
      <c r="O1062" s="67">
        <f>O1063+O1072+O1075</f>
        <v>1222000</v>
      </c>
      <c r="P1062" s="98"/>
      <c r="Q1062" s="144">
        <f>Q1063+Q1072+Q1075</f>
        <v>1177811.46</v>
      </c>
      <c r="R1062" s="98"/>
      <c r="S1062" s="130">
        <f>S1063+S1072+S1075</f>
        <v>1177811.46</v>
      </c>
      <c r="U1062" s="130">
        <f>U1063+U1072+U1075</f>
        <v>1034982.28</v>
      </c>
      <c r="V1062" s="227">
        <f t="shared" si="61"/>
        <v>87.9</v>
      </c>
    </row>
    <row r="1063" spans="1:22" ht="51" customHeight="1">
      <c r="A1063" s="200" t="s">
        <v>6</v>
      </c>
      <c r="B1063" s="161" t="s">
        <v>324</v>
      </c>
      <c r="C1063" s="88" t="s">
        <v>160</v>
      </c>
      <c r="D1063" s="88"/>
      <c r="E1063" s="67">
        <f>E1064</f>
        <v>764780</v>
      </c>
      <c r="F1063" s="98"/>
      <c r="G1063" s="67">
        <f>G1064</f>
        <v>764780</v>
      </c>
      <c r="H1063" s="103"/>
      <c r="I1063" s="67">
        <f>I1064</f>
        <v>764780</v>
      </c>
      <c r="J1063" s="103"/>
      <c r="K1063" s="67">
        <f>K1064</f>
        <v>764780</v>
      </c>
      <c r="L1063" s="103"/>
      <c r="M1063" s="67">
        <f>M1064</f>
        <v>764780</v>
      </c>
      <c r="N1063" s="113"/>
      <c r="O1063" s="67">
        <f>O1064</f>
        <v>777780</v>
      </c>
      <c r="P1063" s="98"/>
      <c r="Q1063" s="144">
        <f>Q1064</f>
        <v>776370</v>
      </c>
      <c r="R1063" s="98"/>
      <c r="S1063" s="130">
        <f>S1064</f>
        <v>739963.73</v>
      </c>
      <c r="U1063" s="130">
        <f>U1064</f>
        <v>618664.22</v>
      </c>
      <c r="V1063" s="227">
        <f t="shared" si="61"/>
        <v>83.6</v>
      </c>
    </row>
    <row r="1064" spans="1:22" ht="36" customHeight="1">
      <c r="A1064" s="200" t="s">
        <v>9</v>
      </c>
      <c r="B1064" s="161" t="s">
        <v>324</v>
      </c>
      <c r="C1064" s="88" t="s">
        <v>10</v>
      </c>
      <c r="D1064" s="88"/>
      <c r="E1064" s="67">
        <f>E1065+E1071</f>
        <v>764780</v>
      </c>
      <c r="F1064" s="98"/>
      <c r="G1064" s="67">
        <f>G1065+G1071+G1070</f>
        <v>764780</v>
      </c>
      <c r="H1064" s="103"/>
      <c r="I1064" s="67">
        <f>I1065+I1071+I1070+I1066</f>
        <v>764780</v>
      </c>
      <c r="J1064" s="103"/>
      <c r="K1064" s="67">
        <f>K1065+K1071+K1070+K1066</f>
        <v>764780</v>
      </c>
      <c r="L1064" s="103"/>
      <c r="M1064" s="67">
        <f>M1065+M1071+M1070+M1066+M1069</f>
        <v>764780</v>
      </c>
      <c r="N1064" s="113"/>
      <c r="O1064" s="67">
        <f>O1065+O1071+O1070+O1066+O1069+O1067</f>
        <v>777780</v>
      </c>
      <c r="P1064" s="98"/>
      <c r="Q1064" s="144">
        <f>Q1065+Q1071+Q1070+Q1066+Q1069+Q1067</f>
        <v>776370</v>
      </c>
      <c r="R1064" s="98"/>
      <c r="S1064" s="130">
        <f>S1065+S1071+S1070+S1066+S1069+S1067+S1068</f>
        <v>739963.73</v>
      </c>
      <c r="U1064" s="130">
        <f>U1065+U1071+U1070+U1066+U1069+U1067+U1068</f>
        <v>618664.22</v>
      </c>
      <c r="V1064" s="227">
        <f t="shared" si="61"/>
        <v>83.6</v>
      </c>
    </row>
    <row r="1065" spans="1:22" s="5" customFormat="1" ht="20.25" customHeight="1">
      <c r="A1065" s="41" t="s">
        <v>378</v>
      </c>
      <c r="B1065" s="161" t="s">
        <v>324</v>
      </c>
      <c r="C1065" s="88" t="s">
        <v>10</v>
      </c>
      <c r="D1065" s="88" t="s">
        <v>382</v>
      </c>
      <c r="E1065" s="66">
        <v>672780</v>
      </c>
      <c r="F1065" s="98"/>
      <c r="G1065" s="66">
        <f>E1065+F1065</f>
        <v>672780</v>
      </c>
      <c r="H1065" s="103"/>
      <c r="I1065" s="66">
        <f>G1065+H1065</f>
        <v>672780</v>
      </c>
      <c r="J1065" s="103"/>
      <c r="K1065" s="66">
        <f>I1065+J1065</f>
        <v>672780</v>
      </c>
      <c r="L1065" s="103"/>
      <c r="M1065" s="66">
        <f>K1065+L1065</f>
        <v>672780</v>
      </c>
      <c r="N1065" s="113"/>
      <c r="O1065" s="66">
        <f aca="true" t="shared" si="62" ref="O1065:Q1071">M1065+N1065</f>
        <v>672780</v>
      </c>
      <c r="P1065" s="98">
        <v>43590</v>
      </c>
      <c r="Q1065" s="145">
        <f t="shared" si="62"/>
        <v>716370</v>
      </c>
      <c r="R1065" s="98">
        <v>-9910.53</v>
      </c>
      <c r="S1065" s="141">
        <f aca="true" t="shared" si="63" ref="S1065:S1071">Q1065+R1065</f>
        <v>706459.47</v>
      </c>
      <c r="U1065" s="141">
        <v>616313.1</v>
      </c>
      <c r="V1065" s="227">
        <f t="shared" si="61"/>
        <v>87.2</v>
      </c>
    </row>
    <row r="1066" spans="1:22" s="5" customFormat="1" ht="20.25" customHeight="1">
      <c r="A1066" s="11" t="s">
        <v>562</v>
      </c>
      <c r="B1066" s="89" t="s">
        <v>324</v>
      </c>
      <c r="C1066" s="60" t="s">
        <v>10</v>
      </c>
      <c r="D1066" s="60" t="s">
        <v>383</v>
      </c>
      <c r="E1066" s="66"/>
      <c r="F1066" s="98"/>
      <c r="G1066" s="66"/>
      <c r="H1066" s="103">
        <v>713</v>
      </c>
      <c r="I1066" s="66">
        <f>G1066+H1066</f>
        <v>713</v>
      </c>
      <c r="J1066" s="103"/>
      <c r="K1066" s="66">
        <f>I1066+J1066</f>
        <v>713</v>
      </c>
      <c r="L1066" s="103"/>
      <c r="M1066" s="66">
        <f>K1066+L1066</f>
        <v>713</v>
      </c>
      <c r="N1066" s="113"/>
      <c r="O1066" s="66">
        <f t="shared" si="62"/>
        <v>713</v>
      </c>
      <c r="P1066" s="98"/>
      <c r="Q1066" s="145">
        <f t="shared" si="62"/>
        <v>713</v>
      </c>
      <c r="R1066" s="98">
        <v>-0.74</v>
      </c>
      <c r="S1066" s="141">
        <f t="shared" si="63"/>
        <v>712.26</v>
      </c>
      <c r="U1066" s="141">
        <f>S1066+T1066</f>
        <v>712.26</v>
      </c>
      <c r="V1066" s="227">
        <f t="shared" si="61"/>
        <v>100</v>
      </c>
    </row>
    <row r="1067" spans="1:22" s="5" customFormat="1" ht="50.25" customHeight="1">
      <c r="A1067" s="11" t="s">
        <v>380</v>
      </c>
      <c r="B1067" s="89" t="s">
        <v>324</v>
      </c>
      <c r="C1067" s="60" t="s">
        <v>10</v>
      </c>
      <c r="D1067" s="60" t="s">
        <v>384</v>
      </c>
      <c r="E1067" s="66"/>
      <c r="F1067" s="98"/>
      <c r="G1067" s="66"/>
      <c r="H1067" s="103"/>
      <c r="I1067" s="66"/>
      <c r="J1067" s="103"/>
      <c r="K1067" s="66"/>
      <c r="L1067" s="103"/>
      <c r="M1067" s="66"/>
      <c r="N1067" s="113">
        <v>31152</v>
      </c>
      <c r="O1067" s="66">
        <f t="shared" si="62"/>
        <v>31152</v>
      </c>
      <c r="P1067" s="98"/>
      <c r="Q1067" s="145">
        <f t="shared" si="62"/>
        <v>31152</v>
      </c>
      <c r="R1067" s="98"/>
      <c r="S1067" s="141">
        <f t="shared" si="63"/>
        <v>31152</v>
      </c>
      <c r="U1067" s="141">
        <v>0</v>
      </c>
      <c r="V1067" s="227">
        <f t="shared" si="61"/>
        <v>0</v>
      </c>
    </row>
    <row r="1068" spans="1:22" s="5" customFormat="1" ht="34.5" customHeight="1">
      <c r="A1068" s="41" t="s">
        <v>402</v>
      </c>
      <c r="B1068" s="89" t="s">
        <v>324</v>
      </c>
      <c r="C1068" s="60" t="s">
        <v>10</v>
      </c>
      <c r="D1068" s="60" t="s">
        <v>385</v>
      </c>
      <c r="E1068" s="66"/>
      <c r="F1068" s="98"/>
      <c r="G1068" s="66"/>
      <c r="H1068" s="103"/>
      <c r="I1068" s="66"/>
      <c r="J1068" s="103"/>
      <c r="K1068" s="66"/>
      <c r="L1068" s="103"/>
      <c r="M1068" s="66"/>
      <c r="N1068" s="113"/>
      <c r="O1068" s="66"/>
      <c r="P1068" s="98"/>
      <c r="Q1068" s="145"/>
      <c r="R1068" s="98">
        <v>1000</v>
      </c>
      <c r="S1068" s="141">
        <f t="shared" si="63"/>
        <v>1000</v>
      </c>
      <c r="U1068" s="141">
        <f>S1068+T1068</f>
        <v>1000</v>
      </c>
      <c r="V1068" s="227">
        <f t="shared" si="61"/>
        <v>100</v>
      </c>
    </row>
    <row r="1069" spans="1:22" s="5" customFormat="1" ht="34.5" customHeight="1">
      <c r="A1069" s="11" t="s">
        <v>179</v>
      </c>
      <c r="B1069" s="89" t="s">
        <v>324</v>
      </c>
      <c r="C1069" s="60" t="s">
        <v>10</v>
      </c>
      <c r="D1069" s="60" t="s">
        <v>178</v>
      </c>
      <c r="E1069" s="66"/>
      <c r="F1069" s="98"/>
      <c r="G1069" s="66"/>
      <c r="H1069" s="103"/>
      <c r="I1069" s="66"/>
      <c r="J1069" s="103"/>
      <c r="K1069" s="66"/>
      <c r="L1069" s="103">
        <v>310</v>
      </c>
      <c r="M1069" s="66">
        <f>K1069+L1069</f>
        <v>310</v>
      </c>
      <c r="N1069" s="113"/>
      <c r="O1069" s="66">
        <f t="shared" si="62"/>
        <v>310</v>
      </c>
      <c r="P1069" s="98"/>
      <c r="Q1069" s="145">
        <f t="shared" si="62"/>
        <v>310</v>
      </c>
      <c r="R1069" s="98">
        <v>-270</v>
      </c>
      <c r="S1069" s="141">
        <f t="shared" si="63"/>
        <v>40</v>
      </c>
      <c r="U1069" s="141">
        <v>38.86</v>
      </c>
      <c r="V1069" s="227">
        <f t="shared" si="61"/>
        <v>97.2</v>
      </c>
    </row>
    <row r="1070" spans="1:22" s="5" customFormat="1" ht="30.75" customHeight="1">
      <c r="A1070" s="156" t="s">
        <v>586</v>
      </c>
      <c r="B1070" s="89" t="s">
        <v>324</v>
      </c>
      <c r="C1070" s="60" t="s">
        <v>10</v>
      </c>
      <c r="D1070" s="60" t="s">
        <v>386</v>
      </c>
      <c r="E1070" s="66"/>
      <c r="F1070" s="98">
        <v>310</v>
      </c>
      <c r="G1070" s="66">
        <f>E1070+F1070</f>
        <v>310</v>
      </c>
      <c r="H1070" s="103"/>
      <c r="I1070" s="66">
        <f>G1070+H1070</f>
        <v>310</v>
      </c>
      <c r="J1070" s="103"/>
      <c r="K1070" s="66">
        <f>I1070+J1070</f>
        <v>310</v>
      </c>
      <c r="L1070" s="103">
        <v>-310</v>
      </c>
      <c r="M1070" s="66">
        <f>K1070+L1070</f>
        <v>0</v>
      </c>
      <c r="N1070" s="113"/>
      <c r="O1070" s="66">
        <f t="shared" si="62"/>
        <v>0</v>
      </c>
      <c r="P1070" s="98"/>
      <c r="Q1070" s="145">
        <f t="shared" si="62"/>
        <v>0</v>
      </c>
      <c r="R1070" s="98">
        <v>600</v>
      </c>
      <c r="S1070" s="141">
        <f t="shared" si="63"/>
        <v>600</v>
      </c>
      <c r="U1070" s="141">
        <f>S1070+T1070</f>
        <v>600</v>
      </c>
      <c r="V1070" s="227">
        <f t="shared" si="61"/>
        <v>100</v>
      </c>
    </row>
    <row r="1071" spans="1:22" s="5" customFormat="1" ht="18" customHeight="1">
      <c r="A1071" s="41" t="s">
        <v>388</v>
      </c>
      <c r="B1071" s="161" t="s">
        <v>324</v>
      </c>
      <c r="C1071" s="88" t="s">
        <v>10</v>
      </c>
      <c r="D1071" s="88" t="s">
        <v>389</v>
      </c>
      <c r="E1071" s="66">
        <v>92000</v>
      </c>
      <c r="F1071" s="98">
        <v>-310</v>
      </c>
      <c r="G1071" s="66">
        <f>E1071+F1071</f>
        <v>91690</v>
      </c>
      <c r="H1071" s="103">
        <v>-713</v>
      </c>
      <c r="I1071" s="66">
        <f>G1071+H1071</f>
        <v>90977</v>
      </c>
      <c r="J1071" s="103"/>
      <c r="K1071" s="66">
        <f>I1071+J1071</f>
        <v>90977</v>
      </c>
      <c r="L1071" s="103"/>
      <c r="M1071" s="66">
        <f>K1071+L1071</f>
        <v>90977</v>
      </c>
      <c r="N1071" s="113">
        <v>-18152</v>
      </c>
      <c r="O1071" s="66">
        <f t="shared" si="62"/>
        <v>72825</v>
      </c>
      <c r="P1071" s="98">
        <v>-45000</v>
      </c>
      <c r="Q1071" s="145">
        <f t="shared" si="62"/>
        <v>27825</v>
      </c>
      <c r="R1071" s="98">
        <v>-27825</v>
      </c>
      <c r="S1071" s="141">
        <f t="shared" si="63"/>
        <v>0</v>
      </c>
      <c r="U1071" s="141">
        <f>S1071+T1071</f>
        <v>0</v>
      </c>
      <c r="V1071" s="227" t="str">
        <f t="shared" si="61"/>
        <v>-</v>
      </c>
    </row>
    <row r="1072" spans="1:22" ht="51" customHeight="1">
      <c r="A1072" s="200" t="s">
        <v>11</v>
      </c>
      <c r="B1072" s="161" t="s">
        <v>324</v>
      </c>
      <c r="C1072" s="88" t="s">
        <v>161</v>
      </c>
      <c r="D1072" s="88"/>
      <c r="E1072" s="67">
        <f>E1073</f>
        <v>79000</v>
      </c>
      <c r="F1072" s="98"/>
      <c r="G1072" s="67">
        <f>G1073</f>
        <v>79000</v>
      </c>
      <c r="H1072" s="103"/>
      <c r="I1072" s="67">
        <f>I1073</f>
        <v>79000</v>
      </c>
      <c r="J1072" s="103"/>
      <c r="K1072" s="67">
        <f>K1073</f>
        <v>79000</v>
      </c>
      <c r="L1072" s="103"/>
      <c r="M1072" s="67">
        <f>M1073</f>
        <v>79000</v>
      </c>
      <c r="N1072" s="113"/>
      <c r="O1072" s="67">
        <f>O1073</f>
        <v>66000</v>
      </c>
      <c r="P1072" s="98"/>
      <c r="Q1072" s="144">
        <f>Q1073</f>
        <v>43221.46</v>
      </c>
      <c r="R1072" s="98"/>
      <c r="S1072" s="130">
        <f>S1073</f>
        <v>80699</v>
      </c>
      <c r="U1072" s="130">
        <f>U1073</f>
        <v>74699</v>
      </c>
      <c r="V1072" s="227">
        <f t="shared" si="61"/>
        <v>92.6</v>
      </c>
    </row>
    <row r="1073" spans="1:22" ht="45.75" customHeight="1">
      <c r="A1073" s="200" t="s">
        <v>12</v>
      </c>
      <c r="B1073" s="161" t="s">
        <v>324</v>
      </c>
      <c r="C1073" s="88" t="s">
        <v>13</v>
      </c>
      <c r="D1073" s="88"/>
      <c r="E1073" s="67">
        <f>E1074</f>
        <v>79000</v>
      </c>
      <c r="F1073" s="98"/>
      <c r="G1073" s="67">
        <f>G1074</f>
        <v>79000</v>
      </c>
      <c r="H1073" s="103"/>
      <c r="I1073" s="67">
        <f>I1074</f>
        <v>79000</v>
      </c>
      <c r="J1073" s="103"/>
      <c r="K1073" s="67">
        <f>K1074</f>
        <v>79000</v>
      </c>
      <c r="L1073" s="103"/>
      <c r="M1073" s="67">
        <f>M1074</f>
        <v>79000</v>
      </c>
      <c r="N1073" s="113"/>
      <c r="O1073" s="67">
        <f>O1074</f>
        <v>66000</v>
      </c>
      <c r="P1073" s="98"/>
      <c r="Q1073" s="144">
        <f>Q1074</f>
        <v>43221.46</v>
      </c>
      <c r="R1073" s="98"/>
      <c r="S1073" s="130">
        <f>S1074</f>
        <v>80699</v>
      </c>
      <c r="U1073" s="130">
        <f>U1074</f>
        <v>74699</v>
      </c>
      <c r="V1073" s="227">
        <f t="shared" si="61"/>
        <v>92.6</v>
      </c>
    </row>
    <row r="1074" spans="1:22" ht="33.75" customHeight="1">
      <c r="A1074" s="41" t="s">
        <v>402</v>
      </c>
      <c r="B1074" s="161" t="s">
        <v>324</v>
      </c>
      <c r="C1074" s="88" t="s">
        <v>13</v>
      </c>
      <c r="D1074" s="88" t="s">
        <v>385</v>
      </c>
      <c r="E1074" s="66">
        <v>79000</v>
      </c>
      <c r="F1074" s="98"/>
      <c r="G1074" s="66">
        <f>E1074+F1074</f>
        <v>79000</v>
      </c>
      <c r="H1074" s="103"/>
      <c r="I1074" s="66">
        <f>G1074+H1074</f>
        <v>79000</v>
      </c>
      <c r="J1074" s="103"/>
      <c r="K1074" s="66">
        <f>I1074+J1074</f>
        <v>79000</v>
      </c>
      <c r="L1074" s="103"/>
      <c r="M1074" s="66">
        <f>K1074+L1074</f>
        <v>79000</v>
      </c>
      <c r="N1074" s="113">
        <v>-13000</v>
      </c>
      <c r="O1074" s="66">
        <f>M1074+N1074</f>
        <v>66000</v>
      </c>
      <c r="P1074" s="98">
        <v>-22778.54</v>
      </c>
      <c r="Q1074" s="145">
        <f>O1074+P1074</f>
        <v>43221.46</v>
      </c>
      <c r="R1074" s="98">
        <v>37477.54</v>
      </c>
      <c r="S1074" s="141">
        <f>Q1074+R1074</f>
        <v>80699</v>
      </c>
      <c r="U1074" s="141">
        <v>74699</v>
      </c>
      <c r="V1074" s="227">
        <f t="shared" si="61"/>
        <v>92.6</v>
      </c>
    </row>
    <row r="1075" spans="1:22" ht="49.5" customHeight="1">
      <c r="A1075" s="200" t="s">
        <v>17</v>
      </c>
      <c r="B1075" s="161" t="s">
        <v>324</v>
      </c>
      <c r="C1075" s="88" t="s">
        <v>162</v>
      </c>
      <c r="D1075" s="88"/>
      <c r="E1075" s="67">
        <f>E1076</f>
        <v>378220</v>
      </c>
      <c r="F1075" s="98"/>
      <c r="G1075" s="67">
        <f>G1076</f>
        <v>378220</v>
      </c>
      <c r="H1075" s="103"/>
      <c r="I1075" s="67">
        <f>I1076</f>
        <v>378220</v>
      </c>
      <c r="J1075" s="103"/>
      <c r="K1075" s="67">
        <f>K1076</f>
        <v>378220</v>
      </c>
      <c r="L1075" s="103"/>
      <c r="M1075" s="67">
        <f>M1076</f>
        <v>378220</v>
      </c>
      <c r="N1075" s="113"/>
      <c r="O1075" s="67">
        <f>O1076</f>
        <v>378220</v>
      </c>
      <c r="P1075" s="98"/>
      <c r="Q1075" s="144">
        <f>Q1076</f>
        <v>358220</v>
      </c>
      <c r="R1075" s="98"/>
      <c r="S1075" s="130">
        <f>S1076</f>
        <v>357148.73</v>
      </c>
      <c r="U1075" s="130">
        <f>U1076</f>
        <v>341619.06</v>
      </c>
      <c r="V1075" s="227">
        <f t="shared" si="61"/>
        <v>95.7</v>
      </c>
    </row>
    <row r="1076" spans="1:22" ht="30.75" customHeight="1">
      <c r="A1076" s="200" t="s">
        <v>16</v>
      </c>
      <c r="B1076" s="161" t="s">
        <v>324</v>
      </c>
      <c r="C1076" s="88" t="s">
        <v>18</v>
      </c>
      <c r="D1076" s="88"/>
      <c r="E1076" s="67">
        <f>E1077</f>
        <v>378220</v>
      </c>
      <c r="F1076" s="98"/>
      <c r="G1076" s="67">
        <f>G1077</f>
        <v>378220</v>
      </c>
      <c r="H1076" s="103"/>
      <c r="I1076" s="67">
        <f>I1077</f>
        <v>378220</v>
      </c>
      <c r="J1076" s="103"/>
      <c r="K1076" s="67">
        <f>K1077</f>
        <v>378220</v>
      </c>
      <c r="L1076" s="103"/>
      <c r="M1076" s="67">
        <f>M1077</f>
        <v>378220</v>
      </c>
      <c r="N1076" s="113"/>
      <c r="O1076" s="67">
        <f>O1077</f>
        <v>378220</v>
      </c>
      <c r="P1076" s="98"/>
      <c r="Q1076" s="144">
        <f>Q1077</f>
        <v>358220</v>
      </c>
      <c r="R1076" s="98"/>
      <c r="S1076" s="130">
        <f>S1077</f>
        <v>357148.73</v>
      </c>
      <c r="U1076" s="130">
        <f>U1077</f>
        <v>341619.06</v>
      </c>
      <c r="V1076" s="227">
        <f t="shared" si="61"/>
        <v>95.7</v>
      </c>
    </row>
    <row r="1077" spans="1:22" ht="20.25" customHeight="1">
      <c r="A1077" s="41" t="s">
        <v>388</v>
      </c>
      <c r="B1077" s="161" t="s">
        <v>324</v>
      </c>
      <c r="C1077" s="88" t="s">
        <v>18</v>
      </c>
      <c r="D1077" s="88" t="s">
        <v>389</v>
      </c>
      <c r="E1077" s="66">
        <v>378220</v>
      </c>
      <c r="F1077" s="98"/>
      <c r="G1077" s="66">
        <f>E1077+F1077</f>
        <v>378220</v>
      </c>
      <c r="H1077" s="103"/>
      <c r="I1077" s="66">
        <f>G1077+H1077</f>
        <v>378220</v>
      </c>
      <c r="J1077" s="103"/>
      <c r="K1077" s="66">
        <f>I1077+J1077</f>
        <v>378220</v>
      </c>
      <c r="L1077" s="103"/>
      <c r="M1077" s="66">
        <f>K1077+L1077</f>
        <v>378220</v>
      </c>
      <c r="N1077" s="113"/>
      <c r="O1077" s="66">
        <f>M1077+N1077</f>
        <v>378220</v>
      </c>
      <c r="P1077" s="98">
        <v>-20000</v>
      </c>
      <c r="Q1077" s="145">
        <f>O1077+P1077</f>
        <v>358220</v>
      </c>
      <c r="R1077" s="98">
        <v>-1071.27</v>
      </c>
      <c r="S1077" s="141">
        <f>Q1077+R1077</f>
        <v>357148.73</v>
      </c>
      <c r="U1077" s="141">
        <v>341619.06</v>
      </c>
      <c r="V1077" s="227">
        <f t="shared" si="61"/>
        <v>95.7</v>
      </c>
    </row>
    <row r="1078" spans="1:22" ht="63" customHeight="1" hidden="1">
      <c r="A1078" s="201" t="s">
        <v>15</v>
      </c>
      <c r="B1078" s="161" t="s">
        <v>324</v>
      </c>
      <c r="C1078" s="88" t="s">
        <v>164</v>
      </c>
      <c r="D1078" s="88"/>
      <c r="E1078" s="67" t="e">
        <f>E1079</f>
        <v>#REF!</v>
      </c>
      <c r="F1078" s="98"/>
      <c r="G1078" s="67" t="e">
        <f>G1079</f>
        <v>#REF!</v>
      </c>
      <c r="H1078" s="103"/>
      <c r="I1078" s="67" t="e">
        <f>I1079</f>
        <v>#REF!</v>
      </c>
      <c r="J1078" s="103"/>
      <c r="K1078" s="67" t="e">
        <f>K1079</f>
        <v>#REF!</v>
      </c>
      <c r="L1078" s="103"/>
      <c r="M1078" s="67" t="e">
        <f>M1079</f>
        <v>#REF!</v>
      </c>
      <c r="N1078" s="113"/>
      <c r="O1078" s="67" t="e">
        <f>O1079</f>
        <v>#REF!</v>
      </c>
      <c r="P1078" s="98"/>
      <c r="Q1078" s="144" t="e">
        <f>Q1079</f>
        <v>#REF!</v>
      </c>
      <c r="R1078" s="98"/>
      <c r="S1078" s="130" t="e">
        <f>S1079</f>
        <v>#REF!</v>
      </c>
      <c r="U1078" s="130" t="e">
        <f>U1079</f>
        <v>#REF!</v>
      </c>
      <c r="V1078" s="227" t="e">
        <f t="shared" si="61"/>
        <v>#REF!</v>
      </c>
    </row>
    <row r="1079" spans="1:22" ht="52.5" customHeight="1" hidden="1">
      <c r="A1079" s="201" t="s">
        <v>400</v>
      </c>
      <c r="B1079" s="161" t="s">
        <v>324</v>
      </c>
      <c r="C1079" s="88" t="s">
        <v>164</v>
      </c>
      <c r="D1079" s="88" t="s">
        <v>399</v>
      </c>
      <c r="E1079" s="66" t="e">
        <f>#REF!+#REF!</f>
        <v>#REF!</v>
      </c>
      <c r="F1079" s="98"/>
      <c r="G1079" s="66" t="e">
        <f>#REF!+#REF!</f>
        <v>#REF!</v>
      </c>
      <c r="H1079" s="103"/>
      <c r="I1079" s="66" t="e">
        <f>#REF!+#REF!</f>
        <v>#REF!</v>
      </c>
      <c r="J1079" s="103"/>
      <c r="K1079" s="66" t="e">
        <f>#REF!+#REF!</f>
        <v>#REF!</v>
      </c>
      <c r="L1079" s="103"/>
      <c r="M1079" s="66" t="e">
        <f>#REF!+#REF!</f>
        <v>#REF!</v>
      </c>
      <c r="N1079" s="113"/>
      <c r="O1079" s="66" t="e">
        <f>#REF!+#REF!</f>
        <v>#REF!</v>
      </c>
      <c r="P1079" s="98"/>
      <c r="Q1079" s="145" t="e">
        <f>#REF!+#REF!</f>
        <v>#REF!</v>
      </c>
      <c r="R1079" s="98"/>
      <c r="S1079" s="141" t="e">
        <f>#REF!+#REF!</f>
        <v>#REF!</v>
      </c>
      <c r="U1079" s="141" t="e">
        <f>#REF!+#REF!</f>
        <v>#REF!</v>
      </c>
      <c r="V1079" s="227" t="e">
        <f t="shared" si="61"/>
        <v>#REF!</v>
      </c>
    </row>
    <row r="1080" spans="1:22" ht="36" customHeight="1" hidden="1">
      <c r="A1080" s="41" t="s">
        <v>325</v>
      </c>
      <c r="B1080" s="88" t="s">
        <v>326</v>
      </c>
      <c r="C1080" s="88"/>
      <c r="D1080" s="88"/>
      <c r="E1080" s="67">
        <f>E1083</f>
        <v>10405800</v>
      </c>
      <c r="F1080" s="98"/>
      <c r="G1080" s="67">
        <f>G1083</f>
        <v>10405800</v>
      </c>
      <c r="H1080" s="103"/>
      <c r="I1080" s="67">
        <f>I1083</f>
        <v>10405800</v>
      </c>
      <c r="J1080" s="103"/>
      <c r="K1080" s="67">
        <f>K1083</f>
        <v>10405065</v>
      </c>
      <c r="L1080" s="103"/>
      <c r="M1080" s="67">
        <f>M1083</f>
        <v>10405065</v>
      </c>
      <c r="N1080" s="113"/>
      <c r="O1080" s="67">
        <f>O1083</f>
        <v>10405790</v>
      </c>
      <c r="P1080" s="98"/>
      <c r="Q1080" s="144">
        <f>Q1083</f>
        <v>10410790</v>
      </c>
      <c r="R1080" s="98"/>
      <c r="S1080" s="130">
        <f>S1083</f>
        <v>10289426</v>
      </c>
      <c r="U1080" s="130">
        <f>U1083</f>
        <v>9574958.67</v>
      </c>
      <c r="V1080" s="227">
        <f t="shared" si="61"/>
        <v>93.1</v>
      </c>
    </row>
    <row r="1081" spans="1:22" ht="20.25" customHeight="1">
      <c r="A1081" s="11" t="s">
        <v>325</v>
      </c>
      <c r="B1081" s="60" t="s">
        <v>326</v>
      </c>
      <c r="C1081" s="88"/>
      <c r="D1081" s="88"/>
      <c r="E1081" s="67">
        <f>E1082</f>
        <v>10405800</v>
      </c>
      <c r="F1081" s="98"/>
      <c r="G1081" s="67">
        <f>G1082</f>
        <v>10405800</v>
      </c>
      <c r="H1081" s="103"/>
      <c r="I1081" s="67">
        <f>I1082</f>
        <v>10405800</v>
      </c>
      <c r="J1081" s="103"/>
      <c r="K1081" s="67">
        <f>K1082</f>
        <v>10405065</v>
      </c>
      <c r="L1081" s="103"/>
      <c r="M1081" s="67">
        <f>M1082</f>
        <v>10405065</v>
      </c>
      <c r="N1081" s="113"/>
      <c r="O1081" s="67">
        <f>O1082</f>
        <v>10405790</v>
      </c>
      <c r="P1081" s="98"/>
      <c r="Q1081" s="144">
        <f>Q1082</f>
        <v>10410790</v>
      </c>
      <c r="R1081" s="98"/>
      <c r="S1081" s="130">
        <f>S1082</f>
        <v>10289426</v>
      </c>
      <c r="U1081" s="130">
        <f>U1082</f>
        <v>9574958.67</v>
      </c>
      <c r="V1081" s="227">
        <f t="shared" si="61"/>
        <v>93.1</v>
      </c>
    </row>
    <row r="1082" spans="1:22" ht="48.75" customHeight="1">
      <c r="A1082" s="41" t="s">
        <v>138</v>
      </c>
      <c r="B1082" s="88" t="s">
        <v>326</v>
      </c>
      <c r="C1082" s="88" t="s">
        <v>373</v>
      </c>
      <c r="D1082" s="88"/>
      <c r="E1082" s="67">
        <f>E1083</f>
        <v>10405800</v>
      </c>
      <c r="F1082" s="98"/>
      <c r="G1082" s="67">
        <f>G1083</f>
        <v>10405800</v>
      </c>
      <c r="H1082" s="103"/>
      <c r="I1082" s="67">
        <f>I1083</f>
        <v>10405800</v>
      </c>
      <c r="J1082" s="103"/>
      <c r="K1082" s="67">
        <f>K1083</f>
        <v>10405065</v>
      </c>
      <c r="L1082" s="103"/>
      <c r="M1082" s="67">
        <f>M1083</f>
        <v>10405065</v>
      </c>
      <c r="N1082" s="113"/>
      <c r="O1082" s="67">
        <f>O1083</f>
        <v>10405790</v>
      </c>
      <c r="P1082" s="98"/>
      <c r="Q1082" s="144">
        <f>Q1083</f>
        <v>10410790</v>
      </c>
      <c r="R1082" s="98"/>
      <c r="S1082" s="130">
        <f>S1083</f>
        <v>10289426</v>
      </c>
      <c r="U1082" s="130">
        <f>U1083</f>
        <v>9574958.67</v>
      </c>
      <c r="V1082" s="227">
        <f t="shared" si="61"/>
        <v>93.1</v>
      </c>
    </row>
    <row r="1083" spans="1:22" ht="93" customHeight="1">
      <c r="A1083" s="41" t="s">
        <v>665</v>
      </c>
      <c r="B1083" s="88" t="s">
        <v>326</v>
      </c>
      <c r="C1083" s="88" t="s">
        <v>666</v>
      </c>
      <c r="D1083" s="88"/>
      <c r="E1083" s="67">
        <f>E1084+E1091+E1096+E1099</f>
        <v>10405800</v>
      </c>
      <c r="F1083" s="98"/>
      <c r="G1083" s="67">
        <f>G1084+G1091+G1096+G1099</f>
        <v>10405800</v>
      </c>
      <c r="H1083" s="103"/>
      <c r="I1083" s="67">
        <f>I1084+I1091+I1096+I1099</f>
        <v>10405800</v>
      </c>
      <c r="J1083" s="103"/>
      <c r="K1083" s="67">
        <f>K1084+K1091+K1096+K1099</f>
        <v>10405065</v>
      </c>
      <c r="L1083" s="103"/>
      <c r="M1083" s="67">
        <f>M1084+M1091+M1096+M1099</f>
        <v>10405065</v>
      </c>
      <c r="N1083" s="113"/>
      <c r="O1083" s="67">
        <f>O1084+O1091+O1096+O1099</f>
        <v>10405790</v>
      </c>
      <c r="P1083" s="98"/>
      <c r="Q1083" s="144">
        <f>Q1084+Q1091+Q1096+Q1099</f>
        <v>10410790</v>
      </c>
      <c r="R1083" s="98"/>
      <c r="S1083" s="130">
        <f>S1084+S1091+S1096+S1099</f>
        <v>10289426</v>
      </c>
      <c r="U1083" s="130">
        <f>U1084+U1091+U1096+U1099</f>
        <v>9574958.67</v>
      </c>
      <c r="V1083" s="227">
        <f t="shared" si="61"/>
        <v>93.1</v>
      </c>
    </row>
    <row r="1084" spans="1:22" ht="65.25" customHeight="1">
      <c r="A1084" s="41" t="s">
        <v>667</v>
      </c>
      <c r="B1084" s="88" t="s">
        <v>326</v>
      </c>
      <c r="C1084" s="88" t="s">
        <v>668</v>
      </c>
      <c r="D1084" s="88"/>
      <c r="E1084" s="67">
        <f>E1085+E1086+E1087+E1088+E1089</f>
        <v>7105000</v>
      </c>
      <c r="F1084" s="98"/>
      <c r="G1084" s="67">
        <f>G1085+G1086+G1087+G1088+G1089</f>
        <v>7105000</v>
      </c>
      <c r="H1084" s="103"/>
      <c r="I1084" s="67">
        <f>I1085+I1086+I1087+I1088+I1089</f>
        <v>7105000</v>
      </c>
      <c r="J1084" s="103"/>
      <c r="K1084" s="67">
        <f>K1085+K1086+K1087+K1088+K1089</f>
        <v>7104265</v>
      </c>
      <c r="L1084" s="103"/>
      <c r="M1084" s="67">
        <f>M1085+M1086+M1087+M1088+M1089</f>
        <v>7575776</v>
      </c>
      <c r="N1084" s="113"/>
      <c r="O1084" s="67">
        <f>O1085+O1086+O1087+O1088+O1089</f>
        <v>7576501</v>
      </c>
      <c r="P1084" s="98"/>
      <c r="Q1084" s="144">
        <f>Q1085+Q1086+Q1087+Q1088+Q1089+Q1090</f>
        <v>7680209</v>
      </c>
      <c r="R1084" s="98"/>
      <c r="S1084" s="130">
        <f>S1085+S1086+S1087+S1088+S1089+S1090</f>
        <v>8008845</v>
      </c>
      <c r="U1084" s="130">
        <f>U1085+U1086+U1087+U1088+U1089+U1090</f>
        <v>7554519.37</v>
      </c>
      <c r="V1084" s="227">
        <f t="shared" si="61"/>
        <v>94.3</v>
      </c>
    </row>
    <row r="1085" spans="1:22" ht="19.5" customHeight="1">
      <c r="A1085" s="41" t="s">
        <v>378</v>
      </c>
      <c r="B1085" s="88" t="s">
        <v>326</v>
      </c>
      <c r="C1085" s="88" t="s">
        <v>668</v>
      </c>
      <c r="D1085" s="88" t="s">
        <v>382</v>
      </c>
      <c r="E1085" s="66">
        <v>5585442</v>
      </c>
      <c r="F1085" s="98"/>
      <c r="G1085" s="66">
        <f>E1085+F1085</f>
        <v>5585442</v>
      </c>
      <c r="H1085" s="103"/>
      <c r="I1085" s="66">
        <f>G1085+H1085</f>
        <v>5585442</v>
      </c>
      <c r="J1085" s="103"/>
      <c r="K1085" s="66">
        <f>I1085+J1085</f>
        <v>5585442</v>
      </c>
      <c r="L1085" s="103">
        <v>257147</v>
      </c>
      <c r="M1085" s="66">
        <f>K1085+L1085</f>
        <v>5842589</v>
      </c>
      <c r="N1085" s="113"/>
      <c r="O1085" s="66">
        <f>M1085+N1085</f>
        <v>5842589</v>
      </c>
      <c r="P1085" s="98"/>
      <c r="Q1085" s="145">
        <f aca="true" t="shared" si="64" ref="Q1085:Q1090">O1085+P1085</f>
        <v>5842589</v>
      </c>
      <c r="R1085" s="98">
        <v>350000</v>
      </c>
      <c r="S1085" s="141">
        <f aca="true" t="shared" si="65" ref="S1085:S1090">Q1085+R1085</f>
        <v>6192589</v>
      </c>
      <c r="U1085" s="141">
        <v>6090180.16</v>
      </c>
      <c r="V1085" s="227">
        <f t="shared" si="61"/>
        <v>98.3</v>
      </c>
    </row>
    <row r="1086" spans="1:22" ht="35.25" customHeight="1">
      <c r="A1086" s="41" t="s">
        <v>379</v>
      </c>
      <c r="B1086" s="88" t="s">
        <v>326</v>
      </c>
      <c r="C1086" s="88" t="s">
        <v>668</v>
      </c>
      <c r="D1086" s="88" t="s">
        <v>383</v>
      </c>
      <c r="E1086" s="66">
        <v>25000</v>
      </c>
      <c r="F1086" s="98"/>
      <c r="G1086" s="66">
        <f>E1086+F1086</f>
        <v>25000</v>
      </c>
      <c r="H1086" s="103"/>
      <c r="I1086" s="66">
        <f>G1086+H1086</f>
        <v>25000</v>
      </c>
      <c r="J1086" s="103"/>
      <c r="K1086" s="66">
        <f>I1086+J1086</f>
        <v>25000</v>
      </c>
      <c r="L1086" s="103">
        <v>7600</v>
      </c>
      <c r="M1086" s="66">
        <f>K1086+L1086</f>
        <v>32600</v>
      </c>
      <c r="N1086" s="113"/>
      <c r="O1086" s="66">
        <f>M1086+N1086</f>
        <v>32600</v>
      </c>
      <c r="P1086" s="98"/>
      <c r="Q1086" s="145">
        <f t="shared" si="64"/>
        <v>32600</v>
      </c>
      <c r="R1086" s="98"/>
      <c r="S1086" s="141">
        <f t="shared" si="65"/>
        <v>32600</v>
      </c>
      <c r="U1086" s="141">
        <v>27300</v>
      </c>
      <c r="V1086" s="227">
        <f t="shared" si="61"/>
        <v>83.7</v>
      </c>
    </row>
    <row r="1087" spans="1:22" ht="49.5" customHeight="1">
      <c r="A1087" s="41" t="s">
        <v>380</v>
      </c>
      <c r="B1087" s="88" t="s">
        <v>326</v>
      </c>
      <c r="C1087" s="88" t="s">
        <v>668</v>
      </c>
      <c r="D1087" s="88" t="s">
        <v>384</v>
      </c>
      <c r="E1087" s="66">
        <v>389570</v>
      </c>
      <c r="F1087" s="98"/>
      <c r="G1087" s="66">
        <f>E1087+F1087</f>
        <v>389570</v>
      </c>
      <c r="H1087" s="103"/>
      <c r="I1087" s="66">
        <f>G1087+H1087</f>
        <v>389570</v>
      </c>
      <c r="J1087" s="103"/>
      <c r="K1087" s="66">
        <f>I1087+J1087</f>
        <v>389570</v>
      </c>
      <c r="L1087" s="103"/>
      <c r="M1087" s="66">
        <f>K1087+L1087</f>
        <v>389570</v>
      </c>
      <c r="N1087" s="113">
        <v>40000</v>
      </c>
      <c r="O1087" s="66">
        <f>M1087+N1087</f>
        <v>429570</v>
      </c>
      <c r="P1087" s="98">
        <v>24619</v>
      </c>
      <c r="Q1087" s="145">
        <f t="shared" si="64"/>
        <v>454189</v>
      </c>
      <c r="R1087" s="98"/>
      <c r="S1087" s="141">
        <f t="shared" si="65"/>
        <v>454189</v>
      </c>
      <c r="U1087" s="141">
        <v>314008.1</v>
      </c>
      <c r="V1087" s="227">
        <f t="shared" si="61"/>
        <v>69.1</v>
      </c>
    </row>
    <row r="1088" spans="1:22" ht="50.25" customHeight="1">
      <c r="A1088" s="154" t="s">
        <v>634</v>
      </c>
      <c r="B1088" s="60" t="s">
        <v>326</v>
      </c>
      <c r="C1088" s="60" t="s">
        <v>668</v>
      </c>
      <c r="D1088" s="60" t="s">
        <v>387</v>
      </c>
      <c r="E1088" s="66">
        <v>400000</v>
      </c>
      <c r="F1088" s="98"/>
      <c r="G1088" s="66">
        <f>E1088+F1088</f>
        <v>400000</v>
      </c>
      <c r="H1088" s="103"/>
      <c r="I1088" s="66">
        <f>G1088+H1088</f>
        <v>400000</v>
      </c>
      <c r="J1088" s="103"/>
      <c r="K1088" s="66">
        <f>I1088+J1088</f>
        <v>400000</v>
      </c>
      <c r="L1088" s="103"/>
      <c r="M1088" s="66">
        <f>K1088+L1088</f>
        <v>400000</v>
      </c>
      <c r="N1088" s="113"/>
      <c r="O1088" s="66">
        <f>M1088+N1088</f>
        <v>400000</v>
      </c>
      <c r="P1088" s="98"/>
      <c r="Q1088" s="145">
        <f t="shared" si="64"/>
        <v>400000</v>
      </c>
      <c r="R1088" s="98">
        <v>-124614</v>
      </c>
      <c r="S1088" s="141">
        <f t="shared" si="65"/>
        <v>275386</v>
      </c>
      <c r="U1088" s="141">
        <f>S1088+T1088</f>
        <v>275386</v>
      </c>
      <c r="V1088" s="227">
        <f t="shared" si="61"/>
        <v>100</v>
      </c>
    </row>
    <row r="1089" spans="1:22" ht="37.5" customHeight="1">
      <c r="A1089" s="41" t="s">
        <v>402</v>
      </c>
      <c r="B1089" s="88" t="s">
        <v>326</v>
      </c>
      <c r="C1089" s="88" t="s">
        <v>668</v>
      </c>
      <c r="D1089" s="88" t="s">
        <v>385</v>
      </c>
      <c r="E1089" s="66">
        <v>704988</v>
      </c>
      <c r="F1089" s="98"/>
      <c r="G1089" s="66">
        <f>E1089+F1089</f>
        <v>704988</v>
      </c>
      <c r="H1089" s="103"/>
      <c r="I1089" s="66">
        <f>G1089+H1089</f>
        <v>704988</v>
      </c>
      <c r="J1089" s="103">
        <v>-735</v>
      </c>
      <c r="K1089" s="66">
        <f>I1089+J1089</f>
        <v>704253</v>
      </c>
      <c r="L1089" s="103">
        <v>206764</v>
      </c>
      <c r="M1089" s="66">
        <f>K1089+L1089</f>
        <v>911017</v>
      </c>
      <c r="N1089" s="113">
        <v>-39275</v>
      </c>
      <c r="O1089" s="66">
        <f>M1089+N1089</f>
        <v>871742</v>
      </c>
      <c r="P1089" s="98">
        <v>78089</v>
      </c>
      <c r="Q1089" s="145">
        <f t="shared" si="64"/>
        <v>949831</v>
      </c>
      <c r="R1089" s="98">
        <v>103250</v>
      </c>
      <c r="S1089" s="141">
        <f t="shared" si="65"/>
        <v>1053081</v>
      </c>
      <c r="U1089" s="141">
        <v>847045.11</v>
      </c>
      <c r="V1089" s="227">
        <f t="shared" si="61"/>
        <v>80.4</v>
      </c>
    </row>
    <row r="1090" spans="1:22" ht="37.5" customHeight="1">
      <c r="A1090" s="11" t="s">
        <v>393</v>
      </c>
      <c r="B1090" s="60" t="s">
        <v>326</v>
      </c>
      <c r="C1090" s="60" t="s">
        <v>668</v>
      </c>
      <c r="D1090" s="60" t="s">
        <v>386</v>
      </c>
      <c r="E1090" s="66"/>
      <c r="F1090" s="98"/>
      <c r="G1090" s="66"/>
      <c r="H1090" s="103"/>
      <c r="I1090" s="66"/>
      <c r="J1090" s="103"/>
      <c r="K1090" s="66"/>
      <c r="L1090" s="103"/>
      <c r="M1090" s="66"/>
      <c r="N1090" s="113"/>
      <c r="O1090" s="66"/>
      <c r="P1090" s="98">
        <v>1000</v>
      </c>
      <c r="Q1090" s="145">
        <f t="shared" si="64"/>
        <v>1000</v>
      </c>
      <c r="R1090" s="98"/>
      <c r="S1090" s="141">
        <f t="shared" si="65"/>
        <v>1000</v>
      </c>
      <c r="U1090" s="141">
        <v>600</v>
      </c>
      <c r="V1090" s="227">
        <f t="shared" si="61"/>
        <v>60</v>
      </c>
    </row>
    <row r="1091" spans="1:22" ht="48" customHeight="1">
      <c r="A1091" s="41" t="s">
        <v>669</v>
      </c>
      <c r="B1091" s="88" t="s">
        <v>326</v>
      </c>
      <c r="C1091" s="88" t="s">
        <v>137</v>
      </c>
      <c r="D1091" s="88"/>
      <c r="E1091" s="67">
        <f>E1094+E1095+E1092+E1093</f>
        <v>2489855</v>
      </c>
      <c r="F1091" s="98"/>
      <c r="G1091" s="67">
        <f>G1094+G1095+G1092+G1093</f>
        <v>2489855</v>
      </c>
      <c r="H1091" s="103"/>
      <c r="I1091" s="67">
        <f>I1094+I1095+I1092+I1093</f>
        <v>2489855</v>
      </c>
      <c r="J1091" s="103"/>
      <c r="K1091" s="67">
        <f>K1094+K1095+K1092+K1093</f>
        <v>2489855</v>
      </c>
      <c r="L1091" s="103"/>
      <c r="M1091" s="67">
        <f>M1094+M1095+M1092+M1093</f>
        <v>2283091</v>
      </c>
      <c r="N1091" s="113"/>
      <c r="O1091" s="67">
        <f>O1094+O1095+O1092+O1093</f>
        <v>2290521</v>
      </c>
      <c r="P1091" s="98"/>
      <c r="Q1091" s="144">
        <f>Q1094+Q1095+Q1092+Q1093</f>
        <v>2290521</v>
      </c>
      <c r="R1091" s="98"/>
      <c r="S1091" s="130">
        <f>S1094+S1095+S1092+S1093</f>
        <v>1940521</v>
      </c>
      <c r="U1091" s="130">
        <f>U1094+U1095+U1092+U1093</f>
        <v>1773768.7</v>
      </c>
      <c r="V1091" s="227">
        <f t="shared" si="61"/>
        <v>91.4</v>
      </c>
    </row>
    <row r="1092" spans="1:22" ht="19.5" customHeight="1">
      <c r="A1092" s="41" t="s">
        <v>378</v>
      </c>
      <c r="B1092" s="88" t="s">
        <v>326</v>
      </c>
      <c r="C1092" s="88" t="s">
        <v>137</v>
      </c>
      <c r="D1092" s="88" t="s">
        <v>391</v>
      </c>
      <c r="E1092" s="66">
        <v>2144345</v>
      </c>
      <c r="F1092" s="98"/>
      <c r="G1092" s="66">
        <f>E1092+F1092</f>
        <v>2144345</v>
      </c>
      <c r="H1092" s="103"/>
      <c r="I1092" s="66">
        <f>G1092+H1092</f>
        <v>2144345</v>
      </c>
      <c r="J1092" s="103"/>
      <c r="K1092" s="66">
        <f>I1092+J1092</f>
        <v>2144345</v>
      </c>
      <c r="L1092" s="103"/>
      <c r="M1092" s="66">
        <f>K1092+L1092</f>
        <v>2144345</v>
      </c>
      <c r="N1092" s="113"/>
      <c r="O1092" s="66">
        <f>M1092+N1092</f>
        <v>2144345</v>
      </c>
      <c r="P1092" s="98"/>
      <c r="Q1092" s="145">
        <f>O1092+P1092</f>
        <v>2144345</v>
      </c>
      <c r="R1092" s="98">
        <v>-350000</v>
      </c>
      <c r="S1092" s="141">
        <f>Q1092+R1092</f>
        <v>1794345</v>
      </c>
      <c r="U1092" s="141">
        <v>1678780.14</v>
      </c>
      <c r="V1092" s="227">
        <f t="shared" si="61"/>
        <v>93.6</v>
      </c>
    </row>
    <row r="1093" spans="1:22" ht="32.25" customHeight="1">
      <c r="A1093" s="41" t="s">
        <v>379</v>
      </c>
      <c r="B1093" s="88" t="s">
        <v>326</v>
      </c>
      <c r="C1093" s="88" t="s">
        <v>137</v>
      </c>
      <c r="D1093" s="88" t="s">
        <v>392</v>
      </c>
      <c r="E1093" s="66">
        <v>20000</v>
      </c>
      <c r="F1093" s="98"/>
      <c r="G1093" s="66">
        <f>E1093+F1093</f>
        <v>20000</v>
      </c>
      <c r="H1093" s="103"/>
      <c r="I1093" s="66">
        <f>G1093+H1093</f>
        <v>20000</v>
      </c>
      <c r="J1093" s="103"/>
      <c r="K1093" s="66">
        <f>I1093+J1093</f>
        <v>20000</v>
      </c>
      <c r="L1093" s="103"/>
      <c r="M1093" s="66">
        <f>K1093+L1093</f>
        <v>20000</v>
      </c>
      <c r="N1093" s="113"/>
      <c r="O1093" s="66">
        <f>M1093+N1093</f>
        <v>20000</v>
      </c>
      <c r="P1093" s="98"/>
      <c r="Q1093" s="145">
        <f>O1093+P1093</f>
        <v>20000</v>
      </c>
      <c r="R1093" s="98"/>
      <c r="S1093" s="141">
        <f>Q1093+R1093</f>
        <v>20000</v>
      </c>
      <c r="U1093" s="141">
        <v>4400</v>
      </c>
      <c r="V1093" s="227">
        <f t="shared" si="61"/>
        <v>22</v>
      </c>
    </row>
    <row r="1094" spans="1:22" ht="47.25">
      <c r="A1094" s="41" t="s">
        <v>380</v>
      </c>
      <c r="B1094" s="88" t="s">
        <v>326</v>
      </c>
      <c r="C1094" s="88" t="s">
        <v>137</v>
      </c>
      <c r="D1094" s="88" t="s">
        <v>384</v>
      </c>
      <c r="E1094" s="66">
        <v>64940</v>
      </c>
      <c r="F1094" s="98"/>
      <c r="G1094" s="66">
        <f>E1094+F1094</f>
        <v>64940</v>
      </c>
      <c r="H1094" s="103"/>
      <c r="I1094" s="66">
        <f>G1094+H1094</f>
        <v>64940</v>
      </c>
      <c r="J1094" s="103"/>
      <c r="K1094" s="66">
        <f>I1094+J1094</f>
        <v>64940</v>
      </c>
      <c r="L1094" s="103"/>
      <c r="M1094" s="66">
        <v>93880</v>
      </c>
      <c r="N1094" s="113"/>
      <c r="O1094" s="66">
        <f>M1094+N1094</f>
        <v>93880</v>
      </c>
      <c r="P1094" s="98"/>
      <c r="Q1094" s="145">
        <f>O1094+P1094</f>
        <v>93880</v>
      </c>
      <c r="R1094" s="98"/>
      <c r="S1094" s="141">
        <f>Q1094+R1094</f>
        <v>93880</v>
      </c>
      <c r="U1094" s="141">
        <v>74107.56</v>
      </c>
      <c r="V1094" s="227">
        <f t="shared" si="61"/>
        <v>78.9</v>
      </c>
    </row>
    <row r="1095" spans="1:22" ht="34.5" customHeight="1">
      <c r="A1095" s="41" t="s">
        <v>402</v>
      </c>
      <c r="B1095" s="88" t="s">
        <v>326</v>
      </c>
      <c r="C1095" s="88" t="s">
        <v>137</v>
      </c>
      <c r="D1095" s="88" t="s">
        <v>385</v>
      </c>
      <c r="E1095" s="66">
        <v>260570</v>
      </c>
      <c r="F1095" s="98"/>
      <c r="G1095" s="66">
        <f>E1095+F1095</f>
        <v>260570</v>
      </c>
      <c r="H1095" s="103"/>
      <c r="I1095" s="66">
        <f>G1095+H1095</f>
        <v>260570</v>
      </c>
      <c r="J1095" s="103"/>
      <c r="K1095" s="66">
        <f>I1095+J1095</f>
        <v>260570</v>
      </c>
      <c r="L1095" s="103">
        <v>-206764</v>
      </c>
      <c r="M1095" s="66">
        <v>24866</v>
      </c>
      <c r="N1095" s="113">
        <v>7430</v>
      </c>
      <c r="O1095" s="66">
        <f>M1095+N1095</f>
        <v>32296</v>
      </c>
      <c r="P1095" s="98"/>
      <c r="Q1095" s="145">
        <f>O1095+P1095</f>
        <v>32296</v>
      </c>
      <c r="R1095" s="98"/>
      <c r="S1095" s="141">
        <f>Q1095+R1095</f>
        <v>32296</v>
      </c>
      <c r="U1095" s="141">
        <v>16481</v>
      </c>
      <c r="V1095" s="227">
        <f t="shared" si="61"/>
        <v>51</v>
      </c>
    </row>
    <row r="1096" spans="1:22" ht="49.5" customHeight="1">
      <c r="A1096" s="41" t="s">
        <v>216</v>
      </c>
      <c r="B1096" s="88" t="s">
        <v>326</v>
      </c>
      <c r="C1096" s="88" t="s">
        <v>215</v>
      </c>
      <c r="D1096" s="88"/>
      <c r="E1096" s="66">
        <f>E1097+E1098</f>
        <v>410945</v>
      </c>
      <c r="F1096" s="98"/>
      <c r="G1096" s="66">
        <f>G1097+G1098</f>
        <v>410945</v>
      </c>
      <c r="H1096" s="103"/>
      <c r="I1096" s="66">
        <f>I1097+I1098</f>
        <v>410945</v>
      </c>
      <c r="J1096" s="103"/>
      <c r="K1096" s="66">
        <f>K1097+K1098</f>
        <v>410945</v>
      </c>
      <c r="L1096" s="103"/>
      <c r="M1096" s="66">
        <f>M1097+M1098</f>
        <v>146198</v>
      </c>
      <c r="N1096" s="113"/>
      <c r="O1096" s="66">
        <f>O1097+O1098</f>
        <v>138768</v>
      </c>
      <c r="P1096" s="98"/>
      <c r="Q1096" s="145">
        <f>Q1097+Q1098</f>
        <v>40060</v>
      </c>
      <c r="R1096" s="98"/>
      <c r="S1096" s="141">
        <f>S1097+S1098</f>
        <v>40060</v>
      </c>
      <c r="U1096" s="141">
        <f>U1097+U1098</f>
        <v>5458</v>
      </c>
      <c r="V1096" s="227">
        <f t="shared" si="61"/>
        <v>13.6</v>
      </c>
    </row>
    <row r="1097" spans="1:22" ht="19.5" customHeight="1">
      <c r="A1097" s="41" t="s">
        <v>378</v>
      </c>
      <c r="B1097" s="88" t="s">
        <v>326</v>
      </c>
      <c r="C1097" s="88" t="s">
        <v>215</v>
      </c>
      <c r="D1097" s="88" t="s">
        <v>391</v>
      </c>
      <c r="E1097" s="66">
        <v>402945</v>
      </c>
      <c r="F1097" s="98"/>
      <c r="G1097" s="66">
        <f>E1097+F1097</f>
        <v>402945</v>
      </c>
      <c r="H1097" s="103"/>
      <c r="I1097" s="66">
        <f>G1097+H1097</f>
        <v>402945</v>
      </c>
      <c r="J1097" s="103"/>
      <c r="K1097" s="66">
        <f>I1097+J1097</f>
        <v>402945</v>
      </c>
      <c r="L1097" s="103">
        <v>-257147</v>
      </c>
      <c r="M1097" s="66">
        <f>K1097+L1097</f>
        <v>145798</v>
      </c>
      <c r="N1097" s="113">
        <v>-7430</v>
      </c>
      <c r="O1097" s="66">
        <f>M1097+N1097</f>
        <v>138368</v>
      </c>
      <c r="P1097" s="98">
        <v>-98708</v>
      </c>
      <c r="Q1097" s="145">
        <f>O1097+P1097</f>
        <v>39660</v>
      </c>
      <c r="R1097" s="98"/>
      <c r="S1097" s="141">
        <f>Q1097+R1097</f>
        <v>39660</v>
      </c>
      <c r="U1097" s="141">
        <v>5058</v>
      </c>
      <c r="V1097" s="227">
        <f t="shared" si="61"/>
        <v>12.8</v>
      </c>
    </row>
    <row r="1098" spans="1:22" ht="35.25" customHeight="1">
      <c r="A1098" s="41" t="s">
        <v>379</v>
      </c>
      <c r="B1098" s="88" t="s">
        <v>326</v>
      </c>
      <c r="C1098" s="88" t="s">
        <v>215</v>
      </c>
      <c r="D1098" s="88" t="s">
        <v>392</v>
      </c>
      <c r="E1098" s="66">
        <v>8000</v>
      </c>
      <c r="F1098" s="98"/>
      <c r="G1098" s="66">
        <f>E1098+F1098</f>
        <v>8000</v>
      </c>
      <c r="H1098" s="103"/>
      <c r="I1098" s="66">
        <f>G1098+H1098</f>
        <v>8000</v>
      </c>
      <c r="J1098" s="103"/>
      <c r="K1098" s="66">
        <f>I1098+J1098</f>
        <v>8000</v>
      </c>
      <c r="L1098" s="103">
        <v>-7600</v>
      </c>
      <c r="M1098" s="66">
        <f>K1098+L1098</f>
        <v>400</v>
      </c>
      <c r="N1098" s="113"/>
      <c r="O1098" s="66">
        <f>M1098+N1098</f>
        <v>400</v>
      </c>
      <c r="P1098" s="98"/>
      <c r="Q1098" s="145">
        <f>O1098+P1098</f>
        <v>400</v>
      </c>
      <c r="R1098" s="98"/>
      <c r="S1098" s="141">
        <f>Q1098+R1098</f>
        <v>400</v>
      </c>
      <c r="U1098" s="141">
        <f>S1098+T1098</f>
        <v>400</v>
      </c>
      <c r="V1098" s="227">
        <f aca="true" t="shared" si="66" ref="V1098:V1161">IF(S1098=0,"-",IF(U1098/S1098*100&gt;110,"свыше 100",ROUND((U1098/S1098*100),1)))</f>
        <v>100</v>
      </c>
    </row>
    <row r="1099" spans="1:22" ht="30.75" customHeight="1">
      <c r="A1099" s="71" t="s">
        <v>671</v>
      </c>
      <c r="B1099" s="56" t="s">
        <v>326</v>
      </c>
      <c r="C1099" s="56" t="s">
        <v>670</v>
      </c>
      <c r="D1099" s="56"/>
      <c r="E1099" s="58">
        <f>E1100</f>
        <v>400000</v>
      </c>
      <c r="F1099" s="98"/>
      <c r="G1099" s="58">
        <f>G1100</f>
        <v>400000</v>
      </c>
      <c r="H1099" s="103"/>
      <c r="I1099" s="58">
        <f>I1100</f>
        <v>400000</v>
      </c>
      <c r="J1099" s="103"/>
      <c r="K1099" s="58">
        <f>K1100</f>
        <v>400000</v>
      </c>
      <c r="L1099" s="103"/>
      <c r="M1099" s="58">
        <f>M1100</f>
        <v>400000</v>
      </c>
      <c r="N1099" s="113"/>
      <c r="O1099" s="58">
        <f>O1100</f>
        <v>400000</v>
      </c>
      <c r="P1099" s="98"/>
      <c r="Q1099" s="140">
        <f>Q1100</f>
        <v>400000</v>
      </c>
      <c r="R1099" s="98"/>
      <c r="S1099" s="130">
        <f>S1100</f>
        <v>300000</v>
      </c>
      <c r="U1099" s="130">
        <f>U1100</f>
        <v>241212.6</v>
      </c>
      <c r="V1099" s="227">
        <f t="shared" si="66"/>
        <v>80.4</v>
      </c>
    </row>
    <row r="1100" spans="1:22" ht="20.25" customHeight="1">
      <c r="A1100" s="37" t="s">
        <v>388</v>
      </c>
      <c r="B1100" s="59" t="s">
        <v>326</v>
      </c>
      <c r="C1100" s="59" t="s">
        <v>670</v>
      </c>
      <c r="D1100" s="59" t="s">
        <v>389</v>
      </c>
      <c r="E1100" s="57">
        <v>400000</v>
      </c>
      <c r="F1100" s="98"/>
      <c r="G1100" s="57">
        <f>E1100+F1100</f>
        <v>400000</v>
      </c>
      <c r="H1100" s="103"/>
      <c r="I1100" s="57">
        <f>G1100+H1100</f>
        <v>400000</v>
      </c>
      <c r="J1100" s="103"/>
      <c r="K1100" s="57">
        <f>I1100+J1100</f>
        <v>400000</v>
      </c>
      <c r="L1100" s="103"/>
      <c r="M1100" s="57">
        <f>K1100+L1100</f>
        <v>400000</v>
      </c>
      <c r="N1100" s="113"/>
      <c r="O1100" s="57">
        <f>M1100+N1100</f>
        <v>400000</v>
      </c>
      <c r="P1100" s="98"/>
      <c r="Q1100" s="139">
        <f>O1100+P1100</f>
        <v>400000</v>
      </c>
      <c r="R1100" s="98">
        <v>-100000</v>
      </c>
      <c r="S1100" s="141">
        <f>Q1100+R1100</f>
        <v>300000</v>
      </c>
      <c r="U1100" s="141">
        <v>241212.6</v>
      </c>
      <c r="V1100" s="227">
        <f t="shared" si="66"/>
        <v>80.4</v>
      </c>
    </row>
    <row r="1101" spans="1:22" ht="36" customHeight="1">
      <c r="A1101" s="37" t="s">
        <v>100</v>
      </c>
      <c r="B1101" s="59" t="s">
        <v>322</v>
      </c>
      <c r="C1101" s="56"/>
      <c r="D1101" s="56"/>
      <c r="E1101" s="58">
        <f>E1102</f>
        <v>7135200</v>
      </c>
      <c r="F1101" s="98"/>
      <c r="G1101" s="58">
        <f>G1102</f>
        <v>7135200</v>
      </c>
      <c r="H1101" s="103"/>
      <c r="I1101" s="58">
        <f>I1102</f>
        <v>6409750</v>
      </c>
      <c r="J1101" s="103"/>
      <c r="K1101" s="58">
        <f>K1102</f>
        <v>6409750</v>
      </c>
      <c r="L1101" s="103"/>
      <c r="M1101" s="58">
        <f>M1102</f>
        <v>7384350</v>
      </c>
      <c r="N1101" s="113"/>
      <c r="O1101" s="58">
        <f>O1102</f>
        <v>8655340</v>
      </c>
      <c r="P1101" s="98"/>
      <c r="Q1101" s="140">
        <f>Q1102</f>
        <v>8655340</v>
      </c>
      <c r="R1101" s="98"/>
      <c r="S1101" s="130">
        <f>S1102</f>
        <v>9489309</v>
      </c>
      <c r="U1101" s="130">
        <f>U1102</f>
        <v>9476283.15</v>
      </c>
      <c r="V1101" s="227">
        <f t="shared" si="66"/>
        <v>99.9</v>
      </c>
    </row>
    <row r="1102" spans="1:22" ht="63.75" customHeight="1">
      <c r="A1102" s="37" t="s">
        <v>98</v>
      </c>
      <c r="B1102" s="59" t="s">
        <v>322</v>
      </c>
      <c r="C1102" s="56" t="s">
        <v>440</v>
      </c>
      <c r="D1102" s="56"/>
      <c r="E1102" s="58">
        <f>E1103</f>
        <v>7135200</v>
      </c>
      <c r="F1102" s="98"/>
      <c r="G1102" s="58">
        <f>G1103</f>
        <v>7135200</v>
      </c>
      <c r="H1102" s="103"/>
      <c r="I1102" s="58">
        <f>I1103</f>
        <v>6409750</v>
      </c>
      <c r="J1102" s="103"/>
      <c r="K1102" s="58">
        <f>K1103</f>
        <v>6409750</v>
      </c>
      <c r="L1102" s="103"/>
      <c r="M1102" s="58">
        <f>M1103</f>
        <v>7384350</v>
      </c>
      <c r="N1102" s="113"/>
      <c r="O1102" s="58">
        <f>O1103</f>
        <v>8655340</v>
      </c>
      <c r="P1102" s="98"/>
      <c r="Q1102" s="140">
        <f>Q1103</f>
        <v>8655340</v>
      </c>
      <c r="R1102" s="98"/>
      <c r="S1102" s="130">
        <f>S1103</f>
        <v>9489309</v>
      </c>
      <c r="T1102" s="114">
        <f>S1102-Q1102</f>
        <v>833969</v>
      </c>
      <c r="U1102" s="130">
        <f>U1103</f>
        <v>9476283.15</v>
      </c>
      <c r="V1102" s="227">
        <f t="shared" si="66"/>
        <v>99.9</v>
      </c>
    </row>
    <row r="1103" spans="1:22" ht="52.5" customHeight="1">
      <c r="A1103" s="37" t="s">
        <v>99</v>
      </c>
      <c r="B1103" s="59" t="s">
        <v>322</v>
      </c>
      <c r="C1103" s="56" t="s">
        <v>101</v>
      </c>
      <c r="D1103" s="56"/>
      <c r="E1103" s="58">
        <f>E1104</f>
        <v>7135200</v>
      </c>
      <c r="F1103" s="98"/>
      <c r="G1103" s="58">
        <f>G1104</f>
        <v>7135200</v>
      </c>
      <c r="H1103" s="103"/>
      <c r="I1103" s="58">
        <f>I1104</f>
        <v>6409750</v>
      </c>
      <c r="J1103" s="103"/>
      <c r="K1103" s="58">
        <f>K1104</f>
        <v>6409750</v>
      </c>
      <c r="L1103" s="103"/>
      <c r="M1103" s="58">
        <f>M1104+M1106</f>
        <v>7384350</v>
      </c>
      <c r="N1103" s="113"/>
      <c r="O1103" s="58">
        <f>O1104+O1106</f>
        <v>8655340</v>
      </c>
      <c r="P1103" s="98"/>
      <c r="Q1103" s="140">
        <f>Q1104+Q1106</f>
        <v>8655340</v>
      </c>
      <c r="R1103" s="98"/>
      <c r="S1103" s="130">
        <f>S1104+S1106+S1108</f>
        <v>9489309</v>
      </c>
      <c r="U1103" s="130">
        <f>U1104+U1106+U1108</f>
        <v>9476283.15</v>
      </c>
      <c r="V1103" s="227">
        <f t="shared" si="66"/>
        <v>99.9</v>
      </c>
    </row>
    <row r="1104" spans="1:22" ht="63.75" customHeight="1">
      <c r="A1104" s="37" t="s">
        <v>485</v>
      </c>
      <c r="B1104" s="89" t="s">
        <v>322</v>
      </c>
      <c r="C1104" s="60" t="s">
        <v>102</v>
      </c>
      <c r="D1104" s="56"/>
      <c r="E1104" s="58">
        <f>E1105</f>
        <v>7135200</v>
      </c>
      <c r="F1104" s="98"/>
      <c r="G1104" s="58">
        <f>G1105</f>
        <v>7135200</v>
      </c>
      <c r="H1104" s="103"/>
      <c r="I1104" s="58">
        <f>I1105</f>
        <v>6409750</v>
      </c>
      <c r="J1104" s="103"/>
      <c r="K1104" s="58">
        <f>K1105</f>
        <v>6409750</v>
      </c>
      <c r="L1104" s="103"/>
      <c r="M1104" s="58">
        <f>M1105</f>
        <v>6409750</v>
      </c>
      <c r="N1104" s="113"/>
      <c r="O1104" s="58">
        <f>O1105</f>
        <v>7680740</v>
      </c>
      <c r="P1104" s="98"/>
      <c r="Q1104" s="140">
        <f>Q1105</f>
        <v>7680740</v>
      </c>
      <c r="R1104" s="98"/>
      <c r="S1104" s="130">
        <f>S1105</f>
        <v>8414709</v>
      </c>
      <c r="U1104" s="130">
        <f>U1105</f>
        <v>8401683.15</v>
      </c>
      <c r="V1104" s="227">
        <f t="shared" si="66"/>
        <v>99.8</v>
      </c>
    </row>
    <row r="1105" spans="1:22" ht="48.75" customHeight="1">
      <c r="A1105" s="37" t="s">
        <v>626</v>
      </c>
      <c r="B1105" s="59" t="s">
        <v>322</v>
      </c>
      <c r="C1105" s="56" t="s">
        <v>102</v>
      </c>
      <c r="D1105" s="56" t="s">
        <v>390</v>
      </c>
      <c r="E1105" s="57">
        <v>7135200</v>
      </c>
      <c r="F1105" s="98"/>
      <c r="G1105" s="57">
        <f>E1105+F1105</f>
        <v>7135200</v>
      </c>
      <c r="H1105" s="103">
        <v>-725450</v>
      </c>
      <c r="I1105" s="57">
        <f>G1105+H1105</f>
        <v>6409750</v>
      </c>
      <c r="J1105" s="103"/>
      <c r="K1105" s="57">
        <f>I1105+J1105</f>
        <v>6409750</v>
      </c>
      <c r="L1105" s="103"/>
      <c r="M1105" s="57">
        <f>K1105+L1105</f>
        <v>6409750</v>
      </c>
      <c r="N1105" s="113">
        <v>1270990</v>
      </c>
      <c r="O1105" s="57">
        <f>M1105+N1105</f>
        <v>7680740</v>
      </c>
      <c r="P1105" s="98"/>
      <c r="Q1105" s="139">
        <f>O1105+P1105</f>
        <v>7680740</v>
      </c>
      <c r="R1105" s="98">
        <v>733969</v>
      </c>
      <c r="S1105" s="141">
        <f>Q1105+R1105</f>
        <v>8414709</v>
      </c>
      <c r="U1105" s="141">
        <v>8401683.15</v>
      </c>
      <c r="V1105" s="227">
        <f t="shared" si="66"/>
        <v>99.8</v>
      </c>
    </row>
    <row r="1106" spans="1:22" ht="48.75" customHeight="1">
      <c r="A1106" s="11" t="s">
        <v>177</v>
      </c>
      <c r="B1106" s="89" t="s">
        <v>322</v>
      </c>
      <c r="C1106" s="60" t="s">
        <v>176</v>
      </c>
      <c r="D1106" s="56"/>
      <c r="E1106" s="57"/>
      <c r="F1106" s="98"/>
      <c r="G1106" s="57"/>
      <c r="H1106" s="103"/>
      <c r="I1106" s="57"/>
      <c r="J1106" s="103"/>
      <c r="K1106" s="57"/>
      <c r="L1106" s="103"/>
      <c r="M1106" s="57">
        <f>M1107</f>
        <v>974600</v>
      </c>
      <c r="N1106" s="113"/>
      <c r="O1106" s="57">
        <f>O1107</f>
        <v>974600</v>
      </c>
      <c r="P1106" s="98"/>
      <c r="Q1106" s="139">
        <f>Q1107</f>
        <v>974600</v>
      </c>
      <c r="R1106" s="98"/>
      <c r="S1106" s="141">
        <f>S1107</f>
        <v>974600</v>
      </c>
      <c r="U1106" s="141">
        <f>U1107</f>
        <v>974600</v>
      </c>
      <c r="V1106" s="227">
        <f t="shared" si="66"/>
        <v>100</v>
      </c>
    </row>
    <row r="1107" spans="1:22" ht="48.75" customHeight="1">
      <c r="A1107" s="37" t="s">
        <v>626</v>
      </c>
      <c r="B1107" s="89" t="s">
        <v>322</v>
      </c>
      <c r="C1107" s="60" t="s">
        <v>176</v>
      </c>
      <c r="D1107" s="60" t="s">
        <v>390</v>
      </c>
      <c r="E1107" s="57"/>
      <c r="F1107" s="98"/>
      <c r="G1107" s="57"/>
      <c r="H1107" s="103"/>
      <c r="I1107" s="57"/>
      <c r="J1107" s="103"/>
      <c r="K1107" s="57"/>
      <c r="L1107" s="103">
        <v>974600</v>
      </c>
      <c r="M1107" s="57">
        <f>K1107+L1107</f>
        <v>974600</v>
      </c>
      <c r="N1107" s="113"/>
      <c r="O1107" s="57">
        <f>M1107+N1107</f>
        <v>974600</v>
      </c>
      <c r="P1107" s="98"/>
      <c r="Q1107" s="139">
        <f>O1107+P1107</f>
        <v>974600</v>
      </c>
      <c r="R1107" s="98"/>
      <c r="S1107" s="141">
        <f>Q1107+R1107</f>
        <v>974600</v>
      </c>
      <c r="U1107" s="141">
        <f>S1107+T1107</f>
        <v>974600</v>
      </c>
      <c r="V1107" s="227">
        <f t="shared" si="66"/>
        <v>100</v>
      </c>
    </row>
    <row r="1108" spans="1:22" ht="48.75" customHeight="1">
      <c r="A1108" s="160" t="s">
        <v>27</v>
      </c>
      <c r="B1108" s="89" t="s">
        <v>322</v>
      </c>
      <c r="C1108" s="60" t="s">
        <v>131</v>
      </c>
      <c r="D1108" s="60"/>
      <c r="E1108" s="57"/>
      <c r="F1108" s="98"/>
      <c r="G1108" s="57"/>
      <c r="H1108" s="103"/>
      <c r="I1108" s="57"/>
      <c r="J1108" s="103"/>
      <c r="K1108" s="57"/>
      <c r="L1108" s="103"/>
      <c r="M1108" s="57"/>
      <c r="N1108" s="113"/>
      <c r="O1108" s="57"/>
      <c r="P1108" s="98"/>
      <c r="Q1108" s="139"/>
      <c r="R1108" s="98"/>
      <c r="S1108" s="141">
        <f>S1109</f>
        <v>100000</v>
      </c>
      <c r="U1108" s="141">
        <f>U1109</f>
        <v>100000</v>
      </c>
      <c r="V1108" s="227">
        <f t="shared" si="66"/>
        <v>100</v>
      </c>
    </row>
    <row r="1109" spans="1:22" ht="30.75" customHeight="1">
      <c r="A1109" s="158" t="s">
        <v>174</v>
      </c>
      <c r="B1109" s="89" t="s">
        <v>322</v>
      </c>
      <c r="C1109" s="60" t="s">
        <v>131</v>
      </c>
      <c r="D1109" s="60" t="s">
        <v>173</v>
      </c>
      <c r="E1109" s="57"/>
      <c r="F1109" s="98"/>
      <c r="G1109" s="57"/>
      <c r="H1109" s="103"/>
      <c r="I1109" s="57"/>
      <c r="J1109" s="103"/>
      <c r="K1109" s="57"/>
      <c r="L1109" s="103"/>
      <c r="M1109" s="57"/>
      <c r="N1109" s="113"/>
      <c r="O1109" s="57"/>
      <c r="P1109" s="98"/>
      <c r="Q1109" s="139"/>
      <c r="R1109" s="98">
        <v>100000</v>
      </c>
      <c r="S1109" s="141">
        <f>Q1109+R1109</f>
        <v>100000</v>
      </c>
      <c r="U1109" s="141">
        <f>S1109+T1109</f>
        <v>100000</v>
      </c>
      <c r="V1109" s="227">
        <f t="shared" si="66"/>
        <v>100</v>
      </c>
    </row>
    <row r="1110" spans="1:22" ht="19.5" customHeight="1">
      <c r="A1110" s="164" t="s">
        <v>364</v>
      </c>
      <c r="B1110" s="68" t="s">
        <v>327</v>
      </c>
      <c r="C1110" s="68"/>
      <c r="D1110" s="68"/>
      <c r="E1110" s="55">
        <f>E1111</f>
        <v>111287800</v>
      </c>
      <c r="F1110" s="98"/>
      <c r="G1110" s="55">
        <f>G1111</f>
        <v>111287800</v>
      </c>
      <c r="H1110" s="103"/>
      <c r="I1110" s="55">
        <f>I1111</f>
        <v>80865628</v>
      </c>
      <c r="J1110" s="103"/>
      <c r="K1110" s="55">
        <f>K1111</f>
        <v>80865628</v>
      </c>
      <c r="L1110" s="103"/>
      <c r="M1110" s="55">
        <f>M1111</f>
        <v>80875628</v>
      </c>
      <c r="N1110" s="113"/>
      <c r="O1110" s="55">
        <f>O1111</f>
        <v>95451005.54</v>
      </c>
      <c r="P1110" s="98"/>
      <c r="Q1110" s="138">
        <f>Q1111</f>
        <v>102616970.54</v>
      </c>
      <c r="R1110" s="98"/>
      <c r="S1110" s="138">
        <f>S1111</f>
        <v>107856807.54</v>
      </c>
      <c r="U1110" s="138">
        <f>U1111</f>
        <v>106253504.52</v>
      </c>
      <c r="V1110" s="227">
        <f t="shared" si="66"/>
        <v>98.5</v>
      </c>
    </row>
    <row r="1111" spans="1:22" ht="34.5" customHeight="1">
      <c r="A1111" s="75" t="s">
        <v>437</v>
      </c>
      <c r="B1111" s="59" t="s">
        <v>327</v>
      </c>
      <c r="C1111" s="59" t="s">
        <v>440</v>
      </c>
      <c r="D1111" s="59"/>
      <c r="E1111" s="57">
        <f>E1112+E1138+E1133</f>
        <v>111287800</v>
      </c>
      <c r="F1111" s="98"/>
      <c r="G1111" s="57">
        <f>G1112+G1138+G1133</f>
        <v>111287800</v>
      </c>
      <c r="H1111" s="103"/>
      <c r="I1111" s="57">
        <f>I1112+I1138+I1133</f>
        <v>80865628</v>
      </c>
      <c r="J1111" s="103"/>
      <c r="K1111" s="57">
        <f>K1112+K1138+K1133</f>
        <v>80865628</v>
      </c>
      <c r="L1111" s="103"/>
      <c r="M1111" s="57">
        <f>M1112+M1138+M1133</f>
        <v>80875628</v>
      </c>
      <c r="N1111" s="113"/>
      <c r="O1111" s="57">
        <f>O1112+O1138+O1133</f>
        <v>95451005.54</v>
      </c>
      <c r="P1111" s="113"/>
      <c r="Q1111" s="139">
        <f>Q1112+Q1138+Q1133</f>
        <v>102616970.54</v>
      </c>
      <c r="R1111" s="113"/>
      <c r="S1111" s="141">
        <f>S1112+S1138+S1133</f>
        <v>107856807.54</v>
      </c>
      <c r="U1111" s="141">
        <f>U1112+U1138+U1133</f>
        <v>106253504.52</v>
      </c>
      <c r="V1111" s="227">
        <f t="shared" si="66"/>
        <v>98.5</v>
      </c>
    </row>
    <row r="1112" spans="1:22" ht="51" customHeight="1">
      <c r="A1112" s="75" t="s">
        <v>438</v>
      </c>
      <c r="B1112" s="59" t="s">
        <v>328</v>
      </c>
      <c r="C1112" s="59" t="s">
        <v>144</v>
      </c>
      <c r="D1112" s="59"/>
      <c r="E1112" s="57">
        <f>E1113+E1116+E1119</f>
        <v>97322500</v>
      </c>
      <c r="F1112" s="98"/>
      <c r="G1112" s="57">
        <f>G1113+G1116+G1119</f>
        <v>102872499</v>
      </c>
      <c r="H1112" s="103"/>
      <c r="I1112" s="57">
        <f>I1113+I1116+I1119</f>
        <v>72710327</v>
      </c>
      <c r="J1112" s="103"/>
      <c r="K1112" s="57">
        <f>K1113+K1116+K1119</f>
        <v>72710327</v>
      </c>
      <c r="L1112" s="103"/>
      <c r="M1112" s="57">
        <f>M1113+M1116+M1119+M1121</f>
        <v>80165828</v>
      </c>
      <c r="N1112" s="113"/>
      <c r="O1112" s="57">
        <f>O1113+O1116+O1119+O1121+O1127+O1129+O1131</f>
        <v>94740205.54</v>
      </c>
      <c r="P1112" s="98"/>
      <c r="Q1112" s="139">
        <f>Q1113+Q1116+Q1119+Q1121+Q1127+Q1129+Q1131+Q1123+Q1125</f>
        <v>101878499.54</v>
      </c>
      <c r="R1112" s="98"/>
      <c r="S1112" s="141">
        <f>S1113+S1116+S1119+S1121+S1127+S1129+S1131+S1123+S1125</f>
        <v>107115606.54</v>
      </c>
      <c r="U1112" s="141">
        <f>U1113+U1116+U1119+U1121+U1127+U1129+U1131+U1123+U1125</f>
        <v>105515303.6</v>
      </c>
      <c r="V1112" s="227">
        <f t="shared" si="66"/>
        <v>98.5</v>
      </c>
    </row>
    <row r="1113" spans="1:22" ht="66.75" customHeight="1">
      <c r="A1113" s="75" t="s">
        <v>439</v>
      </c>
      <c r="B1113" s="59" t="s">
        <v>328</v>
      </c>
      <c r="C1113" s="59" t="s">
        <v>422</v>
      </c>
      <c r="D1113" s="59"/>
      <c r="E1113" s="57">
        <f>E1114</f>
        <v>73914573</v>
      </c>
      <c r="F1113" s="98"/>
      <c r="G1113" s="57">
        <f>G1114</f>
        <v>79237156</v>
      </c>
      <c r="H1113" s="103"/>
      <c r="I1113" s="57">
        <f>I1114+I1115</f>
        <v>57007820</v>
      </c>
      <c r="J1113" s="103"/>
      <c r="K1113" s="57">
        <f>K1114+K1115</f>
        <v>57007820</v>
      </c>
      <c r="L1113" s="103"/>
      <c r="M1113" s="57">
        <f>M1114+M1115</f>
        <v>57017820</v>
      </c>
      <c r="N1113" s="113"/>
      <c r="O1113" s="57">
        <f>O1114+O1115</f>
        <v>67067310</v>
      </c>
      <c r="P1113" s="98"/>
      <c r="Q1113" s="139">
        <f>Q1114+Q1115</f>
        <v>70836052</v>
      </c>
      <c r="R1113" s="98"/>
      <c r="S1113" s="141">
        <f>S1114+S1115</f>
        <v>74891478</v>
      </c>
      <c r="U1113" s="141">
        <f>U1114+U1115</f>
        <v>73787617.97</v>
      </c>
      <c r="V1113" s="227">
        <f t="shared" si="66"/>
        <v>98.5</v>
      </c>
    </row>
    <row r="1114" spans="1:22" ht="49.5" customHeight="1">
      <c r="A1114" s="37" t="s">
        <v>626</v>
      </c>
      <c r="B1114" s="59" t="s">
        <v>328</v>
      </c>
      <c r="C1114" s="59" t="s">
        <v>422</v>
      </c>
      <c r="D1114" s="89" t="s">
        <v>390</v>
      </c>
      <c r="E1114" s="57">
        <v>73914573</v>
      </c>
      <c r="F1114" s="98">
        <v>5322583</v>
      </c>
      <c r="G1114" s="57">
        <f>E1114+F1114</f>
        <v>79237156</v>
      </c>
      <c r="H1114" s="103">
        <f>-1756922-22229336</f>
        <v>-23986258</v>
      </c>
      <c r="I1114" s="57">
        <f>G1114+H1114</f>
        <v>55250898</v>
      </c>
      <c r="J1114" s="103"/>
      <c r="K1114" s="57">
        <f>I1114+J1114</f>
        <v>55250898</v>
      </c>
      <c r="L1114" s="103">
        <v>10000</v>
      </c>
      <c r="M1114" s="57">
        <f>K1114+L1114</f>
        <v>55260898</v>
      </c>
      <c r="N1114" s="113">
        <v>10049490</v>
      </c>
      <c r="O1114" s="57">
        <f>M1114+N1114</f>
        <v>65310388</v>
      </c>
      <c r="P1114" s="98">
        <f>10000+3758742</f>
        <v>3768742</v>
      </c>
      <c r="Q1114" s="139">
        <f>O1114+P1114</f>
        <v>69079130</v>
      </c>
      <c r="R1114" s="98">
        <f>-10000-107600+1.55+4163026</f>
        <v>4045427.55</v>
      </c>
      <c r="S1114" s="141">
        <f>Q1114+R1114</f>
        <v>73124557.55</v>
      </c>
      <c r="U1114" s="141">
        <v>72027283.52</v>
      </c>
      <c r="V1114" s="227">
        <f t="shared" si="66"/>
        <v>98.5</v>
      </c>
    </row>
    <row r="1115" spans="1:22" ht="35.25" customHeight="1">
      <c r="A1115" s="154" t="s">
        <v>429</v>
      </c>
      <c r="B1115" s="59" t="s">
        <v>328</v>
      </c>
      <c r="C1115" s="59" t="s">
        <v>422</v>
      </c>
      <c r="D1115" s="89" t="s">
        <v>173</v>
      </c>
      <c r="E1115" s="57"/>
      <c r="F1115" s="98"/>
      <c r="G1115" s="57"/>
      <c r="H1115" s="103">
        <v>1756922</v>
      </c>
      <c r="I1115" s="57">
        <f>G1115+H1115</f>
        <v>1756922</v>
      </c>
      <c r="J1115" s="103"/>
      <c r="K1115" s="57">
        <f>I1115+J1115</f>
        <v>1756922</v>
      </c>
      <c r="L1115" s="103"/>
      <c r="M1115" s="57">
        <f>K1115+L1115</f>
        <v>1756922</v>
      </c>
      <c r="N1115" s="113"/>
      <c r="O1115" s="57">
        <f>M1115+N1115</f>
        <v>1756922</v>
      </c>
      <c r="P1115" s="98"/>
      <c r="Q1115" s="139">
        <f>O1115+P1115</f>
        <v>1756922</v>
      </c>
      <c r="R1115" s="98">
        <f>-1.55+10000</f>
        <v>9998.45</v>
      </c>
      <c r="S1115" s="141">
        <f>Q1115+R1115</f>
        <v>1766920.45</v>
      </c>
      <c r="U1115" s="141">
        <v>1760334.45</v>
      </c>
      <c r="V1115" s="227">
        <f t="shared" si="66"/>
        <v>99.6</v>
      </c>
    </row>
    <row r="1116" spans="1:22" s="28" customFormat="1" ht="36" customHeight="1">
      <c r="A1116" s="166" t="s">
        <v>441</v>
      </c>
      <c r="B1116" s="59" t="s">
        <v>328</v>
      </c>
      <c r="C1116" s="59" t="s">
        <v>443</v>
      </c>
      <c r="D1116" s="59"/>
      <c r="E1116" s="57">
        <f>E1117</f>
        <v>20803311</v>
      </c>
      <c r="F1116" s="147"/>
      <c r="G1116" s="57">
        <f>G1117</f>
        <v>21030727</v>
      </c>
      <c r="H1116" s="103"/>
      <c r="I1116" s="57">
        <f>I1117+I1118</f>
        <v>14023121</v>
      </c>
      <c r="J1116" s="103"/>
      <c r="K1116" s="57">
        <f>K1117+K1118</f>
        <v>14023121</v>
      </c>
      <c r="L1116" s="103"/>
      <c r="M1116" s="57">
        <f>M1117+M1118</f>
        <v>14023121</v>
      </c>
      <c r="N1116" s="151"/>
      <c r="O1116" s="57">
        <f>O1117+O1118</f>
        <v>17240106</v>
      </c>
      <c r="P1116" s="147"/>
      <c r="Q1116" s="139">
        <f>Q1117+Q1118</f>
        <v>18933274</v>
      </c>
      <c r="R1116" s="149"/>
      <c r="S1116" s="141">
        <f>S1117+S1118</f>
        <v>19772166</v>
      </c>
      <c r="U1116" s="141">
        <f>U1117+U1118</f>
        <v>19657996.29</v>
      </c>
      <c r="V1116" s="227">
        <f t="shared" si="66"/>
        <v>99.4</v>
      </c>
    </row>
    <row r="1117" spans="1:22" s="28" customFormat="1" ht="62.25" customHeight="1">
      <c r="A1117" s="37" t="s">
        <v>626</v>
      </c>
      <c r="B1117" s="59" t="s">
        <v>328</v>
      </c>
      <c r="C1117" s="59" t="s">
        <v>443</v>
      </c>
      <c r="D1117" s="89" t="s">
        <v>390</v>
      </c>
      <c r="E1117" s="57">
        <v>20803311</v>
      </c>
      <c r="F1117" s="103">
        <v>227416</v>
      </c>
      <c r="G1117" s="57">
        <f>E1117+F1117</f>
        <v>21030727</v>
      </c>
      <c r="H1117" s="103">
        <f>-208337-7007606</f>
        <v>-7215943</v>
      </c>
      <c r="I1117" s="57">
        <f>G1117+H1117</f>
        <v>13814784</v>
      </c>
      <c r="J1117" s="103"/>
      <c r="K1117" s="57">
        <f>I1117+J1117</f>
        <v>13814784</v>
      </c>
      <c r="L1117" s="103"/>
      <c r="M1117" s="57">
        <f>K1117+L1117</f>
        <v>13814784</v>
      </c>
      <c r="N1117" s="102">
        <v>3216985</v>
      </c>
      <c r="O1117" s="57">
        <f>M1117+N1117</f>
        <v>17031769</v>
      </c>
      <c r="P1117" s="103">
        <v>1693168</v>
      </c>
      <c r="Q1117" s="139">
        <f>O1117+P1117</f>
        <v>18724937</v>
      </c>
      <c r="R1117" s="103">
        <f>1.28+838892</f>
        <v>838893.28</v>
      </c>
      <c r="S1117" s="141">
        <f>Q1117+R1117</f>
        <v>19563830.28</v>
      </c>
      <c r="U1117" s="141">
        <v>19449660.57</v>
      </c>
      <c r="V1117" s="227">
        <f t="shared" si="66"/>
        <v>99.4</v>
      </c>
    </row>
    <row r="1118" spans="1:22" s="28" customFormat="1" ht="32.25" customHeight="1">
      <c r="A1118" s="154" t="s">
        <v>429</v>
      </c>
      <c r="B1118" s="59" t="s">
        <v>328</v>
      </c>
      <c r="C1118" s="59" t="s">
        <v>443</v>
      </c>
      <c r="D1118" s="89" t="s">
        <v>173</v>
      </c>
      <c r="E1118" s="57"/>
      <c r="F1118" s="103"/>
      <c r="G1118" s="57"/>
      <c r="H1118" s="103">
        <v>208337</v>
      </c>
      <c r="I1118" s="57">
        <f>G1118+H1118</f>
        <v>208337</v>
      </c>
      <c r="J1118" s="103"/>
      <c r="K1118" s="57">
        <f>I1118+J1118</f>
        <v>208337</v>
      </c>
      <c r="L1118" s="103"/>
      <c r="M1118" s="57">
        <f>K1118+L1118</f>
        <v>208337</v>
      </c>
      <c r="N1118" s="151"/>
      <c r="O1118" s="57">
        <f>M1118+N1118</f>
        <v>208337</v>
      </c>
      <c r="P1118" s="147"/>
      <c r="Q1118" s="139">
        <f>O1118+P1118</f>
        <v>208337</v>
      </c>
      <c r="R1118" s="202">
        <v>-1.28</v>
      </c>
      <c r="S1118" s="141">
        <f>Q1118+R1118</f>
        <v>208335.72</v>
      </c>
      <c r="U1118" s="141">
        <f>S1118+T1118</f>
        <v>208335.72</v>
      </c>
      <c r="V1118" s="227">
        <f t="shared" si="66"/>
        <v>100</v>
      </c>
    </row>
    <row r="1119" spans="1:22" ht="36" customHeight="1">
      <c r="A1119" s="166" t="s">
        <v>442</v>
      </c>
      <c r="B1119" s="59" t="s">
        <v>328</v>
      </c>
      <c r="C1119" s="59" t="s">
        <v>444</v>
      </c>
      <c r="D1119" s="59"/>
      <c r="E1119" s="57">
        <f>E1120</f>
        <v>2604616</v>
      </c>
      <c r="F1119" s="98"/>
      <c r="G1119" s="57">
        <f>G1120</f>
        <v>2604616</v>
      </c>
      <c r="H1119" s="103"/>
      <c r="I1119" s="57">
        <f>I1120</f>
        <v>1679386</v>
      </c>
      <c r="J1119" s="103"/>
      <c r="K1119" s="57">
        <f>K1120</f>
        <v>1679386</v>
      </c>
      <c r="L1119" s="103"/>
      <c r="M1119" s="57">
        <f>M1120</f>
        <v>1679386</v>
      </c>
      <c r="N1119" s="113"/>
      <c r="O1119" s="57">
        <f>O1120</f>
        <v>2847676</v>
      </c>
      <c r="P1119" s="98"/>
      <c r="Q1119" s="139">
        <f>Q1120</f>
        <v>3058466</v>
      </c>
      <c r="R1119" s="202"/>
      <c r="S1119" s="141">
        <f>S1120</f>
        <v>3501255</v>
      </c>
      <c r="U1119" s="141">
        <f>U1120</f>
        <v>3490173</v>
      </c>
      <c r="V1119" s="227">
        <f t="shared" si="66"/>
        <v>99.7</v>
      </c>
    </row>
    <row r="1120" spans="1:22" ht="79.5" customHeight="1">
      <c r="A1120" s="37" t="s">
        <v>626</v>
      </c>
      <c r="B1120" s="59" t="s">
        <v>328</v>
      </c>
      <c r="C1120" s="59" t="s">
        <v>444</v>
      </c>
      <c r="D1120" s="89" t="s">
        <v>390</v>
      </c>
      <c r="E1120" s="57">
        <v>2604616</v>
      </c>
      <c r="F1120" s="98"/>
      <c r="G1120" s="57">
        <f>E1120+F1120</f>
        <v>2604616</v>
      </c>
      <c r="H1120" s="103">
        <v>-925230</v>
      </c>
      <c r="I1120" s="57">
        <f>G1120+H1120</f>
        <v>1679386</v>
      </c>
      <c r="J1120" s="103"/>
      <c r="K1120" s="57">
        <f>I1120+J1120</f>
        <v>1679386</v>
      </c>
      <c r="L1120" s="103"/>
      <c r="M1120" s="57">
        <f>K1120+L1120</f>
        <v>1679386</v>
      </c>
      <c r="N1120" s="113">
        <v>1168290</v>
      </c>
      <c r="O1120" s="57">
        <f>M1120+N1120</f>
        <v>2847676</v>
      </c>
      <c r="P1120" s="98">
        <v>210790</v>
      </c>
      <c r="Q1120" s="139">
        <f>O1120+P1120</f>
        <v>3058466</v>
      </c>
      <c r="R1120" s="98">
        <f>10000+107600+325189</f>
        <v>442789</v>
      </c>
      <c r="S1120" s="141">
        <f>Q1120+R1120</f>
        <v>3501255</v>
      </c>
      <c r="U1120" s="141">
        <v>3490173</v>
      </c>
      <c r="V1120" s="227">
        <f t="shared" si="66"/>
        <v>99.7</v>
      </c>
    </row>
    <row r="1121" spans="1:22" ht="80.25" customHeight="1">
      <c r="A1121" s="37" t="s">
        <v>625</v>
      </c>
      <c r="B1121" s="89" t="s">
        <v>328</v>
      </c>
      <c r="C1121" s="89" t="s">
        <v>447</v>
      </c>
      <c r="D1121" s="89"/>
      <c r="E1121" s="57"/>
      <c r="F1121" s="98"/>
      <c r="G1121" s="57"/>
      <c r="H1121" s="103"/>
      <c r="I1121" s="57"/>
      <c r="J1121" s="103"/>
      <c r="K1121" s="57"/>
      <c r="L1121" s="103"/>
      <c r="M1121" s="57">
        <f>M1122</f>
        <v>7445501</v>
      </c>
      <c r="N1121" s="113"/>
      <c r="O1121" s="57">
        <f>O1122</f>
        <v>7270513.54</v>
      </c>
      <c r="P1121" s="98"/>
      <c r="Q1121" s="139">
        <f>Q1122</f>
        <v>7270513.54</v>
      </c>
      <c r="R1121" s="98"/>
      <c r="S1121" s="141">
        <f>S1122</f>
        <v>7270513.54</v>
      </c>
      <c r="U1121" s="141">
        <f>U1122</f>
        <v>6899322.34</v>
      </c>
      <c r="V1121" s="227">
        <f t="shared" si="66"/>
        <v>94.9</v>
      </c>
    </row>
    <row r="1122" spans="1:22" ht="30" customHeight="1">
      <c r="A1122" s="154" t="s">
        <v>429</v>
      </c>
      <c r="B1122" s="89" t="s">
        <v>328</v>
      </c>
      <c r="C1122" s="89" t="s">
        <v>447</v>
      </c>
      <c r="D1122" s="89" t="s">
        <v>173</v>
      </c>
      <c r="E1122" s="57"/>
      <c r="F1122" s="98"/>
      <c r="G1122" s="57"/>
      <c r="H1122" s="103"/>
      <c r="I1122" s="57"/>
      <c r="J1122" s="103"/>
      <c r="K1122" s="57"/>
      <c r="L1122" s="103">
        <v>7445501</v>
      </c>
      <c r="M1122" s="57">
        <f>K1122+L1122</f>
        <v>7445501</v>
      </c>
      <c r="N1122" s="113">
        <v>-174987.46</v>
      </c>
      <c r="O1122" s="57">
        <f>M1122+N1122</f>
        <v>7270513.54</v>
      </c>
      <c r="P1122" s="98"/>
      <c r="Q1122" s="139">
        <f>O1122+P1122</f>
        <v>7270513.54</v>
      </c>
      <c r="R1122" s="98"/>
      <c r="S1122" s="141">
        <f>Q1122+R1122</f>
        <v>7270513.54</v>
      </c>
      <c r="U1122" s="141">
        <v>6899322.34</v>
      </c>
      <c r="V1122" s="227">
        <f t="shared" si="66"/>
        <v>94.9</v>
      </c>
    </row>
    <row r="1123" spans="1:22" ht="30" customHeight="1">
      <c r="A1123" s="167" t="s">
        <v>127</v>
      </c>
      <c r="B1123" s="60" t="s">
        <v>328</v>
      </c>
      <c r="C1123" s="89" t="s">
        <v>129</v>
      </c>
      <c r="D1123" s="89"/>
      <c r="E1123" s="57"/>
      <c r="F1123" s="98"/>
      <c r="G1123" s="57"/>
      <c r="H1123" s="103"/>
      <c r="I1123" s="57"/>
      <c r="J1123" s="103"/>
      <c r="K1123" s="57"/>
      <c r="L1123" s="103"/>
      <c r="M1123" s="57"/>
      <c r="N1123" s="113"/>
      <c r="O1123" s="57"/>
      <c r="P1123" s="98"/>
      <c r="Q1123" s="139">
        <f>Q1124</f>
        <v>732800</v>
      </c>
      <c r="R1123" s="98"/>
      <c r="S1123" s="141">
        <f>S1124</f>
        <v>732800</v>
      </c>
      <c r="U1123" s="141">
        <f>U1124</f>
        <v>732800</v>
      </c>
      <c r="V1123" s="227">
        <f t="shared" si="66"/>
        <v>100</v>
      </c>
    </row>
    <row r="1124" spans="1:22" ht="30" customHeight="1">
      <c r="A1124" s="158" t="s">
        <v>174</v>
      </c>
      <c r="B1124" s="60" t="s">
        <v>328</v>
      </c>
      <c r="C1124" s="89" t="s">
        <v>129</v>
      </c>
      <c r="D1124" s="89" t="s">
        <v>173</v>
      </c>
      <c r="E1124" s="57"/>
      <c r="F1124" s="98"/>
      <c r="G1124" s="57"/>
      <c r="H1124" s="103"/>
      <c r="I1124" s="57"/>
      <c r="J1124" s="103"/>
      <c r="K1124" s="57"/>
      <c r="L1124" s="103"/>
      <c r="M1124" s="57"/>
      <c r="N1124" s="113"/>
      <c r="O1124" s="57"/>
      <c r="P1124" s="98">
        <v>732800</v>
      </c>
      <c r="Q1124" s="139">
        <f>O1124+P1124</f>
        <v>732800</v>
      </c>
      <c r="R1124" s="98"/>
      <c r="S1124" s="141">
        <f>Q1124+R1124</f>
        <v>732800</v>
      </c>
      <c r="U1124" s="141">
        <f>S1124+T1124</f>
        <v>732800</v>
      </c>
      <c r="V1124" s="227">
        <f t="shared" si="66"/>
        <v>100</v>
      </c>
    </row>
    <row r="1125" spans="1:22" ht="30" customHeight="1">
      <c r="A1125" s="158" t="s">
        <v>128</v>
      </c>
      <c r="B1125" s="60" t="s">
        <v>328</v>
      </c>
      <c r="C1125" s="89" t="s">
        <v>130</v>
      </c>
      <c r="D1125" s="89"/>
      <c r="E1125" s="57"/>
      <c r="F1125" s="98"/>
      <c r="G1125" s="57"/>
      <c r="H1125" s="103"/>
      <c r="I1125" s="57"/>
      <c r="J1125" s="103"/>
      <c r="K1125" s="57"/>
      <c r="L1125" s="103"/>
      <c r="M1125" s="57"/>
      <c r="N1125" s="113"/>
      <c r="O1125" s="57"/>
      <c r="P1125" s="98"/>
      <c r="Q1125" s="139">
        <f>Q1126</f>
        <v>732794</v>
      </c>
      <c r="R1125" s="98"/>
      <c r="S1125" s="141">
        <f>S1126</f>
        <v>732794</v>
      </c>
      <c r="U1125" s="141">
        <f>U1126</f>
        <v>732794</v>
      </c>
      <c r="V1125" s="227">
        <f t="shared" si="66"/>
        <v>100</v>
      </c>
    </row>
    <row r="1126" spans="1:22" ht="30" customHeight="1">
      <c r="A1126" s="158" t="s">
        <v>174</v>
      </c>
      <c r="B1126" s="60" t="s">
        <v>328</v>
      </c>
      <c r="C1126" s="89" t="s">
        <v>130</v>
      </c>
      <c r="D1126" s="89" t="s">
        <v>173</v>
      </c>
      <c r="E1126" s="57"/>
      <c r="F1126" s="98"/>
      <c r="G1126" s="57"/>
      <c r="H1126" s="103"/>
      <c r="I1126" s="57"/>
      <c r="J1126" s="103"/>
      <c r="K1126" s="57"/>
      <c r="L1126" s="103"/>
      <c r="M1126" s="57"/>
      <c r="N1126" s="113"/>
      <c r="O1126" s="57"/>
      <c r="P1126" s="98">
        <v>732794</v>
      </c>
      <c r="Q1126" s="139">
        <f>O1126+P1126</f>
        <v>732794</v>
      </c>
      <c r="R1126" s="98"/>
      <c r="S1126" s="141">
        <f>Q1126+R1126</f>
        <v>732794</v>
      </c>
      <c r="U1126" s="141">
        <f>S1126+T1126</f>
        <v>732794</v>
      </c>
      <c r="V1126" s="227">
        <f t="shared" si="66"/>
        <v>100</v>
      </c>
    </row>
    <row r="1127" spans="1:22" ht="124.5" customHeight="1">
      <c r="A1127" s="168" t="s">
        <v>432</v>
      </c>
      <c r="B1127" s="60" t="s">
        <v>328</v>
      </c>
      <c r="C1127" s="89" t="s">
        <v>433</v>
      </c>
      <c r="D1127" s="60"/>
      <c r="E1127" s="57"/>
      <c r="F1127" s="98"/>
      <c r="G1127" s="57"/>
      <c r="H1127" s="103"/>
      <c r="I1127" s="57"/>
      <c r="J1127" s="103"/>
      <c r="K1127" s="57"/>
      <c r="L1127" s="103"/>
      <c r="M1127" s="57"/>
      <c r="N1127" s="113"/>
      <c r="O1127" s="57">
        <f>O1128</f>
        <v>14600</v>
      </c>
      <c r="P1127" s="98"/>
      <c r="Q1127" s="139">
        <f>Q1128</f>
        <v>14600</v>
      </c>
      <c r="R1127" s="98"/>
      <c r="S1127" s="141">
        <f>S1128</f>
        <v>14600</v>
      </c>
      <c r="U1127" s="141">
        <f>U1128</f>
        <v>14600</v>
      </c>
      <c r="V1127" s="227">
        <f t="shared" si="66"/>
        <v>100</v>
      </c>
    </row>
    <row r="1128" spans="1:22" ht="73.5" customHeight="1">
      <c r="A1128" s="11" t="s">
        <v>626</v>
      </c>
      <c r="B1128" s="60" t="s">
        <v>328</v>
      </c>
      <c r="C1128" s="89" t="s">
        <v>433</v>
      </c>
      <c r="D1128" s="60" t="s">
        <v>173</v>
      </c>
      <c r="E1128" s="57"/>
      <c r="F1128" s="98"/>
      <c r="G1128" s="57"/>
      <c r="H1128" s="103"/>
      <c r="I1128" s="57"/>
      <c r="J1128" s="103"/>
      <c r="K1128" s="57"/>
      <c r="L1128" s="103"/>
      <c r="M1128" s="57"/>
      <c r="N1128" s="113">
        <v>14600</v>
      </c>
      <c r="O1128" s="57">
        <f>M1128+N1128</f>
        <v>14600</v>
      </c>
      <c r="P1128" s="98"/>
      <c r="Q1128" s="139">
        <f>O1128+P1128</f>
        <v>14600</v>
      </c>
      <c r="R1128" s="98"/>
      <c r="S1128" s="141">
        <f>Q1128+R1128</f>
        <v>14600</v>
      </c>
      <c r="U1128" s="141">
        <f>S1128+T1128</f>
        <v>14600</v>
      </c>
      <c r="V1128" s="227">
        <f t="shared" si="66"/>
        <v>100</v>
      </c>
    </row>
    <row r="1129" spans="1:22" ht="73.5" customHeight="1">
      <c r="A1129" s="160" t="s">
        <v>27</v>
      </c>
      <c r="B1129" s="60" t="s">
        <v>328</v>
      </c>
      <c r="C1129" s="89" t="s">
        <v>29</v>
      </c>
      <c r="D1129" s="60"/>
      <c r="E1129" s="57"/>
      <c r="F1129" s="98"/>
      <c r="G1129" s="57"/>
      <c r="H1129" s="103"/>
      <c r="I1129" s="57"/>
      <c r="J1129" s="103"/>
      <c r="K1129" s="57"/>
      <c r="L1129" s="103"/>
      <c r="M1129" s="57"/>
      <c r="N1129" s="113"/>
      <c r="O1129" s="57">
        <f>O1130</f>
        <v>200000</v>
      </c>
      <c r="P1129" s="98"/>
      <c r="Q1129" s="139">
        <f>Q1130</f>
        <v>200000</v>
      </c>
      <c r="R1129" s="98"/>
      <c r="S1129" s="141">
        <f>S1130</f>
        <v>100000</v>
      </c>
      <c r="U1129" s="141">
        <f>U1130</f>
        <v>100000</v>
      </c>
      <c r="V1129" s="227">
        <f t="shared" si="66"/>
        <v>100</v>
      </c>
    </row>
    <row r="1130" spans="1:22" ht="32.25" customHeight="1">
      <c r="A1130" s="158" t="s">
        <v>174</v>
      </c>
      <c r="B1130" s="60" t="s">
        <v>328</v>
      </c>
      <c r="C1130" s="89" t="s">
        <v>29</v>
      </c>
      <c r="D1130" s="60" t="s">
        <v>173</v>
      </c>
      <c r="E1130" s="57"/>
      <c r="F1130" s="98"/>
      <c r="G1130" s="57"/>
      <c r="H1130" s="103"/>
      <c r="I1130" s="57"/>
      <c r="J1130" s="103"/>
      <c r="K1130" s="57"/>
      <c r="L1130" s="103"/>
      <c r="M1130" s="57"/>
      <c r="N1130" s="113">
        <v>200000</v>
      </c>
      <c r="O1130" s="57">
        <f>M1130+N1130</f>
        <v>200000</v>
      </c>
      <c r="P1130" s="98"/>
      <c r="Q1130" s="139">
        <f>O1130+P1130</f>
        <v>200000</v>
      </c>
      <c r="R1130" s="98">
        <v>-100000</v>
      </c>
      <c r="S1130" s="141">
        <f>Q1130+R1130</f>
        <v>100000</v>
      </c>
      <c r="U1130" s="141">
        <f>S1130+T1130</f>
        <v>100000</v>
      </c>
      <c r="V1130" s="227">
        <f t="shared" si="66"/>
        <v>100</v>
      </c>
    </row>
    <row r="1131" spans="1:22" ht="73.5" customHeight="1">
      <c r="A1131" s="160" t="s">
        <v>28</v>
      </c>
      <c r="B1131" s="60" t="s">
        <v>328</v>
      </c>
      <c r="C1131" s="89" t="s">
        <v>30</v>
      </c>
      <c r="D1131" s="60"/>
      <c r="E1131" s="57"/>
      <c r="F1131" s="98"/>
      <c r="G1131" s="57"/>
      <c r="H1131" s="103"/>
      <c r="I1131" s="57"/>
      <c r="J1131" s="103"/>
      <c r="K1131" s="57"/>
      <c r="L1131" s="103"/>
      <c r="M1131" s="57"/>
      <c r="N1131" s="113"/>
      <c r="O1131" s="57">
        <f>O1132</f>
        <v>100000</v>
      </c>
      <c r="P1131" s="98"/>
      <c r="Q1131" s="139">
        <f>Q1132</f>
        <v>100000</v>
      </c>
      <c r="R1131" s="98"/>
      <c r="S1131" s="141">
        <f>S1132</f>
        <v>100000</v>
      </c>
      <c r="U1131" s="141">
        <f>U1132</f>
        <v>100000</v>
      </c>
      <c r="V1131" s="227">
        <f t="shared" si="66"/>
        <v>100</v>
      </c>
    </row>
    <row r="1132" spans="1:22" ht="35.25" customHeight="1">
      <c r="A1132" s="158" t="s">
        <v>174</v>
      </c>
      <c r="B1132" s="60" t="s">
        <v>328</v>
      </c>
      <c r="C1132" s="89" t="s">
        <v>30</v>
      </c>
      <c r="D1132" s="60" t="s">
        <v>173</v>
      </c>
      <c r="E1132" s="57"/>
      <c r="F1132" s="98"/>
      <c r="G1132" s="57"/>
      <c r="H1132" s="103"/>
      <c r="I1132" s="57"/>
      <c r="J1132" s="103"/>
      <c r="K1132" s="57"/>
      <c r="L1132" s="103"/>
      <c r="M1132" s="57"/>
      <c r="N1132" s="113">
        <v>100000</v>
      </c>
      <c r="O1132" s="57">
        <f>M1132+N1132</f>
        <v>100000</v>
      </c>
      <c r="P1132" s="98"/>
      <c r="Q1132" s="139">
        <f>O1132+P1132</f>
        <v>100000</v>
      </c>
      <c r="R1132" s="98"/>
      <c r="S1132" s="141">
        <f>Q1132+R1132</f>
        <v>100000</v>
      </c>
      <c r="U1132" s="141">
        <f>S1132+T1132</f>
        <v>100000</v>
      </c>
      <c r="V1132" s="227">
        <f t="shared" si="66"/>
        <v>100</v>
      </c>
    </row>
    <row r="1133" spans="1:22" ht="50.25" customHeight="1">
      <c r="A1133" s="165" t="s">
        <v>644</v>
      </c>
      <c r="B1133" s="56" t="s">
        <v>363</v>
      </c>
      <c r="C1133" s="56" t="s">
        <v>144</v>
      </c>
      <c r="D1133" s="56"/>
      <c r="E1133" s="57">
        <f>E1134+E1136</f>
        <v>13495500</v>
      </c>
      <c r="F1133" s="98"/>
      <c r="G1133" s="57">
        <f>G1134+G1136</f>
        <v>7945501</v>
      </c>
      <c r="H1133" s="103"/>
      <c r="I1133" s="57">
        <f>I1134+I1136</f>
        <v>7685501</v>
      </c>
      <c r="J1133" s="103"/>
      <c r="K1133" s="57">
        <f>K1134+K1136</f>
        <v>7685501</v>
      </c>
      <c r="L1133" s="103"/>
      <c r="M1133" s="57">
        <f>M1134+M1136</f>
        <v>240000</v>
      </c>
      <c r="N1133" s="113"/>
      <c r="O1133" s="57">
        <f>O1134+O1136</f>
        <v>240000</v>
      </c>
      <c r="P1133" s="98"/>
      <c r="Q1133" s="139">
        <f>Q1134+Q1136</f>
        <v>240000</v>
      </c>
      <c r="R1133" s="98"/>
      <c r="S1133" s="141">
        <f>S1134+S1136</f>
        <v>240000</v>
      </c>
      <c r="U1133" s="141">
        <f>U1134+U1136</f>
        <v>237000</v>
      </c>
      <c r="V1133" s="227">
        <f t="shared" si="66"/>
        <v>98.8</v>
      </c>
    </row>
    <row r="1134" spans="1:22" ht="66.75" customHeight="1">
      <c r="A1134" s="37" t="s">
        <v>625</v>
      </c>
      <c r="B1134" s="56" t="s">
        <v>363</v>
      </c>
      <c r="C1134" s="59" t="s">
        <v>447</v>
      </c>
      <c r="D1134" s="56"/>
      <c r="E1134" s="57">
        <f>E1135</f>
        <v>12995500</v>
      </c>
      <c r="F1134" s="98"/>
      <c r="G1134" s="57">
        <f>G1135</f>
        <v>7445501</v>
      </c>
      <c r="H1134" s="103"/>
      <c r="I1134" s="57">
        <f>I1135</f>
        <v>7445501</v>
      </c>
      <c r="J1134" s="103"/>
      <c r="K1134" s="57">
        <f>K1135</f>
        <v>7445501</v>
      </c>
      <c r="L1134" s="103"/>
      <c r="M1134" s="57">
        <f>M1135</f>
        <v>0</v>
      </c>
      <c r="N1134" s="113"/>
      <c r="O1134" s="57">
        <f>O1135</f>
        <v>0</v>
      </c>
      <c r="P1134" s="98"/>
      <c r="Q1134" s="139">
        <f>Q1135</f>
        <v>0</v>
      </c>
      <c r="R1134" s="98"/>
      <c r="S1134" s="141">
        <f>S1135</f>
        <v>0</v>
      </c>
      <c r="U1134" s="141">
        <f>U1135</f>
        <v>0</v>
      </c>
      <c r="V1134" s="227" t="str">
        <f t="shared" si="66"/>
        <v>-</v>
      </c>
    </row>
    <row r="1135" spans="1:22" ht="35.25" customHeight="1">
      <c r="A1135" s="154" t="s">
        <v>429</v>
      </c>
      <c r="B1135" s="56" t="s">
        <v>363</v>
      </c>
      <c r="C1135" s="59" t="s">
        <v>447</v>
      </c>
      <c r="D1135" s="60" t="s">
        <v>173</v>
      </c>
      <c r="E1135" s="57">
        <v>12995500</v>
      </c>
      <c r="F1135" s="98">
        <v>-5549999</v>
      </c>
      <c r="G1135" s="57">
        <f>E1135+F1135</f>
        <v>7445501</v>
      </c>
      <c r="H1135" s="103"/>
      <c r="I1135" s="57">
        <f>G1135+H1135</f>
        <v>7445501</v>
      </c>
      <c r="J1135" s="103"/>
      <c r="K1135" s="57">
        <f>I1135+J1135</f>
        <v>7445501</v>
      </c>
      <c r="L1135" s="103">
        <v>-7445501</v>
      </c>
      <c r="M1135" s="57">
        <f>K1135+L1135</f>
        <v>0</v>
      </c>
      <c r="N1135" s="113"/>
      <c r="O1135" s="57">
        <f>M1135+N1135</f>
        <v>0</v>
      </c>
      <c r="P1135" s="98"/>
      <c r="Q1135" s="139">
        <f>O1135+P1135</f>
        <v>0</v>
      </c>
      <c r="R1135" s="98"/>
      <c r="S1135" s="141">
        <f>Q1135+R1135</f>
        <v>0</v>
      </c>
      <c r="U1135" s="141">
        <f>S1135+T1135</f>
        <v>0</v>
      </c>
      <c r="V1135" s="227" t="str">
        <f t="shared" si="66"/>
        <v>-</v>
      </c>
    </row>
    <row r="1136" spans="1:22" ht="44.25" customHeight="1">
      <c r="A1136" s="37" t="s">
        <v>445</v>
      </c>
      <c r="B1136" s="56" t="s">
        <v>363</v>
      </c>
      <c r="C1136" s="59" t="s">
        <v>446</v>
      </c>
      <c r="D1136" s="56"/>
      <c r="E1136" s="57">
        <f>E1137</f>
        <v>500000</v>
      </c>
      <c r="F1136" s="98"/>
      <c r="G1136" s="57">
        <f>G1137</f>
        <v>500000</v>
      </c>
      <c r="H1136" s="103"/>
      <c r="I1136" s="57">
        <f>I1137</f>
        <v>240000</v>
      </c>
      <c r="J1136" s="103"/>
      <c r="K1136" s="57">
        <f>K1137</f>
        <v>240000</v>
      </c>
      <c r="L1136" s="103"/>
      <c r="M1136" s="57">
        <f>M1137</f>
        <v>240000</v>
      </c>
      <c r="N1136" s="113"/>
      <c r="O1136" s="57">
        <f>O1137</f>
        <v>240000</v>
      </c>
      <c r="P1136" s="98"/>
      <c r="Q1136" s="139">
        <f>Q1137</f>
        <v>240000</v>
      </c>
      <c r="R1136" s="98"/>
      <c r="S1136" s="141">
        <f>S1137</f>
        <v>240000</v>
      </c>
      <c r="U1136" s="141">
        <f>U1137</f>
        <v>237000</v>
      </c>
      <c r="V1136" s="227">
        <f t="shared" si="66"/>
        <v>98.8</v>
      </c>
    </row>
    <row r="1137" spans="1:22" ht="67.5" customHeight="1">
      <c r="A1137" s="37" t="s">
        <v>626</v>
      </c>
      <c r="B1137" s="56" t="s">
        <v>363</v>
      </c>
      <c r="C1137" s="59" t="s">
        <v>446</v>
      </c>
      <c r="D1137" s="60" t="s">
        <v>390</v>
      </c>
      <c r="E1137" s="57">
        <v>500000</v>
      </c>
      <c r="F1137" s="98"/>
      <c r="G1137" s="57">
        <f>E1137+F1137</f>
        <v>500000</v>
      </c>
      <c r="H1137" s="103">
        <v>-260000</v>
      </c>
      <c r="I1137" s="57">
        <f>G1137+H1137</f>
        <v>240000</v>
      </c>
      <c r="J1137" s="103"/>
      <c r="K1137" s="57">
        <f>I1137+J1137</f>
        <v>240000</v>
      </c>
      <c r="L1137" s="103"/>
      <c r="M1137" s="57">
        <f>K1137+L1137</f>
        <v>240000</v>
      </c>
      <c r="N1137" s="113"/>
      <c r="O1137" s="57">
        <f>M1137+N1137</f>
        <v>240000</v>
      </c>
      <c r="P1137" s="98"/>
      <c r="Q1137" s="139">
        <f>O1137+P1137</f>
        <v>240000</v>
      </c>
      <c r="R1137" s="98"/>
      <c r="S1137" s="141">
        <f>Q1137+R1137</f>
        <v>240000</v>
      </c>
      <c r="U1137" s="141">
        <v>237000</v>
      </c>
      <c r="V1137" s="227">
        <f t="shared" si="66"/>
        <v>98.8</v>
      </c>
    </row>
    <row r="1138" spans="1:22" ht="82.5" customHeight="1">
      <c r="A1138" s="37" t="s">
        <v>453</v>
      </c>
      <c r="B1138" s="59" t="s">
        <v>363</v>
      </c>
      <c r="C1138" s="59" t="s">
        <v>469</v>
      </c>
      <c r="D1138" s="59"/>
      <c r="E1138" s="57">
        <f>E1139</f>
        <v>469800</v>
      </c>
      <c r="F1138" s="98"/>
      <c r="G1138" s="57">
        <f>G1139</f>
        <v>469800</v>
      </c>
      <c r="H1138" s="103"/>
      <c r="I1138" s="57">
        <f>I1139</f>
        <v>469800</v>
      </c>
      <c r="J1138" s="103"/>
      <c r="K1138" s="57">
        <f>K1139</f>
        <v>469800</v>
      </c>
      <c r="L1138" s="103"/>
      <c r="M1138" s="57">
        <f>M1139</f>
        <v>469800</v>
      </c>
      <c r="N1138" s="113"/>
      <c r="O1138" s="57">
        <f>O1139</f>
        <v>470800</v>
      </c>
      <c r="P1138" s="98"/>
      <c r="Q1138" s="139">
        <f>Q1139</f>
        <v>498471</v>
      </c>
      <c r="R1138" s="98"/>
      <c r="S1138" s="141">
        <f>S1139</f>
        <v>501201</v>
      </c>
      <c r="U1138" s="141">
        <f>U1139</f>
        <v>501200.92</v>
      </c>
      <c r="V1138" s="227">
        <f t="shared" si="66"/>
        <v>100</v>
      </c>
    </row>
    <row r="1139" spans="1:22" ht="36" customHeight="1">
      <c r="A1139" s="37" t="s">
        <v>468</v>
      </c>
      <c r="B1139" s="59" t="s">
        <v>363</v>
      </c>
      <c r="C1139" s="59" t="s">
        <v>96</v>
      </c>
      <c r="D1139" s="59"/>
      <c r="E1139" s="57">
        <f>E1140+E1141</f>
        <v>469800</v>
      </c>
      <c r="F1139" s="98"/>
      <c r="G1139" s="57">
        <f>G1140+G1141</f>
        <v>469800</v>
      </c>
      <c r="H1139" s="103"/>
      <c r="I1139" s="57">
        <f>I1140+I1141</f>
        <v>469800</v>
      </c>
      <c r="J1139" s="103"/>
      <c r="K1139" s="57">
        <f>K1140+K1141</f>
        <v>469800</v>
      </c>
      <c r="L1139" s="103"/>
      <c r="M1139" s="57">
        <f>M1140+M1141</f>
        <v>469800</v>
      </c>
      <c r="N1139" s="113"/>
      <c r="O1139" s="57">
        <f>O1140+O1141+O1142</f>
        <v>470800</v>
      </c>
      <c r="P1139" s="98"/>
      <c r="Q1139" s="139">
        <f>Q1140+Q1141+Q1142</f>
        <v>498471</v>
      </c>
      <c r="R1139" s="98"/>
      <c r="S1139" s="141">
        <f>S1140+S1141+S1142</f>
        <v>501201</v>
      </c>
      <c r="U1139" s="141">
        <f>U1140+U1141+U1142</f>
        <v>501200.92</v>
      </c>
      <c r="V1139" s="227">
        <f t="shared" si="66"/>
        <v>100</v>
      </c>
    </row>
    <row r="1140" spans="1:22" ht="21.75" customHeight="1">
      <c r="A1140" s="37" t="s">
        <v>378</v>
      </c>
      <c r="B1140" s="59" t="s">
        <v>363</v>
      </c>
      <c r="C1140" s="59" t="s">
        <v>96</v>
      </c>
      <c r="D1140" s="59" t="s">
        <v>391</v>
      </c>
      <c r="E1140" s="57">
        <v>468300</v>
      </c>
      <c r="F1140" s="98"/>
      <c r="G1140" s="57">
        <f>E1140+F1140</f>
        <v>468300</v>
      </c>
      <c r="H1140" s="103"/>
      <c r="I1140" s="57">
        <f>G1140+H1140</f>
        <v>468300</v>
      </c>
      <c r="J1140" s="103"/>
      <c r="K1140" s="57">
        <f>I1140+J1140</f>
        <v>468300</v>
      </c>
      <c r="L1140" s="103"/>
      <c r="M1140" s="57">
        <f>K1140+L1140</f>
        <v>468300</v>
      </c>
      <c r="N1140" s="113"/>
      <c r="O1140" s="57">
        <f>M1140+N1140</f>
        <v>468300</v>
      </c>
      <c r="P1140" s="98">
        <v>27071</v>
      </c>
      <c r="Q1140" s="139">
        <f>O1140+P1140</f>
        <v>495371</v>
      </c>
      <c r="R1140" s="98">
        <v>3130</v>
      </c>
      <c r="S1140" s="141">
        <f>Q1140+R1140</f>
        <v>498501</v>
      </c>
      <c r="U1140" s="141">
        <v>498500.92</v>
      </c>
      <c r="V1140" s="227">
        <f t="shared" si="66"/>
        <v>100</v>
      </c>
    </row>
    <row r="1141" spans="1:22" ht="37.5" customHeight="1">
      <c r="A1141" s="37" t="s">
        <v>379</v>
      </c>
      <c r="B1141" s="59" t="s">
        <v>363</v>
      </c>
      <c r="C1141" s="59" t="s">
        <v>96</v>
      </c>
      <c r="D1141" s="59" t="s">
        <v>392</v>
      </c>
      <c r="E1141" s="57">
        <v>1500</v>
      </c>
      <c r="F1141" s="98"/>
      <c r="G1141" s="57">
        <f>E1141+F1141</f>
        <v>1500</v>
      </c>
      <c r="H1141" s="103"/>
      <c r="I1141" s="57">
        <f>G1141+H1141</f>
        <v>1500</v>
      </c>
      <c r="J1141" s="103"/>
      <c r="K1141" s="57">
        <f>I1141+J1141</f>
        <v>1500</v>
      </c>
      <c r="L1141" s="103"/>
      <c r="M1141" s="57">
        <f>K1141+L1141</f>
        <v>1500</v>
      </c>
      <c r="N1141" s="113"/>
      <c r="O1141" s="57">
        <f>M1141+N1141</f>
        <v>1500</v>
      </c>
      <c r="P1141" s="98">
        <v>600</v>
      </c>
      <c r="Q1141" s="139">
        <f>O1141+P1141</f>
        <v>2100</v>
      </c>
      <c r="R1141" s="98">
        <v>-400</v>
      </c>
      <c r="S1141" s="141">
        <f>Q1141+R1141</f>
        <v>1700</v>
      </c>
      <c r="U1141" s="141">
        <f>S1141+T1141</f>
        <v>1700</v>
      </c>
      <c r="V1141" s="227">
        <f t="shared" si="66"/>
        <v>100</v>
      </c>
    </row>
    <row r="1142" spans="1:22" ht="37.5" customHeight="1">
      <c r="A1142" s="37" t="s">
        <v>402</v>
      </c>
      <c r="B1142" s="59" t="s">
        <v>363</v>
      </c>
      <c r="C1142" s="59" t="s">
        <v>96</v>
      </c>
      <c r="D1142" s="89" t="s">
        <v>385</v>
      </c>
      <c r="E1142" s="57"/>
      <c r="F1142" s="98"/>
      <c r="G1142" s="57"/>
      <c r="H1142" s="103"/>
      <c r="I1142" s="57"/>
      <c r="J1142" s="103"/>
      <c r="K1142" s="57"/>
      <c r="L1142" s="103"/>
      <c r="M1142" s="57"/>
      <c r="N1142" s="113">
        <v>1000</v>
      </c>
      <c r="O1142" s="57">
        <f>M1142+N1142</f>
        <v>1000</v>
      </c>
      <c r="P1142" s="98"/>
      <c r="Q1142" s="139">
        <f>O1142+P1142</f>
        <v>1000</v>
      </c>
      <c r="R1142" s="98"/>
      <c r="S1142" s="141">
        <f>Q1142+R1142</f>
        <v>1000</v>
      </c>
      <c r="U1142" s="141">
        <f>S1142+T1142</f>
        <v>1000</v>
      </c>
      <c r="V1142" s="227">
        <f t="shared" si="66"/>
        <v>100</v>
      </c>
    </row>
    <row r="1143" spans="1:22" ht="17.25" customHeight="1">
      <c r="A1143" s="164" t="s">
        <v>329</v>
      </c>
      <c r="B1143" s="68" t="s">
        <v>354</v>
      </c>
      <c r="C1143" s="68"/>
      <c r="D1143" s="68"/>
      <c r="E1143" s="55">
        <f>E1144+E1167+E1147</f>
        <v>6239100</v>
      </c>
      <c r="F1143" s="98"/>
      <c r="G1143" s="55">
        <f>G1144+G1167+G1147</f>
        <v>6239100</v>
      </c>
      <c r="H1143" s="103"/>
      <c r="I1143" s="55">
        <f>I1144+I1167+I1147</f>
        <v>6339100</v>
      </c>
      <c r="J1143" s="103"/>
      <c r="K1143" s="55">
        <f>K1144+K1167+K1147</f>
        <v>6339100</v>
      </c>
      <c r="L1143" s="103"/>
      <c r="M1143" s="55">
        <f>M1144+M1167+M1147</f>
        <v>6339100</v>
      </c>
      <c r="N1143" s="113"/>
      <c r="O1143" s="55">
        <f>O1144+O1167+O1147</f>
        <v>12726200</v>
      </c>
      <c r="P1143" s="98"/>
      <c r="Q1143" s="138">
        <f>Q1144+Q1167+Q1147</f>
        <v>14125898</v>
      </c>
      <c r="R1143" s="98"/>
      <c r="S1143" s="138">
        <f>S1144+S1167+S1147</f>
        <v>14226622.45</v>
      </c>
      <c r="U1143" s="138">
        <f>U1144+U1167+U1147</f>
        <v>14202719.54</v>
      </c>
      <c r="V1143" s="227">
        <f t="shared" si="66"/>
        <v>99.8</v>
      </c>
    </row>
    <row r="1144" spans="1:22" ht="24.75" customHeight="1">
      <c r="A1144" s="75" t="s">
        <v>156</v>
      </c>
      <c r="B1144" s="59" t="s">
        <v>334</v>
      </c>
      <c r="C1144" s="59" t="s">
        <v>414</v>
      </c>
      <c r="D1144" s="59"/>
      <c r="E1144" s="57">
        <f>E1145</f>
        <v>5004100</v>
      </c>
      <c r="F1144" s="98"/>
      <c r="G1144" s="57">
        <f>G1145</f>
        <v>5004100</v>
      </c>
      <c r="H1144" s="103"/>
      <c r="I1144" s="57">
        <f>I1145</f>
        <v>5004100</v>
      </c>
      <c r="J1144" s="103"/>
      <c r="K1144" s="57">
        <f>K1145</f>
        <v>5004100</v>
      </c>
      <c r="L1144" s="103"/>
      <c r="M1144" s="57">
        <f>M1145</f>
        <v>5004100</v>
      </c>
      <c r="N1144" s="113"/>
      <c r="O1144" s="57">
        <f>O1145</f>
        <v>5128100</v>
      </c>
      <c r="P1144" s="98"/>
      <c r="Q1144" s="139">
        <f>Q1145</f>
        <v>5972798</v>
      </c>
      <c r="R1144" s="98"/>
      <c r="S1144" s="141">
        <f>S1145</f>
        <v>6073522.45</v>
      </c>
      <c r="U1144" s="141">
        <f>U1145</f>
        <v>6063707.54</v>
      </c>
      <c r="V1144" s="227">
        <f t="shared" si="66"/>
        <v>99.8</v>
      </c>
    </row>
    <row r="1145" spans="1:22" ht="22.5" customHeight="1">
      <c r="A1145" s="75" t="s">
        <v>333</v>
      </c>
      <c r="B1145" s="59" t="s">
        <v>334</v>
      </c>
      <c r="C1145" s="59" t="s">
        <v>91</v>
      </c>
      <c r="D1145" s="59"/>
      <c r="E1145" s="57">
        <f>E1146</f>
        <v>5004100</v>
      </c>
      <c r="F1145" s="98"/>
      <c r="G1145" s="57">
        <f>G1146</f>
        <v>5004100</v>
      </c>
      <c r="H1145" s="103"/>
      <c r="I1145" s="57">
        <f>I1146</f>
        <v>5004100</v>
      </c>
      <c r="J1145" s="103"/>
      <c r="K1145" s="57">
        <f>K1146</f>
        <v>5004100</v>
      </c>
      <c r="L1145" s="103"/>
      <c r="M1145" s="57">
        <f>M1146</f>
        <v>5004100</v>
      </c>
      <c r="N1145" s="113"/>
      <c r="O1145" s="57">
        <f>O1146</f>
        <v>5128100</v>
      </c>
      <c r="P1145" s="98"/>
      <c r="Q1145" s="139">
        <f>Q1146</f>
        <v>5972798</v>
      </c>
      <c r="R1145" s="98"/>
      <c r="S1145" s="141">
        <f>S1146</f>
        <v>6073522.45</v>
      </c>
      <c r="U1145" s="141">
        <f>U1146</f>
        <v>6063707.54</v>
      </c>
      <c r="V1145" s="227">
        <f t="shared" si="66"/>
        <v>99.8</v>
      </c>
    </row>
    <row r="1146" spans="1:22" ht="30.75" customHeight="1">
      <c r="A1146" s="75" t="s">
        <v>36</v>
      </c>
      <c r="B1146" s="59" t="s">
        <v>334</v>
      </c>
      <c r="C1146" s="59" t="s">
        <v>672</v>
      </c>
      <c r="D1146" s="59" t="s">
        <v>397</v>
      </c>
      <c r="E1146" s="57">
        <f>129000+553000+4322100</f>
        <v>5004100</v>
      </c>
      <c r="F1146" s="98"/>
      <c r="G1146" s="57">
        <f>E1146+F1146</f>
        <v>5004100</v>
      </c>
      <c r="H1146" s="103"/>
      <c r="I1146" s="57">
        <f>G1146+H1146</f>
        <v>5004100</v>
      </c>
      <c r="J1146" s="103"/>
      <c r="K1146" s="57">
        <f>I1146+J1146</f>
        <v>5004100</v>
      </c>
      <c r="L1146" s="103"/>
      <c r="M1146" s="57">
        <f>K1146+L1146</f>
        <v>5004100</v>
      </c>
      <c r="N1146" s="113">
        <v>124000</v>
      </c>
      <c r="O1146" s="57">
        <f>M1146+N1146</f>
        <v>5128100</v>
      </c>
      <c r="P1146" s="98">
        <f>27300+817398</f>
        <v>844698</v>
      </c>
      <c r="Q1146" s="139">
        <f>O1146+P1146</f>
        <v>5972798</v>
      </c>
      <c r="R1146" s="98">
        <f>102000-1275.55</f>
        <v>100724.45</v>
      </c>
      <c r="S1146" s="141">
        <f>Q1146+R1146</f>
        <v>6073522.45</v>
      </c>
      <c r="U1146" s="141">
        <v>6063707.54</v>
      </c>
      <c r="V1146" s="227">
        <f t="shared" si="66"/>
        <v>99.8</v>
      </c>
    </row>
    <row r="1147" spans="1:22" ht="20.25" customHeight="1">
      <c r="A1147" s="75" t="s">
        <v>330</v>
      </c>
      <c r="B1147" s="59" t="s">
        <v>331</v>
      </c>
      <c r="C1147" s="59"/>
      <c r="D1147" s="59"/>
      <c r="E1147" s="57">
        <f>E1151+E1159</f>
        <v>1047000</v>
      </c>
      <c r="F1147" s="98"/>
      <c r="G1147" s="57">
        <f>G1151+G1159</f>
        <v>1047000</v>
      </c>
      <c r="H1147" s="103"/>
      <c r="I1147" s="57">
        <f>I1148+I1151+I1159</f>
        <v>1147000</v>
      </c>
      <c r="J1147" s="103"/>
      <c r="K1147" s="57">
        <f>K1148+K1151+K1159</f>
        <v>1147000</v>
      </c>
      <c r="L1147" s="103"/>
      <c r="M1147" s="57">
        <f>M1148+M1151+M1159</f>
        <v>1147000</v>
      </c>
      <c r="N1147" s="113"/>
      <c r="O1147" s="57">
        <f>O1148+O1151+O1159</f>
        <v>7410100</v>
      </c>
      <c r="P1147" s="98"/>
      <c r="Q1147" s="139">
        <f>Q1148+Q1151+Q1159</f>
        <v>7965100</v>
      </c>
      <c r="R1147" s="98"/>
      <c r="S1147" s="141">
        <f>S1148+S1151+S1159</f>
        <v>7965100</v>
      </c>
      <c r="U1147" s="141">
        <f>U1148+U1151+U1159</f>
        <v>7951012</v>
      </c>
      <c r="V1147" s="227">
        <f t="shared" si="66"/>
        <v>99.8</v>
      </c>
    </row>
    <row r="1148" spans="1:22" ht="20.25" customHeight="1">
      <c r="A1148" s="75" t="s">
        <v>156</v>
      </c>
      <c r="B1148" s="89" t="s">
        <v>331</v>
      </c>
      <c r="C1148" s="59" t="s">
        <v>414</v>
      </c>
      <c r="D1148" s="59"/>
      <c r="E1148" s="57"/>
      <c r="F1148" s="98"/>
      <c r="G1148" s="57"/>
      <c r="H1148" s="103"/>
      <c r="I1148" s="57">
        <f>I1149</f>
        <v>100000</v>
      </c>
      <c r="J1148" s="103"/>
      <c r="K1148" s="57">
        <f>K1149</f>
        <v>100000</v>
      </c>
      <c r="L1148" s="103"/>
      <c r="M1148" s="57">
        <f>M1149</f>
        <v>100000</v>
      </c>
      <c r="N1148" s="113"/>
      <c r="O1148" s="57">
        <f>O1149</f>
        <v>100000</v>
      </c>
      <c r="P1148" s="98"/>
      <c r="Q1148" s="139">
        <f>Q1149</f>
        <v>100000</v>
      </c>
      <c r="R1148" s="98"/>
      <c r="S1148" s="141">
        <f>S1149</f>
        <v>100000</v>
      </c>
      <c r="U1148" s="141">
        <f>U1149</f>
        <v>86000</v>
      </c>
      <c r="V1148" s="227">
        <f t="shared" si="66"/>
        <v>86</v>
      </c>
    </row>
    <row r="1149" spans="1:22" ht="20.25" customHeight="1">
      <c r="A1149" s="203" t="s">
        <v>377</v>
      </c>
      <c r="B1149" s="89" t="s">
        <v>331</v>
      </c>
      <c r="C1149" s="89" t="s">
        <v>89</v>
      </c>
      <c r="D1149" s="59"/>
      <c r="E1149" s="57"/>
      <c r="F1149" s="98"/>
      <c r="G1149" s="57"/>
      <c r="H1149" s="103"/>
      <c r="I1149" s="57">
        <f>I1150</f>
        <v>100000</v>
      </c>
      <c r="J1149" s="103"/>
      <c r="K1149" s="57">
        <f>K1150</f>
        <v>100000</v>
      </c>
      <c r="L1149" s="103"/>
      <c r="M1149" s="57">
        <f>M1150</f>
        <v>100000</v>
      </c>
      <c r="N1149" s="113"/>
      <c r="O1149" s="57">
        <f>O1150</f>
        <v>100000</v>
      </c>
      <c r="P1149" s="98"/>
      <c r="Q1149" s="139">
        <f>Q1150</f>
        <v>100000</v>
      </c>
      <c r="R1149" s="98"/>
      <c r="S1149" s="141">
        <f>S1150</f>
        <v>100000</v>
      </c>
      <c r="U1149" s="141">
        <f>U1150</f>
        <v>86000</v>
      </c>
      <c r="V1149" s="227">
        <f t="shared" si="66"/>
        <v>86</v>
      </c>
    </row>
    <row r="1150" spans="1:22" ht="49.5" customHeight="1">
      <c r="A1150" s="203" t="s">
        <v>606</v>
      </c>
      <c r="B1150" s="89" t="s">
        <v>331</v>
      </c>
      <c r="C1150" s="89" t="s">
        <v>89</v>
      </c>
      <c r="D1150" s="89" t="s">
        <v>601</v>
      </c>
      <c r="E1150" s="57"/>
      <c r="F1150" s="98"/>
      <c r="G1150" s="57"/>
      <c r="H1150" s="103">
        <v>100000</v>
      </c>
      <c r="I1150" s="57">
        <f>G1150+H1150</f>
        <v>100000</v>
      </c>
      <c r="J1150" s="103"/>
      <c r="K1150" s="57">
        <f>I1150+J1150</f>
        <v>100000</v>
      </c>
      <c r="L1150" s="103"/>
      <c r="M1150" s="57">
        <f>K1150+L1150</f>
        <v>100000</v>
      </c>
      <c r="N1150" s="113"/>
      <c r="O1150" s="57">
        <f>M1150+N1150</f>
        <v>100000</v>
      </c>
      <c r="P1150" s="98"/>
      <c r="Q1150" s="139">
        <f>O1150+P1150</f>
        <v>100000</v>
      </c>
      <c r="R1150" s="98"/>
      <c r="S1150" s="141">
        <f>Q1150+R1150</f>
        <v>100000</v>
      </c>
      <c r="U1150" s="141">
        <v>86000</v>
      </c>
      <c r="V1150" s="227">
        <f t="shared" si="66"/>
        <v>86</v>
      </c>
    </row>
    <row r="1151" spans="1:22" ht="79.5" customHeight="1">
      <c r="A1151" s="170" t="s">
        <v>501</v>
      </c>
      <c r="B1151" s="60" t="s">
        <v>331</v>
      </c>
      <c r="C1151" s="60" t="s">
        <v>478</v>
      </c>
      <c r="D1151" s="60"/>
      <c r="E1151" s="62">
        <f>E1152</f>
        <v>397000</v>
      </c>
      <c r="F1151" s="98"/>
      <c r="G1151" s="62">
        <f>G1152</f>
        <v>397000</v>
      </c>
      <c r="H1151" s="103"/>
      <c r="I1151" s="62">
        <f>I1152</f>
        <v>397000</v>
      </c>
      <c r="J1151" s="103"/>
      <c r="K1151" s="62">
        <f>K1152</f>
        <v>397000</v>
      </c>
      <c r="L1151" s="103"/>
      <c r="M1151" s="62">
        <f>M1152</f>
        <v>397000</v>
      </c>
      <c r="N1151" s="113"/>
      <c r="O1151" s="62">
        <f>O1152</f>
        <v>397000</v>
      </c>
      <c r="P1151" s="98"/>
      <c r="Q1151" s="130">
        <f>Q1152</f>
        <v>952000</v>
      </c>
      <c r="R1151" s="98"/>
      <c r="S1151" s="130">
        <f>S1152</f>
        <v>952000</v>
      </c>
      <c r="U1151" s="130">
        <f>U1152</f>
        <v>951912</v>
      </c>
      <c r="V1151" s="227">
        <f t="shared" si="66"/>
        <v>100</v>
      </c>
    </row>
    <row r="1152" spans="1:22" ht="53.25" customHeight="1">
      <c r="A1152" s="171" t="s">
        <v>14</v>
      </c>
      <c r="B1152" s="60" t="s">
        <v>331</v>
      </c>
      <c r="C1152" s="89" t="s">
        <v>163</v>
      </c>
      <c r="D1152" s="60"/>
      <c r="E1152" s="62">
        <f>E1153</f>
        <v>397000</v>
      </c>
      <c r="F1152" s="98"/>
      <c r="G1152" s="62">
        <f>G1153</f>
        <v>397000</v>
      </c>
      <c r="H1152" s="103"/>
      <c r="I1152" s="62">
        <f>I1153</f>
        <v>397000</v>
      </c>
      <c r="J1152" s="103"/>
      <c r="K1152" s="62">
        <f>K1153</f>
        <v>397000</v>
      </c>
      <c r="L1152" s="103"/>
      <c r="M1152" s="62">
        <f>M1153</f>
        <v>397000</v>
      </c>
      <c r="N1152" s="113"/>
      <c r="O1152" s="62">
        <f>O1153</f>
        <v>397000</v>
      </c>
      <c r="P1152" s="98"/>
      <c r="Q1152" s="130">
        <f>Q1153+Q1155+Q1157</f>
        <v>952000</v>
      </c>
      <c r="R1152" s="98"/>
      <c r="S1152" s="130">
        <f>S1153+S1155+S1157</f>
        <v>952000</v>
      </c>
      <c r="U1152" s="130">
        <f>U1153+U1155+U1157</f>
        <v>951912</v>
      </c>
      <c r="V1152" s="227">
        <f t="shared" si="66"/>
        <v>100</v>
      </c>
    </row>
    <row r="1153" spans="1:22" ht="48.75" customHeight="1">
      <c r="A1153" s="171" t="s">
        <v>507</v>
      </c>
      <c r="B1153" s="60" t="s">
        <v>331</v>
      </c>
      <c r="C1153" s="89" t="s">
        <v>164</v>
      </c>
      <c r="D1153" s="60"/>
      <c r="E1153" s="62">
        <f>E1154</f>
        <v>397000</v>
      </c>
      <c r="F1153" s="98"/>
      <c r="G1153" s="62">
        <f>G1154</f>
        <v>397000</v>
      </c>
      <c r="H1153" s="103"/>
      <c r="I1153" s="62">
        <f>I1154</f>
        <v>397000</v>
      </c>
      <c r="J1153" s="103"/>
      <c r="K1153" s="62">
        <f>K1154</f>
        <v>397000</v>
      </c>
      <c r="L1153" s="103"/>
      <c r="M1153" s="62">
        <f>M1154</f>
        <v>397000</v>
      </c>
      <c r="N1153" s="113"/>
      <c r="O1153" s="62">
        <f>O1154</f>
        <v>397000</v>
      </c>
      <c r="P1153" s="98"/>
      <c r="Q1153" s="130">
        <f>Q1154</f>
        <v>397000</v>
      </c>
      <c r="R1153" s="98"/>
      <c r="S1153" s="130">
        <f>S1154</f>
        <v>397000</v>
      </c>
      <c r="U1153" s="130">
        <f>U1154</f>
        <v>396912</v>
      </c>
      <c r="V1153" s="227">
        <f t="shared" si="66"/>
        <v>100</v>
      </c>
    </row>
    <row r="1154" spans="1:22" ht="34.5" customHeight="1">
      <c r="A1154" s="127" t="s">
        <v>400</v>
      </c>
      <c r="B1154" s="60" t="s">
        <v>331</v>
      </c>
      <c r="C1154" s="89" t="s">
        <v>164</v>
      </c>
      <c r="D1154" s="60" t="s">
        <v>399</v>
      </c>
      <c r="E1154" s="62">
        <v>397000</v>
      </c>
      <c r="F1154" s="98"/>
      <c r="G1154" s="62">
        <f>E1154+F1154</f>
        <v>397000</v>
      </c>
      <c r="H1154" s="103"/>
      <c r="I1154" s="62">
        <f>G1154+H1154</f>
        <v>397000</v>
      </c>
      <c r="J1154" s="103"/>
      <c r="K1154" s="62">
        <f>I1154+J1154</f>
        <v>397000</v>
      </c>
      <c r="L1154" s="103"/>
      <c r="M1154" s="62">
        <f>K1154+L1154</f>
        <v>397000</v>
      </c>
      <c r="N1154" s="113"/>
      <c r="O1154" s="62">
        <f>M1154+N1154</f>
        <v>397000</v>
      </c>
      <c r="P1154" s="98"/>
      <c r="Q1154" s="130">
        <f>O1154+P1154</f>
        <v>397000</v>
      </c>
      <c r="R1154" s="98"/>
      <c r="S1154" s="130">
        <f>Q1154+R1154</f>
        <v>397000</v>
      </c>
      <c r="U1154" s="130">
        <v>396912</v>
      </c>
      <c r="V1154" s="227">
        <f t="shared" si="66"/>
        <v>100</v>
      </c>
    </row>
    <row r="1155" spans="1:22" ht="49.5" customHeight="1">
      <c r="A1155" s="127" t="s">
        <v>462</v>
      </c>
      <c r="B1155" s="60" t="s">
        <v>331</v>
      </c>
      <c r="C1155" s="89" t="s">
        <v>460</v>
      </c>
      <c r="D1155" s="60"/>
      <c r="E1155" s="62"/>
      <c r="F1155" s="98"/>
      <c r="G1155" s="62"/>
      <c r="H1155" s="103"/>
      <c r="I1155" s="62"/>
      <c r="J1155" s="103"/>
      <c r="K1155" s="62"/>
      <c r="L1155" s="103"/>
      <c r="M1155" s="62"/>
      <c r="N1155" s="113"/>
      <c r="O1155" s="62"/>
      <c r="P1155" s="98"/>
      <c r="Q1155" s="130">
        <f>Q1156</f>
        <v>353100</v>
      </c>
      <c r="R1155" s="98"/>
      <c r="S1155" s="130">
        <f>S1156</f>
        <v>353100</v>
      </c>
      <c r="U1155" s="130">
        <f>U1156</f>
        <v>353100</v>
      </c>
      <c r="V1155" s="227">
        <f t="shared" si="66"/>
        <v>100</v>
      </c>
    </row>
    <row r="1156" spans="1:22" ht="34.5" customHeight="1">
      <c r="A1156" s="127" t="s">
        <v>400</v>
      </c>
      <c r="B1156" s="60" t="s">
        <v>331</v>
      </c>
      <c r="C1156" s="89" t="s">
        <v>460</v>
      </c>
      <c r="D1156" s="60" t="s">
        <v>399</v>
      </c>
      <c r="E1156" s="62"/>
      <c r="F1156" s="98"/>
      <c r="G1156" s="62"/>
      <c r="H1156" s="103"/>
      <c r="I1156" s="62"/>
      <c r="J1156" s="103"/>
      <c r="K1156" s="62"/>
      <c r="L1156" s="103"/>
      <c r="M1156" s="62"/>
      <c r="N1156" s="113"/>
      <c r="O1156" s="62"/>
      <c r="P1156" s="98">
        <v>353100</v>
      </c>
      <c r="Q1156" s="130">
        <f>O1156+P1156</f>
        <v>353100</v>
      </c>
      <c r="R1156" s="98"/>
      <c r="S1156" s="130">
        <f>Q1156+R1156</f>
        <v>353100</v>
      </c>
      <c r="U1156" s="130">
        <f>S1156+T1156</f>
        <v>353100</v>
      </c>
      <c r="V1156" s="227">
        <f t="shared" si="66"/>
        <v>100</v>
      </c>
    </row>
    <row r="1157" spans="1:22" ht="51.75" customHeight="1">
      <c r="A1157" s="127" t="s">
        <v>463</v>
      </c>
      <c r="B1157" s="60" t="s">
        <v>331</v>
      </c>
      <c r="C1157" s="89" t="s">
        <v>461</v>
      </c>
      <c r="D1157" s="60"/>
      <c r="E1157" s="62"/>
      <c r="F1157" s="98"/>
      <c r="G1157" s="62"/>
      <c r="H1157" s="103"/>
      <c r="I1157" s="62"/>
      <c r="J1157" s="103"/>
      <c r="K1157" s="62"/>
      <c r="L1157" s="103"/>
      <c r="M1157" s="62"/>
      <c r="N1157" s="113"/>
      <c r="O1157" s="62"/>
      <c r="P1157" s="98"/>
      <c r="Q1157" s="130">
        <f>Q1158</f>
        <v>201900</v>
      </c>
      <c r="R1157" s="98"/>
      <c r="S1157" s="130">
        <f>S1158</f>
        <v>201900</v>
      </c>
      <c r="U1157" s="130">
        <f>U1158</f>
        <v>201900</v>
      </c>
      <c r="V1157" s="227">
        <f t="shared" si="66"/>
        <v>100</v>
      </c>
    </row>
    <row r="1158" spans="1:22" ht="34.5" customHeight="1">
      <c r="A1158" s="127" t="s">
        <v>400</v>
      </c>
      <c r="B1158" s="60" t="s">
        <v>331</v>
      </c>
      <c r="C1158" s="89" t="s">
        <v>464</v>
      </c>
      <c r="D1158" s="60" t="s">
        <v>399</v>
      </c>
      <c r="E1158" s="62"/>
      <c r="F1158" s="98"/>
      <c r="G1158" s="62"/>
      <c r="H1158" s="103"/>
      <c r="I1158" s="62"/>
      <c r="J1158" s="103"/>
      <c r="K1158" s="62"/>
      <c r="L1158" s="103"/>
      <c r="M1158" s="62"/>
      <c r="N1158" s="113"/>
      <c r="O1158" s="62"/>
      <c r="P1158" s="98">
        <v>201900</v>
      </c>
      <c r="Q1158" s="130">
        <f>O1158+P1158</f>
        <v>201900</v>
      </c>
      <c r="R1158" s="98"/>
      <c r="S1158" s="130">
        <f>Q1158+R1158</f>
        <v>201900</v>
      </c>
      <c r="U1158" s="130">
        <f>S1158+T1158</f>
        <v>201900</v>
      </c>
      <c r="V1158" s="227">
        <f t="shared" si="66"/>
        <v>100</v>
      </c>
    </row>
    <row r="1159" spans="1:22" ht="81" customHeight="1">
      <c r="A1159" s="37" t="s">
        <v>201</v>
      </c>
      <c r="B1159" s="56" t="s">
        <v>331</v>
      </c>
      <c r="C1159" s="56" t="s">
        <v>538</v>
      </c>
      <c r="D1159" s="59"/>
      <c r="E1159" s="57">
        <f>E1160</f>
        <v>650000</v>
      </c>
      <c r="F1159" s="98"/>
      <c r="G1159" s="57">
        <f>G1160</f>
        <v>650000</v>
      </c>
      <c r="H1159" s="103"/>
      <c r="I1159" s="57">
        <f>I1160</f>
        <v>650000</v>
      </c>
      <c r="J1159" s="103"/>
      <c r="K1159" s="57">
        <f>K1160</f>
        <v>650000</v>
      </c>
      <c r="L1159" s="103"/>
      <c r="M1159" s="57">
        <f>M1160</f>
        <v>650000</v>
      </c>
      <c r="N1159" s="113"/>
      <c r="O1159" s="57">
        <f>O1160</f>
        <v>6913100</v>
      </c>
      <c r="P1159" s="98"/>
      <c r="Q1159" s="139">
        <f>Q1160</f>
        <v>6913100</v>
      </c>
      <c r="R1159" s="98"/>
      <c r="S1159" s="141">
        <f>S1160</f>
        <v>6913100</v>
      </c>
      <c r="U1159" s="141">
        <f>U1160</f>
        <v>6913100</v>
      </c>
      <c r="V1159" s="227">
        <f t="shared" si="66"/>
        <v>100</v>
      </c>
    </row>
    <row r="1160" spans="1:22" ht="82.5" customHeight="1">
      <c r="A1160" s="38" t="s">
        <v>448</v>
      </c>
      <c r="B1160" s="56" t="s">
        <v>331</v>
      </c>
      <c r="C1160" s="56" t="s">
        <v>449</v>
      </c>
      <c r="D1160" s="56"/>
      <c r="E1160" s="61">
        <f>E1161</f>
        <v>650000</v>
      </c>
      <c r="F1160" s="98"/>
      <c r="G1160" s="61">
        <f>G1161</f>
        <v>650000</v>
      </c>
      <c r="H1160" s="103"/>
      <c r="I1160" s="61">
        <f>I1161</f>
        <v>650000</v>
      </c>
      <c r="J1160" s="103"/>
      <c r="K1160" s="61">
        <f>K1161</f>
        <v>650000</v>
      </c>
      <c r="L1160" s="103"/>
      <c r="M1160" s="61">
        <f>M1161</f>
        <v>650000</v>
      </c>
      <c r="N1160" s="113"/>
      <c r="O1160" s="61">
        <f>O1161+O1163+O1165</f>
        <v>6913100</v>
      </c>
      <c r="P1160" s="98"/>
      <c r="Q1160" s="141">
        <f>Q1161+Q1163+Q1165</f>
        <v>6913100</v>
      </c>
      <c r="R1160" s="98"/>
      <c r="S1160" s="141">
        <f>S1161+S1163+S1165</f>
        <v>6913100</v>
      </c>
      <c r="U1160" s="141">
        <f>U1161+U1163+U1165</f>
        <v>6913100</v>
      </c>
      <c r="V1160" s="227">
        <f t="shared" si="66"/>
        <v>100</v>
      </c>
    </row>
    <row r="1161" spans="1:22" ht="61.5" customHeight="1">
      <c r="A1161" s="25" t="s">
        <v>450</v>
      </c>
      <c r="B1161" s="60" t="s">
        <v>331</v>
      </c>
      <c r="C1161" s="60" t="s">
        <v>451</v>
      </c>
      <c r="D1161" s="60"/>
      <c r="E1161" s="57">
        <f>E1162</f>
        <v>650000</v>
      </c>
      <c r="F1161" s="98"/>
      <c r="G1161" s="57">
        <f>G1162</f>
        <v>650000</v>
      </c>
      <c r="H1161" s="103"/>
      <c r="I1161" s="57">
        <f>I1162</f>
        <v>650000</v>
      </c>
      <c r="J1161" s="103"/>
      <c r="K1161" s="57">
        <f>K1162</f>
        <v>650000</v>
      </c>
      <c r="L1161" s="103"/>
      <c r="M1161" s="57">
        <f>M1162</f>
        <v>650000</v>
      </c>
      <c r="N1161" s="113"/>
      <c r="O1161" s="57">
        <f>O1162</f>
        <v>650000</v>
      </c>
      <c r="P1161" s="98"/>
      <c r="Q1161" s="139">
        <f>Q1162</f>
        <v>650000</v>
      </c>
      <c r="R1161" s="98"/>
      <c r="S1161" s="141">
        <f>S1162</f>
        <v>650000</v>
      </c>
      <c r="U1161" s="141">
        <f>U1162</f>
        <v>650000</v>
      </c>
      <c r="V1161" s="227">
        <f t="shared" si="66"/>
        <v>100</v>
      </c>
    </row>
    <row r="1162" spans="1:22" ht="35.25" customHeight="1">
      <c r="A1162" s="38" t="s">
        <v>400</v>
      </c>
      <c r="B1162" s="56" t="s">
        <v>331</v>
      </c>
      <c r="C1162" s="56" t="s">
        <v>451</v>
      </c>
      <c r="D1162" s="56" t="s">
        <v>399</v>
      </c>
      <c r="E1162" s="61">
        <v>650000</v>
      </c>
      <c r="F1162" s="98"/>
      <c r="G1162" s="61">
        <f>E1162+F1162</f>
        <v>650000</v>
      </c>
      <c r="H1162" s="103"/>
      <c r="I1162" s="61">
        <f>G1162+H1162</f>
        <v>650000</v>
      </c>
      <c r="J1162" s="103"/>
      <c r="K1162" s="61">
        <f>I1162+J1162</f>
        <v>650000</v>
      </c>
      <c r="L1162" s="103"/>
      <c r="M1162" s="61">
        <f>K1162+L1162</f>
        <v>650000</v>
      </c>
      <c r="N1162" s="113"/>
      <c r="O1162" s="61">
        <f>M1162+N1162</f>
        <v>650000</v>
      </c>
      <c r="P1162" s="98"/>
      <c r="Q1162" s="141">
        <f>O1162+P1162</f>
        <v>650000</v>
      </c>
      <c r="R1162" s="98"/>
      <c r="S1162" s="141">
        <f>Q1162+R1162</f>
        <v>650000</v>
      </c>
      <c r="U1162" s="141">
        <f>S1162+T1162</f>
        <v>650000</v>
      </c>
      <c r="V1162" s="227">
        <f aca="true" t="shared" si="67" ref="V1162:V1225">IF(S1162=0,"-",IF(U1162/S1162*100&gt;110,"свыше 100",ROUND((U1162/S1162*100),1)))</f>
        <v>100</v>
      </c>
    </row>
    <row r="1163" spans="1:22" ht="35.25" customHeight="1">
      <c r="A1163" s="38" t="s">
        <v>63</v>
      </c>
      <c r="B1163" s="56" t="s">
        <v>331</v>
      </c>
      <c r="C1163" s="60" t="s">
        <v>61</v>
      </c>
      <c r="D1163" s="56"/>
      <c r="E1163" s="61"/>
      <c r="F1163" s="98"/>
      <c r="G1163" s="61"/>
      <c r="H1163" s="103"/>
      <c r="I1163" s="61"/>
      <c r="J1163" s="103"/>
      <c r="K1163" s="61"/>
      <c r="L1163" s="103"/>
      <c r="M1163" s="61"/>
      <c r="N1163" s="113"/>
      <c r="O1163" s="61">
        <f>O1164</f>
        <v>4176400</v>
      </c>
      <c r="P1163" s="98"/>
      <c r="Q1163" s="141">
        <f>Q1164</f>
        <v>4176400</v>
      </c>
      <c r="R1163" s="98"/>
      <c r="S1163" s="141">
        <f>S1164</f>
        <v>4176400</v>
      </c>
      <c r="U1163" s="141">
        <f>U1164</f>
        <v>4176400</v>
      </c>
      <c r="V1163" s="227">
        <f t="shared" si="67"/>
        <v>100</v>
      </c>
    </row>
    <row r="1164" spans="1:22" ht="35.25" customHeight="1">
      <c r="A1164" s="38" t="s">
        <v>400</v>
      </c>
      <c r="B1164" s="56" t="s">
        <v>331</v>
      </c>
      <c r="C1164" s="60" t="s">
        <v>61</v>
      </c>
      <c r="D1164" s="56" t="s">
        <v>399</v>
      </c>
      <c r="E1164" s="61"/>
      <c r="F1164" s="98"/>
      <c r="G1164" s="61"/>
      <c r="H1164" s="103"/>
      <c r="I1164" s="61"/>
      <c r="J1164" s="103"/>
      <c r="K1164" s="61"/>
      <c r="L1164" s="103"/>
      <c r="M1164" s="61"/>
      <c r="N1164" s="113">
        <v>4176400</v>
      </c>
      <c r="O1164" s="61">
        <f>M1164+N1164</f>
        <v>4176400</v>
      </c>
      <c r="P1164" s="98"/>
      <c r="Q1164" s="141">
        <f>O1164+P1164</f>
        <v>4176400</v>
      </c>
      <c r="R1164" s="98"/>
      <c r="S1164" s="141">
        <f>Q1164+R1164</f>
        <v>4176400</v>
      </c>
      <c r="U1164" s="141">
        <f>S1164+T1164</f>
        <v>4176400</v>
      </c>
      <c r="V1164" s="227">
        <f t="shared" si="67"/>
        <v>100</v>
      </c>
    </row>
    <row r="1165" spans="1:22" ht="65.25" customHeight="1">
      <c r="A1165" s="38" t="s">
        <v>64</v>
      </c>
      <c r="B1165" s="56" t="s">
        <v>331</v>
      </c>
      <c r="C1165" s="60" t="s">
        <v>62</v>
      </c>
      <c r="D1165" s="56"/>
      <c r="E1165" s="61"/>
      <c r="F1165" s="98"/>
      <c r="G1165" s="61"/>
      <c r="H1165" s="103"/>
      <c r="I1165" s="61"/>
      <c r="J1165" s="103"/>
      <c r="K1165" s="61"/>
      <c r="L1165" s="103"/>
      <c r="M1165" s="61"/>
      <c r="N1165" s="113"/>
      <c r="O1165" s="61">
        <f>O1166</f>
        <v>2086700</v>
      </c>
      <c r="P1165" s="98"/>
      <c r="Q1165" s="141">
        <f>Q1166</f>
        <v>2086700</v>
      </c>
      <c r="R1165" s="98"/>
      <c r="S1165" s="141">
        <f>S1166</f>
        <v>2086700</v>
      </c>
      <c r="U1165" s="141">
        <f>U1166</f>
        <v>2086700</v>
      </c>
      <c r="V1165" s="227">
        <f t="shared" si="67"/>
        <v>100</v>
      </c>
    </row>
    <row r="1166" spans="1:22" ht="35.25" customHeight="1">
      <c r="A1166" s="38" t="s">
        <v>400</v>
      </c>
      <c r="B1166" s="56" t="s">
        <v>331</v>
      </c>
      <c r="C1166" s="60" t="s">
        <v>62</v>
      </c>
      <c r="D1166" s="56" t="s">
        <v>399</v>
      </c>
      <c r="E1166" s="61"/>
      <c r="F1166" s="98"/>
      <c r="G1166" s="61"/>
      <c r="H1166" s="103"/>
      <c r="I1166" s="61"/>
      <c r="J1166" s="103"/>
      <c r="K1166" s="61"/>
      <c r="L1166" s="103"/>
      <c r="M1166" s="61"/>
      <c r="N1166" s="113">
        <v>2086700</v>
      </c>
      <c r="O1166" s="61">
        <f>M1166+N1166</f>
        <v>2086700</v>
      </c>
      <c r="P1166" s="98"/>
      <c r="Q1166" s="141">
        <f>O1166+P1166</f>
        <v>2086700</v>
      </c>
      <c r="R1166" s="98"/>
      <c r="S1166" s="141">
        <f>Q1166+R1166</f>
        <v>2086700</v>
      </c>
      <c r="U1166" s="141">
        <f>S1166+T1166</f>
        <v>2086700</v>
      </c>
      <c r="V1166" s="227">
        <f t="shared" si="67"/>
        <v>100</v>
      </c>
    </row>
    <row r="1167" spans="1:22" ht="31.5" customHeight="1">
      <c r="A1167" s="11" t="s">
        <v>2</v>
      </c>
      <c r="B1167" s="89" t="s">
        <v>371</v>
      </c>
      <c r="C1167" s="89"/>
      <c r="D1167" s="89"/>
      <c r="E1167" s="61">
        <f>E1168</f>
        <v>188000</v>
      </c>
      <c r="F1167" s="98"/>
      <c r="G1167" s="61">
        <f>G1168</f>
        <v>188000</v>
      </c>
      <c r="H1167" s="103"/>
      <c r="I1167" s="61">
        <f>I1168</f>
        <v>188000</v>
      </c>
      <c r="J1167" s="103"/>
      <c r="K1167" s="61">
        <f>K1168</f>
        <v>188000</v>
      </c>
      <c r="L1167" s="103"/>
      <c r="M1167" s="61">
        <f>M1168</f>
        <v>188000</v>
      </c>
      <c r="N1167" s="113"/>
      <c r="O1167" s="61">
        <f>O1168</f>
        <v>188000</v>
      </c>
      <c r="P1167" s="98"/>
      <c r="Q1167" s="141">
        <f>Q1168</f>
        <v>188000</v>
      </c>
      <c r="R1167" s="98"/>
      <c r="S1167" s="141">
        <f>S1168</f>
        <v>188000</v>
      </c>
      <c r="U1167" s="141">
        <f>U1168</f>
        <v>188000</v>
      </c>
      <c r="V1167" s="227">
        <f t="shared" si="67"/>
        <v>100</v>
      </c>
    </row>
    <row r="1168" spans="1:22" ht="129" customHeight="1">
      <c r="A1168" s="107" t="s">
        <v>19</v>
      </c>
      <c r="B1168" s="89" t="s">
        <v>371</v>
      </c>
      <c r="C1168" s="89" t="s">
        <v>22</v>
      </c>
      <c r="D1168" s="89"/>
      <c r="E1168" s="61">
        <f>E1169</f>
        <v>188000</v>
      </c>
      <c r="F1168" s="98"/>
      <c r="G1168" s="61">
        <f>G1169</f>
        <v>188000</v>
      </c>
      <c r="H1168" s="103"/>
      <c r="I1168" s="61">
        <f>I1169</f>
        <v>188000</v>
      </c>
      <c r="J1168" s="103"/>
      <c r="K1168" s="61">
        <f>K1169</f>
        <v>188000</v>
      </c>
      <c r="L1168" s="103"/>
      <c r="M1168" s="61">
        <f>M1169</f>
        <v>188000</v>
      </c>
      <c r="N1168" s="113"/>
      <c r="O1168" s="61">
        <f>O1169</f>
        <v>188000</v>
      </c>
      <c r="P1168" s="98"/>
      <c r="Q1168" s="141">
        <f>Q1169</f>
        <v>188000</v>
      </c>
      <c r="R1168" s="98"/>
      <c r="S1168" s="141">
        <f>S1169</f>
        <v>188000</v>
      </c>
      <c r="U1168" s="141">
        <f>U1169</f>
        <v>188000</v>
      </c>
      <c r="V1168" s="227">
        <f t="shared" si="67"/>
        <v>100</v>
      </c>
    </row>
    <row r="1169" spans="1:22" ht="72.75" customHeight="1">
      <c r="A1169" s="11" t="s">
        <v>21</v>
      </c>
      <c r="B1169" s="89" t="s">
        <v>371</v>
      </c>
      <c r="C1169" s="89" t="s">
        <v>20</v>
      </c>
      <c r="D1169" s="89"/>
      <c r="E1169" s="61">
        <f>E1170</f>
        <v>188000</v>
      </c>
      <c r="F1169" s="98"/>
      <c r="G1169" s="61">
        <f>G1170</f>
        <v>188000</v>
      </c>
      <c r="H1169" s="103"/>
      <c r="I1169" s="61">
        <f>I1170</f>
        <v>188000</v>
      </c>
      <c r="J1169" s="103"/>
      <c r="K1169" s="61">
        <f>K1170</f>
        <v>188000</v>
      </c>
      <c r="L1169" s="103"/>
      <c r="M1169" s="61">
        <f>M1170</f>
        <v>188000</v>
      </c>
      <c r="N1169" s="113"/>
      <c r="O1169" s="61">
        <f>O1170</f>
        <v>188000</v>
      </c>
      <c r="P1169" s="98"/>
      <c r="Q1169" s="141">
        <f>Q1170</f>
        <v>188000</v>
      </c>
      <c r="R1169" s="98"/>
      <c r="S1169" s="141">
        <f>S1170</f>
        <v>188000</v>
      </c>
      <c r="U1169" s="141">
        <f>U1170</f>
        <v>188000</v>
      </c>
      <c r="V1169" s="227">
        <f t="shared" si="67"/>
        <v>100</v>
      </c>
    </row>
    <row r="1170" spans="1:22" ht="52.5" customHeight="1">
      <c r="A1170" s="11" t="s">
        <v>227</v>
      </c>
      <c r="B1170" s="89" t="s">
        <v>371</v>
      </c>
      <c r="C1170" s="89" t="s">
        <v>23</v>
      </c>
      <c r="D1170" s="89" t="s">
        <v>226</v>
      </c>
      <c r="E1170" s="61">
        <v>188000</v>
      </c>
      <c r="F1170" s="98"/>
      <c r="G1170" s="61">
        <f>E1170+F1170</f>
        <v>188000</v>
      </c>
      <c r="H1170" s="103"/>
      <c r="I1170" s="61">
        <f>G1170+H1170</f>
        <v>188000</v>
      </c>
      <c r="J1170" s="103"/>
      <c r="K1170" s="61">
        <f>I1170+J1170</f>
        <v>188000</v>
      </c>
      <c r="L1170" s="103"/>
      <c r="M1170" s="61">
        <f>K1170+L1170</f>
        <v>188000</v>
      </c>
      <c r="N1170" s="113"/>
      <c r="O1170" s="61">
        <f>M1170+N1170</f>
        <v>188000</v>
      </c>
      <c r="P1170" s="98"/>
      <c r="Q1170" s="141">
        <f>O1170+P1170</f>
        <v>188000</v>
      </c>
      <c r="R1170" s="98"/>
      <c r="S1170" s="141">
        <f>Q1170+R1170</f>
        <v>188000</v>
      </c>
      <c r="U1170" s="141">
        <f>S1170+T1170</f>
        <v>188000</v>
      </c>
      <c r="V1170" s="227">
        <f t="shared" si="67"/>
        <v>100</v>
      </c>
    </row>
    <row r="1171" spans="1:22" ht="18" customHeight="1">
      <c r="A1171" s="94" t="s">
        <v>504</v>
      </c>
      <c r="B1171" s="68" t="s">
        <v>505</v>
      </c>
      <c r="C1171" s="89"/>
      <c r="D1171" s="89"/>
      <c r="E1171" s="61">
        <f>E1172</f>
        <v>1456000</v>
      </c>
      <c r="F1171" s="98"/>
      <c r="G1171" s="61">
        <f>G1172</f>
        <v>1456000</v>
      </c>
      <c r="H1171" s="103"/>
      <c r="I1171" s="61">
        <f>I1172</f>
        <v>1357100</v>
      </c>
      <c r="J1171" s="103"/>
      <c r="K1171" s="61">
        <f>K1172</f>
        <v>1357100</v>
      </c>
      <c r="L1171" s="103"/>
      <c r="M1171" s="61">
        <f>M1172</f>
        <v>1347100</v>
      </c>
      <c r="N1171" s="113"/>
      <c r="O1171" s="61">
        <f>O1172</f>
        <v>1347100</v>
      </c>
      <c r="P1171" s="98"/>
      <c r="Q1171" s="141">
        <f>Q1172</f>
        <v>1179517</v>
      </c>
      <c r="R1171" s="98"/>
      <c r="S1171" s="141">
        <f>S1172</f>
        <v>1154119.7</v>
      </c>
      <c r="U1171" s="141">
        <f>U1172</f>
        <v>980864.04</v>
      </c>
      <c r="V1171" s="227">
        <f t="shared" si="67"/>
        <v>85</v>
      </c>
    </row>
    <row r="1172" spans="1:22" ht="19.5" customHeight="1">
      <c r="A1172" s="25" t="s">
        <v>369</v>
      </c>
      <c r="B1172" s="54" t="s">
        <v>370</v>
      </c>
      <c r="C1172" s="89"/>
      <c r="D1172" s="89"/>
      <c r="E1172" s="61">
        <f>E1173</f>
        <v>1456000</v>
      </c>
      <c r="F1172" s="98"/>
      <c r="G1172" s="61">
        <f>G1173</f>
        <v>1456000</v>
      </c>
      <c r="H1172" s="103"/>
      <c r="I1172" s="61">
        <f>I1173</f>
        <v>1357100</v>
      </c>
      <c r="J1172" s="103"/>
      <c r="K1172" s="61">
        <f>K1173</f>
        <v>1357100</v>
      </c>
      <c r="L1172" s="103"/>
      <c r="M1172" s="61">
        <f>M1173</f>
        <v>1347100</v>
      </c>
      <c r="N1172" s="113"/>
      <c r="O1172" s="61">
        <f>O1173</f>
        <v>1347100</v>
      </c>
      <c r="P1172" s="98"/>
      <c r="Q1172" s="141">
        <f>Q1173</f>
        <v>1179517</v>
      </c>
      <c r="R1172" s="98"/>
      <c r="S1172" s="141">
        <f>S1173</f>
        <v>1154119.7</v>
      </c>
      <c r="U1172" s="141">
        <f>U1173</f>
        <v>980864.04</v>
      </c>
      <c r="V1172" s="227">
        <f t="shared" si="67"/>
        <v>85</v>
      </c>
    </row>
    <row r="1173" spans="1:22" ht="81.75" customHeight="1">
      <c r="A1173" s="101" t="s">
        <v>452</v>
      </c>
      <c r="B1173" s="89" t="s">
        <v>370</v>
      </c>
      <c r="C1173" s="89" t="s">
        <v>478</v>
      </c>
      <c r="D1173" s="89"/>
      <c r="E1173" s="61">
        <f>E1174</f>
        <v>1456000</v>
      </c>
      <c r="F1173" s="98"/>
      <c r="G1173" s="61">
        <f>G1174</f>
        <v>1456000</v>
      </c>
      <c r="H1173" s="103"/>
      <c r="I1173" s="61">
        <f>I1174</f>
        <v>1357100</v>
      </c>
      <c r="J1173" s="103"/>
      <c r="K1173" s="61">
        <f>K1174</f>
        <v>1357100</v>
      </c>
      <c r="L1173" s="103"/>
      <c r="M1173" s="61">
        <f>M1174</f>
        <v>1347100</v>
      </c>
      <c r="N1173" s="113"/>
      <c r="O1173" s="61">
        <f>O1174</f>
        <v>1347100</v>
      </c>
      <c r="P1173" s="98"/>
      <c r="Q1173" s="141">
        <f>Q1174</f>
        <v>1179517</v>
      </c>
      <c r="R1173" s="98"/>
      <c r="S1173" s="141">
        <f>S1174</f>
        <v>1154119.7</v>
      </c>
      <c r="U1173" s="141">
        <f>U1174</f>
        <v>980864.04</v>
      </c>
      <c r="V1173" s="227">
        <f t="shared" si="67"/>
        <v>85</v>
      </c>
    </row>
    <row r="1174" spans="1:22" ht="68.25" customHeight="1">
      <c r="A1174" s="11" t="s">
        <v>510</v>
      </c>
      <c r="B1174" s="89" t="s">
        <v>370</v>
      </c>
      <c r="C1174" s="60" t="s">
        <v>165</v>
      </c>
      <c r="D1174" s="89"/>
      <c r="E1174" s="61">
        <f>E1175</f>
        <v>1456000</v>
      </c>
      <c r="F1174" s="98"/>
      <c r="G1174" s="61">
        <f>G1175</f>
        <v>1456000</v>
      </c>
      <c r="H1174" s="103"/>
      <c r="I1174" s="61">
        <f>I1175</f>
        <v>1357100</v>
      </c>
      <c r="J1174" s="103"/>
      <c r="K1174" s="61">
        <f>K1175</f>
        <v>1357100</v>
      </c>
      <c r="L1174" s="103"/>
      <c r="M1174" s="61">
        <f>M1175</f>
        <v>1347100</v>
      </c>
      <c r="N1174" s="113"/>
      <c r="O1174" s="61">
        <f>O1175</f>
        <v>1347100</v>
      </c>
      <c r="P1174" s="98"/>
      <c r="Q1174" s="141">
        <f>Q1175</f>
        <v>1179517</v>
      </c>
      <c r="R1174" s="98"/>
      <c r="S1174" s="141">
        <f>S1175</f>
        <v>1154119.7</v>
      </c>
      <c r="U1174" s="141">
        <f>U1175</f>
        <v>980864.04</v>
      </c>
      <c r="V1174" s="227">
        <f t="shared" si="67"/>
        <v>85</v>
      </c>
    </row>
    <row r="1175" spans="1:22" ht="36.75" customHeight="1">
      <c r="A1175" s="11" t="s">
        <v>502</v>
      </c>
      <c r="B1175" s="89" t="s">
        <v>370</v>
      </c>
      <c r="C1175" s="60" t="s">
        <v>512</v>
      </c>
      <c r="D1175" s="89"/>
      <c r="E1175" s="61">
        <f>E1177</f>
        <v>1456000</v>
      </c>
      <c r="F1175" s="98"/>
      <c r="G1175" s="61">
        <f>G1177</f>
        <v>1456000</v>
      </c>
      <c r="H1175" s="103"/>
      <c r="I1175" s="61">
        <f>I1177</f>
        <v>1357100</v>
      </c>
      <c r="J1175" s="103"/>
      <c r="K1175" s="61">
        <f>K1177</f>
        <v>1357100</v>
      </c>
      <c r="L1175" s="103"/>
      <c r="M1175" s="61">
        <f>M1177</f>
        <v>1347100</v>
      </c>
      <c r="N1175" s="113"/>
      <c r="O1175" s="61">
        <f>O1177</f>
        <v>1347100</v>
      </c>
      <c r="P1175" s="98"/>
      <c r="Q1175" s="141">
        <f>Q1177</f>
        <v>1179517</v>
      </c>
      <c r="R1175" s="98"/>
      <c r="S1175" s="141">
        <f>S1177+S1176</f>
        <v>1154119.7</v>
      </c>
      <c r="U1175" s="141">
        <f>U1177+U1176</f>
        <v>980864.04</v>
      </c>
      <c r="V1175" s="227">
        <f t="shared" si="67"/>
        <v>85</v>
      </c>
    </row>
    <row r="1176" spans="1:22" ht="36.75" customHeight="1">
      <c r="A1176" s="37" t="s">
        <v>402</v>
      </c>
      <c r="B1176" s="89" t="s">
        <v>370</v>
      </c>
      <c r="C1176" s="60" t="s">
        <v>512</v>
      </c>
      <c r="D1176" s="89" t="s">
        <v>385</v>
      </c>
      <c r="E1176" s="61"/>
      <c r="F1176" s="98"/>
      <c r="G1176" s="61"/>
      <c r="H1176" s="103"/>
      <c r="I1176" s="61"/>
      <c r="J1176" s="103"/>
      <c r="K1176" s="61"/>
      <c r="L1176" s="103"/>
      <c r="M1176" s="61"/>
      <c r="N1176" s="113"/>
      <c r="O1176" s="61"/>
      <c r="P1176" s="98"/>
      <c r="Q1176" s="141"/>
      <c r="R1176" s="98">
        <v>4030</v>
      </c>
      <c r="S1176" s="141">
        <f>Q1176+R1176</f>
        <v>4030</v>
      </c>
      <c r="U1176" s="141">
        <v>4029.76</v>
      </c>
      <c r="V1176" s="227">
        <f t="shared" si="67"/>
        <v>100</v>
      </c>
    </row>
    <row r="1177" spans="1:22" ht="21.75" customHeight="1">
      <c r="A1177" s="25" t="s">
        <v>388</v>
      </c>
      <c r="B1177" s="89" t="s">
        <v>370</v>
      </c>
      <c r="C1177" s="60" t="s">
        <v>512</v>
      </c>
      <c r="D1177" s="89" t="s">
        <v>389</v>
      </c>
      <c r="E1177" s="61">
        <v>1456000</v>
      </c>
      <c r="F1177" s="98"/>
      <c r="G1177" s="61">
        <f>E1177+F1177</f>
        <v>1456000</v>
      </c>
      <c r="H1177" s="103">
        <v>-98900</v>
      </c>
      <c r="I1177" s="61">
        <f>G1177+H1177</f>
        <v>1357100</v>
      </c>
      <c r="J1177" s="103"/>
      <c r="K1177" s="61">
        <f>I1177+J1177</f>
        <v>1357100</v>
      </c>
      <c r="L1177" s="103">
        <v>-10000</v>
      </c>
      <c r="M1177" s="61">
        <f>K1177+L1177</f>
        <v>1347100</v>
      </c>
      <c r="N1177" s="113"/>
      <c r="O1177" s="61">
        <f>M1177+N1177</f>
        <v>1347100</v>
      </c>
      <c r="P1177" s="98">
        <v>-167583</v>
      </c>
      <c r="Q1177" s="141">
        <f>O1177+P1177</f>
        <v>1179517</v>
      </c>
      <c r="R1177" s="98">
        <v>-29427.3</v>
      </c>
      <c r="S1177" s="141">
        <f>Q1177+R1177</f>
        <v>1150089.7</v>
      </c>
      <c r="U1177" s="141">
        <v>976834.28</v>
      </c>
      <c r="V1177" s="227">
        <f t="shared" si="67"/>
        <v>84.9</v>
      </c>
    </row>
    <row r="1178" spans="1:22" ht="63" customHeight="1">
      <c r="A1178" s="107" t="s">
        <v>85</v>
      </c>
      <c r="B1178" s="89" t="s">
        <v>367</v>
      </c>
      <c r="C1178" s="89" t="s">
        <v>416</v>
      </c>
      <c r="D1178" s="89"/>
      <c r="E1178" s="58">
        <f>E1179</f>
        <v>83000</v>
      </c>
      <c r="F1178" s="98"/>
      <c r="G1178" s="58">
        <f>G1179</f>
        <v>83000</v>
      </c>
      <c r="H1178" s="103"/>
      <c r="I1178" s="58">
        <f>I1179</f>
        <v>83000</v>
      </c>
      <c r="J1178" s="103"/>
      <c r="K1178" s="58">
        <f>K1179</f>
        <v>83000</v>
      </c>
      <c r="L1178" s="103"/>
      <c r="M1178" s="58">
        <f>M1179</f>
        <v>83000</v>
      </c>
      <c r="N1178" s="113"/>
      <c r="O1178" s="58">
        <f>O1179</f>
        <v>83000</v>
      </c>
      <c r="P1178" s="98"/>
      <c r="Q1178" s="140">
        <f>Q1179</f>
        <v>83000</v>
      </c>
      <c r="R1178" s="98"/>
      <c r="S1178" s="130">
        <f>S1179</f>
        <v>45000</v>
      </c>
      <c r="U1178" s="130">
        <f>U1179</f>
        <v>44050.28</v>
      </c>
      <c r="V1178" s="227">
        <f t="shared" si="67"/>
        <v>97.9</v>
      </c>
    </row>
    <row r="1179" spans="1:22" ht="38.25" customHeight="1">
      <c r="A1179" s="37" t="s">
        <v>418</v>
      </c>
      <c r="B1179" s="59" t="s">
        <v>368</v>
      </c>
      <c r="C1179" s="59" t="s">
        <v>92</v>
      </c>
      <c r="D1179" s="59"/>
      <c r="E1179" s="62">
        <f>E1180</f>
        <v>83000</v>
      </c>
      <c r="F1179" s="98"/>
      <c r="G1179" s="62">
        <f>G1180</f>
        <v>83000</v>
      </c>
      <c r="H1179" s="103"/>
      <c r="I1179" s="62">
        <f>I1180</f>
        <v>83000</v>
      </c>
      <c r="J1179" s="103"/>
      <c r="K1179" s="62">
        <f>K1180</f>
        <v>83000</v>
      </c>
      <c r="L1179" s="103"/>
      <c r="M1179" s="62">
        <f>M1180</f>
        <v>83000</v>
      </c>
      <c r="N1179" s="113"/>
      <c r="O1179" s="62">
        <f>O1180</f>
        <v>83000</v>
      </c>
      <c r="P1179" s="98"/>
      <c r="Q1179" s="130">
        <f>Q1180</f>
        <v>83000</v>
      </c>
      <c r="R1179" s="98"/>
      <c r="S1179" s="130">
        <f>S1180</f>
        <v>45000</v>
      </c>
      <c r="U1179" s="130">
        <f>U1180</f>
        <v>44050.28</v>
      </c>
      <c r="V1179" s="227">
        <f t="shared" si="67"/>
        <v>97.9</v>
      </c>
    </row>
    <row r="1180" spans="1:22" ht="33" customHeight="1">
      <c r="A1180" s="11" t="s">
        <v>372</v>
      </c>
      <c r="B1180" s="89" t="s">
        <v>368</v>
      </c>
      <c r="C1180" s="89" t="s">
        <v>93</v>
      </c>
      <c r="D1180" s="89" t="s">
        <v>396</v>
      </c>
      <c r="E1180" s="57">
        <v>83000</v>
      </c>
      <c r="F1180" s="98"/>
      <c r="G1180" s="57">
        <f>E1180+F1180</f>
        <v>83000</v>
      </c>
      <c r="H1180" s="103"/>
      <c r="I1180" s="57">
        <f>G1180+H1180</f>
        <v>83000</v>
      </c>
      <c r="J1180" s="103"/>
      <c r="K1180" s="57">
        <f>I1180+J1180</f>
        <v>83000</v>
      </c>
      <c r="L1180" s="103"/>
      <c r="M1180" s="57">
        <f>K1180+L1180</f>
        <v>83000</v>
      </c>
      <c r="N1180" s="113"/>
      <c r="O1180" s="57">
        <f>M1180+N1180</f>
        <v>83000</v>
      </c>
      <c r="P1180" s="98"/>
      <c r="Q1180" s="139">
        <f>O1180+P1180</f>
        <v>83000</v>
      </c>
      <c r="R1180" s="98">
        <v>-38000</v>
      </c>
      <c r="S1180" s="141">
        <f>Q1180+R1180</f>
        <v>45000</v>
      </c>
      <c r="U1180" s="141">
        <v>44050.28</v>
      </c>
      <c r="V1180" s="227">
        <f t="shared" si="67"/>
        <v>97.9</v>
      </c>
    </row>
    <row r="1181" spans="1:22" ht="20.25" customHeight="1">
      <c r="A1181" s="204" t="s">
        <v>241</v>
      </c>
      <c r="B1181" s="68"/>
      <c r="C1181" s="68"/>
      <c r="D1181" s="68"/>
      <c r="E1181" s="55">
        <f>E630+E750+E782+E841+E912+E923+E1110+E1143+E1178+E1172</f>
        <v>584025900</v>
      </c>
      <c r="F1181" s="98"/>
      <c r="G1181" s="55">
        <f>G630+G750+G782+G841+G912+G923+G1110+G1143+G1178+G1172</f>
        <v>610424600</v>
      </c>
      <c r="H1181" s="103"/>
      <c r="I1181" s="55">
        <f>I630+I750+I782+I841+I912+I923+I1110+I1143+I1178+I1172</f>
        <v>682896718.72</v>
      </c>
      <c r="J1181" s="103"/>
      <c r="K1181" s="55">
        <f>K630+K750+K782+K841+K912+K923+K1110+K1143+K1178+K1172</f>
        <v>682896718.72</v>
      </c>
      <c r="L1181" s="103"/>
      <c r="M1181" s="55">
        <f>M630+M750+M782+M841+M912+M923+M1110+M1143+M1178+M1172</f>
        <v>757511048.6700001</v>
      </c>
      <c r="N1181" s="113"/>
      <c r="O1181" s="55">
        <f>O630+O750+O782+O841+O912+O923+O1110+O1143+O1178+O1172</f>
        <v>778722268.12</v>
      </c>
      <c r="P1181" s="98"/>
      <c r="Q1181" s="138">
        <f>Q630+Q750+Q782+Q841+Q912+Q923+Q1110+Q1143+Q1178+Q1172</f>
        <v>817168762.1199999</v>
      </c>
      <c r="R1181" s="98"/>
      <c r="S1181" s="138">
        <f>S630+S750+S782+S841+S912+S923+S1110+S1143+S1178+S1172</f>
        <v>817906842.12</v>
      </c>
      <c r="U1181" s="138">
        <f>U630+U750+U782+U841+U912+U923+U1110+U1143+U1178+U1172</f>
        <v>771304384.9699999</v>
      </c>
      <c r="V1181" s="227">
        <f t="shared" si="67"/>
        <v>94.3</v>
      </c>
    </row>
    <row r="1182" spans="1:22" ht="33" customHeight="1">
      <c r="A1182" s="228" t="s">
        <v>238</v>
      </c>
      <c r="B1182" s="229"/>
      <c r="C1182" s="229"/>
      <c r="D1182" s="229"/>
      <c r="E1182" s="229"/>
      <c r="F1182" s="229"/>
      <c r="G1182" s="229"/>
      <c r="H1182" s="229"/>
      <c r="I1182" s="229"/>
      <c r="J1182" s="229"/>
      <c r="K1182" s="229"/>
      <c r="L1182" s="229"/>
      <c r="M1182" s="229"/>
      <c r="N1182" s="229"/>
      <c r="O1182" s="229"/>
      <c r="P1182" s="230"/>
      <c r="Q1182" s="230"/>
      <c r="R1182" s="230"/>
      <c r="S1182" s="230"/>
      <c r="U1182" s="96"/>
      <c r="V1182" s="227"/>
    </row>
    <row r="1183" spans="1:22" ht="19.5" customHeight="1">
      <c r="A1183" s="231"/>
      <c r="B1183" s="232"/>
      <c r="C1183" s="232"/>
      <c r="D1183" s="232"/>
      <c r="E1183" s="232"/>
      <c r="F1183" s="232"/>
      <c r="G1183" s="232"/>
      <c r="H1183" s="232"/>
      <c r="I1183" s="232"/>
      <c r="J1183" s="232"/>
      <c r="K1183" s="232"/>
      <c r="L1183" s="232"/>
      <c r="M1183" s="232"/>
      <c r="N1183" s="232"/>
      <c r="O1183" s="232"/>
      <c r="P1183" s="233"/>
      <c r="Q1183" s="233"/>
      <c r="R1183" s="233"/>
      <c r="S1183" s="233"/>
      <c r="U1183" s="96"/>
      <c r="V1183" s="227"/>
    </row>
    <row r="1184" spans="1:22" ht="33.75" customHeight="1">
      <c r="A1184" s="205" t="s">
        <v>280</v>
      </c>
      <c r="B1184" s="205" t="s">
        <v>350</v>
      </c>
      <c r="C1184" s="205" t="s">
        <v>351</v>
      </c>
      <c r="D1184" s="205" t="s">
        <v>352</v>
      </c>
      <c r="E1184" s="206" t="s">
        <v>353</v>
      </c>
      <c r="F1184" s="98" t="s">
        <v>146</v>
      </c>
      <c r="G1184" s="207" t="s">
        <v>353</v>
      </c>
      <c r="H1184" s="103"/>
      <c r="I1184" s="98"/>
      <c r="J1184" s="103"/>
      <c r="K1184" s="98"/>
      <c r="L1184" s="103"/>
      <c r="M1184" s="98"/>
      <c r="N1184" s="113"/>
      <c r="O1184" s="98"/>
      <c r="P1184" s="98"/>
      <c r="Q1184" s="208"/>
      <c r="R1184" s="98" t="s">
        <v>146</v>
      </c>
      <c r="S1184" s="208"/>
      <c r="U1184" s="208"/>
      <c r="V1184" s="227"/>
    </row>
    <row r="1185" spans="1:22" ht="21.75" customHeight="1">
      <c r="A1185" s="209" t="s">
        <v>281</v>
      </c>
      <c r="B1185" s="210" t="s">
        <v>282</v>
      </c>
      <c r="C1185" s="210"/>
      <c r="D1185" s="210"/>
      <c r="E1185" s="55">
        <f>E1186+E1196</f>
        <v>311200</v>
      </c>
      <c r="F1185" s="98"/>
      <c r="G1185" s="55">
        <f>G1186+G1196</f>
        <v>311200</v>
      </c>
      <c r="H1185" s="103"/>
      <c r="I1185" s="55">
        <f>I1186+I1196</f>
        <v>311200</v>
      </c>
      <c r="J1185" s="103"/>
      <c r="K1185" s="55">
        <f>K1186+K1196</f>
        <v>311200</v>
      </c>
      <c r="L1185" s="103"/>
      <c r="M1185" s="55">
        <f>M1186+M1196</f>
        <v>311200</v>
      </c>
      <c r="N1185" s="113"/>
      <c r="O1185" s="55">
        <f>O1186+O1196</f>
        <v>311200</v>
      </c>
      <c r="P1185" s="98"/>
      <c r="Q1185" s="138">
        <f>Q1186+Q1196</f>
        <v>311200</v>
      </c>
      <c r="R1185" s="98"/>
      <c r="S1185" s="138">
        <f>S1186+S1196</f>
        <v>311200</v>
      </c>
      <c r="U1185" s="138">
        <f>U1186+U1196</f>
        <v>311100</v>
      </c>
      <c r="V1185" s="227">
        <f t="shared" si="67"/>
        <v>100</v>
      </c>
    </row>
    <row r="1186" spans="1:22" ht="36" customHeight="1">
      <c r="A1186" s="37" t="s">
        <v>39</v>
      </c>
      <c r="B1186" s="56" t="s">
        <v>362</v>
      </c>
      <c r="C1186" s="56" t="s">
        <v>41</v>
      </c>
      <c r="D1186" s="56"/>
      <c r="E1186" s="57">
        <f>E1187+E1189+E1193</f>
        <v>311000</v>
      </c>
      <c r="F1186" s="98"/>
      <c r="G1186" s="57">
        <f>G1187+G1189+G1193</f>
        <v>311000</v>
      </c>
      <c r="H1186" s="103"/>
      <c r="I1186" s="57">
        <f>I1187+I1189+I1193</f>
        <v>311000</v>
      </c>
      <c r="J1186" s="103"/>
      <c r="K1186" s="57">
        <f>K1187+K1189+K1193</f>
        <v>311000</v>
      </c>
      <c r="L1186" s="103"/>
      <c r="M1186" s="57">
        <f>M1187+M1189+M1193</f>
        <v>311000</v>
      </c>
      <c r="N1186" s="113"/>
      <c r="O1186" s="57">
        <f>O1187+O1189+O1193</f>
        <v>311000</v>
      </c>
      <c r="P1186" s="98"/>
      <c r="Q1186" s="139">
        <f>Q1187+Q1189+Q1193</f>
        <v>311000</v>
      </c>
      <c r="R1186" s="98"/>
      <c r="S1186" s="141">
        <f>S1187+S1189+S1193</f>
        <v>311000</v>
      </c>
      <c r="U1186" s="141">
        <f>U1187+U1189+U1193</f>
        <v>311000</v>
      </c>
      <c r="V1186" s="227">
        <f t="shared" si="67"/>
        <v>100</v>
      </c>
    </row>
    <row r="1187" spans="1:22" ht="51.75" customHeight="1">
      <c r="A1187" s="37" t="s">
        <v>376</v>
      </c>
      <c r="B1187" s="56" t="s">
        <v>362</v>
      </c>
      <c r="C1187" s="56" t="s">
        <v>84</v>
      </c>
      <c r="D1187" s="56"/>
      <c r="E1187" s="57">
        <f>E1188</f>
        <v>100</v>
      </c>
      <c r="F1187" s="98"/>
      <c r="G1187" s="57">
        <f>G1188</f>
        <v>100</v>
      </c>
      <c r="H1187" s="103"/>
      <c r="I1187" s="57">
        <f>I1188</f>
        <v>100</v>
      </c>
      <c r="J1187" s="103"/>
      <c r="K1187" s="57">
        <f>K1188</f>
        <v>100</v>
      </c>
      <c r="L1187" s="103"/>
      <c r="M1187" s="57">
        <f>M1188</f>
        <v>100</v>
      </c>
      <c r="N1187" s="113"/>
      <c r="O1187" s="57">
        <f>O1188</f>
        <v>100</v>
      </c>
      <c r="P1187" s="98"/>
      <c r="Q1187" s="139">
        <f>Q1188</f>
        <v>100</v>
      </c>
      <c r="R1187" s="98"/>
      <c r="S1187" s="141">
        <f>S1188</f>
        <v>100</v>
      </c>
      <c r="U1187" s="141">
        <f>U1188</f>
        <v>100</v>
      </c>
      <c r="V1187" s="227">
        <f t="shared" si="67"/>
        <v>100</v>
      </c>
    </row>
    <row r="1188" spans="1:22" ht="33" customHeight="1">
      <c r="A1188" s="37" t="s">
        <v>402</v>
      </c>
      <c r="B1188" s="56" t="s">
        <v>362</v>
      </c>
      <c r="C1188" s="56" t="s">
        <v>84</v>
      </c>
      <c r="D1188" s="56" t="s">
        <v>385</v>
      </c>
      <c r="E1188" s="61">
        <v>100</v>
      </c>
      <c r="F1188" s="98"/>
      <c r="G1188" s="61">
        <f>E1188+F1188</f>
        <v>100</v>
      </c>
      <c r="H1188" s="103"/>
      <c r="I1188" s="61">
        <f>G1188+H1188</f>
        <v>100</v>
      </c>
      <c r="J1188" s="103"/>
      <c r="K1188" s="61">
        <f>I1188+J1188</f>
        <v>100</v>
      </c>
      <c r="L1188" s="103"/>
      <c r="M1188" s="61">
        <f>K1188+L1188</f>
        <v>100</v>
      </c>
      <c r="N1188" s="113"/>
      <c r="O1188" s="61">
        <f>M1188+N1188</f>
        <v>100</v>
      </c>
      <c r="P1188" s="98"/>
      <c r="Q1188" s="141">
        <f>O1188+P1188</f>
        <v>100</v>
      </c>
      <c r="R1188" s="98"/>
      <c r="S1188" s="141">
        <f>Q1188+R1188</f>
        <v>100</v>
      </c>
      <c r="U1188" s="141">
        <f>S1188+T1188</f>
        <v>100</v>
      </c>
      <c r="V1188" s="227">
        <f t="shared" si="67"/>
        <v>100</v>
      </c>
    </row>
    <row r="1189" spans="1:22" ht="51" customHeight="1">
      <c r="A1189" s="11" t="s">
        <v>375</v>
      </c>
      <c r="B1189" s="60" t="s">
        <v>362</v>
      </c>
      <c r="C1189" s="60" t="s">
        <v>250</v>
      </c>
      <c r="D1189" s="60"/>
      <c r="E1189" s="57">
        <f>E1190+E1192</f>
        <v>91900</v>
      </c>
      <c r="F1189" s="98"/>
      <c r="G1189" s="57">
        <f>G1190+G1192</f>
        <v>91900</v>
      </c>
      <c r="H1189" s="103"/>
      <c r="I1189" s="57">
        <f>I1190+I1192+I1191</f>
        <v>91900</v>
      </c>
      <c r="J1189" s="103"/>
      <c r="K1189" s="57">
        <f>K1190+K1192+K1191</f>
        <v>91900</v>
      </c>
      <c r="L1189" s="103"/>
      <c r="M1189" s="57">
        <f>M1190+M1192+M1191</f>
        <v>91900</v>
      </c>
      <c r="N1189" s="113"/>
      <c r="O1189" s="57">
        <f>O1190+O1192+O1191</f>
        <v>91900</v>
      </c>
      <c r="P1189" s="98"/>
      <c r="Q1189" s="139">
        <f>Q1190+Q1192+Q1191</f>
        <v>91900</v>
      </c>
      <c r="R1189" s="98"/>
      <c r="S1189" s="141">
        <f>S1190+S1192+S1191</f>
        <v>91900</v>
      </c>
      <c r="U1189" s="141">
        <f>U1190+U1192+U1191</f>
        <v>91900</v>
      </c>
      <c r="V1189" s="227">
        <f t="shared" si="67"/>
        <v>100</v>
      </c>
    </row>
    <row r="1190" spans="1:22" ht="21.75" customHeight="1">
      <c r="A1190" s="37" t="s">
        <v>378</v>
      </c>
      <c r="B1190" s="56" t="s">
        <v>362</v>
      </c>
      <c r="C1190" s="60" t="s">
        <v>250</v>
      </c>
      <c r="D1190" s="56" t="s">
        <v>382</v>
      </c>
      <c r="E1190" s="61">
        <v>85353</v>
      </c>
      <c r="F1190" s="98"/>
      <c r="G1190" s="61">
        <f>E1190+F1190</f>
        <v>85353</v>
      </c>
      <c r="H1190" s="103">
        <v>-85353</v>
      </c>
      <c r="I1190" s="61">
        <f>G1190+H1190</f>
        <v>0</v>
      </c>
      <c r="J1190" s="103"/>
      <c r="K1190" s="61">
        <f>I1190+J1190</f>
        <v>0</v>
      </c>
      <c r="L1190" s="103"/>
      <c r="M1190" s="61">
        <f>K1190+L1190</f>
        <v>0</v>
      </c>
      <c r="N1190" s="113"/>
      <c r="O1190" s="61">
        <f>M1190+N1190</f>
        <v>0</v>
      </c>
      <c r="P1190" s="98"/>
      <c r="Q1190" s="141">
        <f>O1190+P1190</f>
        <v>0</v>
      </c>
      <c r="R1190" s="98"/>
      <c r="S1190" s="141">
        <f>Q1190+R1190</f>
        <v>0</v>
      </c>
      <c r="U1190" s="141">
        <f>S1190+T1190</f>
        <v>0</v>
      </c>
      <c r="V1190" s="227" t="str">
        <f t="shared" si="67"/>
        <v>-</v>
      </c>
    </row>
    <row r="1191" spans="1:22" ht="21.75" customHeight="1">
      <c r="A1191" s="37" t="s">
        <v>378</v>
      </c>
      <c r="B1191" s="56" t="s">
        <v>362</v>
      </c>
      <c r="C1191" s="60" t="s">
        <v>250</v>
      </c>
      <c r="D1191" s="60" t="s">
        <v>391</v>
      </c>
      <c r="E1191" s="61"/>
      <c r="F1191" s="98"/>
      <c r="G1191" s="61"/>
      <c r="H1191" s="103">
        <v>85353</v>
      </c>
      <c r="I1191" s="61">
        <f>G1191+H1191</f>
        <v>85353</v>
      </c>
      <c r="J1191" s="103"/>
      <c r="K1191" s="61">
        <f>I1191+J1191</f>
        <v>85353</v>
      </c>
      <c r="L1191" s="103"/>
      <c r="M1191" s="61">
        <f>K1191+L1191</f>
        <v>85353</v>
      </c>
      <c r="N1191" s="113"/>
      <c r="O1191" s="61">
        <f>M1191+N1191</f>
        <v>85353</v>
      </c>
      <c r="P1191" s="98"/>
      <c r="Q1191" s="141">
        <f>O1191+P1191</f>
        <v>85353</v>
      </c>
      <c r="R1191" s="98">
        <v>-1287.1</v>
      </c>
      <c r="S1191" s="141">
        <f>Q1191+R1191</f>
        <v>84065.9</v>
      </c>
      <c r="U1191" s="141">
        <f>S1191+T1191</f>
        <v>84065.9</v>
      </c>
      <c r="V1191" s="227">
        <f t="shared" si="67"/>
        <v>100</v>
      </c>
    </row>
    <row r="1192" spans="1:22" ht="37.5" customHeight="1">
      <c r="A1192" s="11" t="s">
        <v>402</v>
      </c>
      <c r="B1192" s="60" t="s">
        <v>362</v>
      </c>
      <c r="C1192" s="60" t="s">
        <v>250</v>
      </c>
      <c r="D1192" s="60" t="s">
        <v>385</v>
      </c>
      <c r="E1192" s="57">
        <v>6547</v>
      </c>
      <c r="F1192" s="98"/>
      <c r="G1192" s="61">
        <f>E1192+F1192</f>
        <v>6547</v>
      </c>
      <c r="H1192" s="103"/>
      <c r="I1192" s="61">
        <f>G1192+H1192</f>
        <v>6547</v>
      </c>
      <c r="J1192" s="103"/>
      <c r="K1192" s="61">
        <f>I1192+J1192</f>
        <v>6547</v>
      </c>
      <c r="L1192" s="103"/>
      <c r="M1192" s="61">
        <f>K1192+L1192</f>
        <v>6547</v>
      </c>
      <c r="N1192" s="113"/>
      <c r="O1192" s="61">
        <f>M1192+N1192</f>
        <v>6547</v>
      </c>
      <c r="P1192" s="98"/>
      <c r="Q1192" s="141">
        <f>O1192+P1192</f>
        <v>6547</v>
      </c>
      <c r="R1192" s="98">
        <v>1287.1</v>
      </c>
      <c r="S1192" s="141">
        <f>Q1192+R1192</f>
        <v>7834.1</v>
      </c>
      <c r="U1192" s="141">
        <f>S1192+T1192</f>
        <v>7834.1</v>
      </c>
      <c r="V1192" s="227">
        <f t="shared" si="67"/>
        <v>100</v>
      </c>
    </row>
    <row r="1193" spans="1:22" ht="100.5" customHeight="1">
      <c r="A1193" s="37" t="s">
        <v>81</v>
      </c>
      <c r="B1193" s="56" t="s">
        <v>362</v>
      </c>
      <c r="C1193" s="56" t="s">
        <v>82</v>
      </c>
      <c r="D1193" s="56"/>
      <c r="E1193" s="57">
        <f>E1194</f>
        <v>219000</v>
      </c>
      <c r="F1193" s="98"/>
      <c r="G1193" s="57">
        <f>G1194</f>
        <v>219000</v>
      </c>
      <c r="H1193" s="103"/>
      <c r="I1193" s="57">
        <f>I1194</f>
        <v>219000</v>
      </c>
      <c r="J1193" s="103"/>
      <c r="K1193" s="57">
        <f>K1194</f>
        <v>219000</v>
      </c>
      <c r="L1193" s="103"/>
      <c r="M1193" s="57">
        <f>M1194</f>
        <v>219000</v>
      </c>
      <c r="N1193" s="113"/>
      <c r="O1193" s="57">
        <f>O1194</f>
        <v>219000</v>
      </c>
      <c r="P1193" s="98"/>
      <c r="Q1193" s="139">
        <f>Q1194</f>
        <v>219000</v>
      </c>
      <c r="R1193" s="98"/>
      <c r="S1193" s="141">
        <f>S1194</f>
        <v>219000</v>
      </c>
      <c r="U1193" s="141">
        <f>U1194</f>
        <v>219000</v>
      </c>
      <c r="V1193" s="227">
        <f t="shared" si="67"/>
        <v>100</v>
      </c>
    </row>
    <row r="1194" spans="1:22" ht="93.75" customHeight="1">
      <c r="A1194" s="38" t="s">
        <v>357</v>
      </c>
      <c r="B1194" s="56" t="s">
        <v>362</v>
      </c>
      <c r="C1194" s="56" t="s">
        <v>83</v>
      </c>
      <c r="D1194" s="56"/>
      <c r="E1194" s="57">
        <f>E1195</f>
        <v>219000</v>
      </c>
      <c r="F1194" s="98"/>
      <c r="G1194" s="57">
        <f>G1195</f>
        <v>219000</v>
      </c>
      <c r="H1194" s="103"/>
      <c r="I1194" s="57">
        <f>I1195</f>
        <v>219000</v>
      </c>
      <c r="J1194" s="103"/>
      <c r="K1194" s="57">
        <f>K1195</f>
        <v>219000</v>
      </c>
      <c r="L1194" s="103"/>
      <c r="M1194" s="57">
        <f>M1195</f>
        <v>219000</v>
      </c>
      <c r="N1194" s="113"/>
      <c r="O1194" s="57">
        <f>O1195</f>
        <v>219000</v>
      </c>
      <c r="P1194" s="98"/>
      <c r="Q1194" s="139">
        <f>Q1195</f>
        <v>219000</v>
      </c>
      <c r="R1194" s="98"/>
      <c r="S1194" s="141">
        <f>S1195</f>
        <v>219000</v>
      </c>
      <c r="U1194" s="141">
        <f>U1195</f>
        <v>219000</v>
      </c>
      <c r="V1194" s="227">
        <f t="shared" si="67"/>
        <v>100</v>
      </c>
    </row>
    <row r="1195" spans="1:22" ht="33" customHeight="1">
      <c r="A1195" s="37" t="s">
        <v>402</v>
      </c>
      <c r="B1195" s="59" t="s">
        <v>362</v>
      </c>
      <c r="C1195" s="59" t="s">
        <v>83</v>
      </c>
      <c r="D1195" s="59" t="s">
        <v>385</v>
      </c>
      <c r="E1195" s="57">
        <v>219000</v>
      </c>
      <c r="F1195" s="98"/>
      <c r="G1195" s="57">
        <f>E1195+F1195</f>
        <v>219000</v>
      </c>
      <c r="H1195" s="103"/>
      <c r="I1195" s="57">
        <f>G1195+H1195</f>
        <v>219000</v>
      </c>
      <c r="J1195" s="103"/>
      <c r="K1195" s="57">
        <f>I1195+J1195</f>
        <v>219000</v>
      </c>
      <c r="L1195" s="103"/>
      <c r="M1195" s="57">
        <f>K1195+L1195</f>
        <v>219000</v>
      </c>
      <c r="N1195" s="113"/>
      <c r="O1195" s="57">
        <f>M1195+N1195</f>
        <v>219000</v>
      </c>
      <c r="P1195" s="98"/>
      <c r="Q1195" s="139">
        <f>O1195+P1195</f>
        <v>219000</v>
      </c>
      <c r="R1195" s="98"/>
      <c r="S1195" s="141">
        <f>Q1195+R1195</f>
        <v>219000</v>
      </c>
      <c r="U1195" s="141">
        <f>S1195+T1195</f>
        <v>219000</v>
      </c>
      <c r="V1195" s="227">
        <f t="shared" si="67"/>
        <v>100</v>
      </c>
    </row>
    <row r="1196" spans="1:22" ht="23.25" customHeight="1">
      <c r="A1196" s="75" t="s">
        <v>95</v>
      </c>
      <c r="B1196" s="56" t="s">
        <v>362</v>
      </c>
      <c r="C1196" s="56" t="s">
        <v>414</v>
      </c>
      <c r="D1196" s="56"/>
      <c r="E1196" s="57">
        <f>E1197</f>
        <v>200</v>
      </c>
      <c r="F1196" s="98"/>
      <c r="G1196" s="57">
        <f>G1197</f>
        <v>200</v>
      </c>
      <c r="H1196" s="103"/>
      <c r="I1196" s="57">
        <f>I1197</f>
        <v>200</v>
      </c>
      <c r="J1196" s="103"/>
      <c r="K1196" s="57">
        <f>K1197</f>
        <v>200</v>
      </c>
      <c r="L1196" s="103"/>
      <c r="M1196" s="57">
        <f>M1197</f>
        <v>200</v>
      </c>
      <c r="N1196" s="113"/>
      <c r="O1196" s="57">
        <f>O1197</f>
        <v>200</v>
      </c>
      <c r="P1196" s="98"/>
      <c r="Q1196" s="139">
        <f>Q1197</f>
        <v>200</v>
      </c>
      <c r="R1196" s="98"/>
      <c r="S1196" s="141">
        <f>S1197</f>
        <v>200</v>
      </c>
      <c r="U1196" s="141">
        <f>U1197</f>
        <v>100</v>
      </c>
      <c r="V1196" s="227">
        <f t="shared" si="67"/>
        <v>50</v>
      </c>
    </row>
    <row r="1197" spans="1:22" ht="168.75" customHeight="1">
      <c r="A1197" s="211" t="s">
        <v>508</v>
      </c>
      <c r="B1197" s="56" t="s">
        <v>362</v>
      </c>
      <c r="C1197" s="56" t="s">
        <v>252</v>
      </c>
      <c r="D1197" s="56"/>
      <c r="E1197" s="57">
        <f>E1198</f>
        <v>200</v>
      </c>
      <c r="F1197" s="98"/>
      <c r="G1197" s="57">
        <f>G1198</f>
        <v>200</v>
      </c>
      <c r="H1197" s="103"/>
      <c r="I1197" s="57">
        <f>I1198</f>
        <v>200</v>
      </c>
      <c r="J1197" s="103"/>
      <c r="K1197" s="57">
        <f>K1198</f>
        <v>200</v>
      </c>
      <c r="L1197" s="103"/>
      <c r="M1197" s="57">
        <f>M1198</f>
        <v>200</v>
      </c>
      <c r="N1197" s="113"/>
      <c r="O1197" s="57">
        <f>O1198</f>
        <v>200</v>
      </c>
      <c r="P1197" s="98"/>
      <c r="Q1197" s="139">
        <f>Q1198</f>
        <v>200</v>
      </c>
      <c r="R1197" s="98"/>
      <c r="S1197" s="141">
        <f>S1198</f>
        <v>200</v>
      </c>
      <c r="U1197" s="141">
        <f>U1198</f>
        <v>100</v>
      </c>
      <c r="V1197" s="227">
        <f t="shared" si="67"/>
        <v>50</v>
      </c>
    </row>
    <row r="1198" spans="1:22" ht="33.75" customHeight="1">
      <c r="A1198" s="37" t="s">
        <v>402</v>
      </c>
      <c r="B1198" s="56" t="s">
        <v>362</v>
      </c>
      <c r="C1198" s="56" t="s">
        <v>252</v>
      </c>
      <c r="D1198" s="56" t="s">
        <v>385</v>
      </c>
      <c r="E1198" s="57">
        <v>200</v>
      </c>
      <c r="F1198" s="98"/>
      <c r="G1198" s="57">
        <f>E1198+F1198</f>
        <v>200</v>
      </c>
      <c r="H1198" s="103"/>
      <c r="I1198" s="57">
        <f>G1198+H1198</f>
        <v>200</v>
      </c>
      <c r="J1198" s="103"/>
      <c r="K1198" s="57">
        <f>I1198+J1198</f>
        <v>200</v>
      </c>
      <c r="L1198" s="103"/>
      <c r="M1198" s="57">
        <f>K1198+L1198</f>
        <v>200</v>
      </c>
      <c r="N1198" s="113"/>
      <c r="O1198" s="57">
        <f>M1198+N1198</f>
        <v>200</v>
      </c>
      <c r="P1198" s="98"/>
      <c r="Q1198" s="139">
        <f>O1198+P1198</f>
        <v>200</v>
      </c>
      <c r="R1198" s="98"/>
      <c r="S1198" s="141">
        <f>Q1198+R1198</f>
        <v>200</v>
      </c>
      <c r="U1198" s="141">
        <v>100</v>
      </c>
      <c r="V1198" s="227">
        <f t="shared" si="67"/>
        <v>50</v>
      </c>
    </row>
    <row r="1199" spans="1:22" ht="20.25" customHeight="1">
      <c r="A1199" s="26" t="s">
        <v>292</v>
      </c>
      <c r="B1199" s="54" t="s">
        <v>293</v>
      </c>
      <c r="C1199" s="54"/>
      <c r="D1199" s="54"/>
      <c r="E1199" s="55">
        <f>E1200</f>
        <v>1522000</v>
      </c>
      <c r="F1199" s="98"/>
      <c r="G1199" s="55">
        <f>G1200</f>
        <v>1522000</v>
      </c>
      <c r="H1199" s="103"/>
      <c r="I1199" s="55">
        <f>I1200</f>
        <v>1522000</v>
      </c>
      <c r="J1199" s="103"/>
      <c r="K1199" s="55">
        <f>K1200</f>
        <v>1522000</v>
      </c>
      <c r="L1199" s="103"/>
      <c r="M1199" s="55">
        <f>M1200</f>
        <v>1522000</v>
      </c>
      <c r="N1199" s="113"/>
      <c r="O1199" s="55">
        <f>O1200</f>
        <v>1369800</v>
      </c>
      <c r="P1199" s="98"/>
      <c r="Q1199" s="138">
        <f>Q1200</f>
        <v>1369800</v>
      </c>
      <c r="R1199" s="98"/>
      <c r="S1199" s="138">
        <f>S1200</f>
        <v>1522000</v>
      </c>
      <c r="U1199" s="138">
        <f>U1200</f>
        <v>1461800</v>
      </c>
      <c r="V1199" s="227">
        <f t="shared" si="67"/>
        <v>96</v>
      </c>
    </row>
    <row r="1200" spans="1:22" ht="72.75" customHeight="1">
      <c r="A1200" s="37" t="s">
        <v>166</v>
      </c>
      <c r="B1200" s="56" t="s">
        <v>344</v>
      </c>
      <c r="C1200" s="212" t="s">
        <v>361</v>
      </c>
      <c r="D1200" s="56"/>
      <c r="E1200" s="57">
        <f>E1201</f>
        <v>1522000</v>
      </c>
      <c r="F1200" s="98"/>
      <c r="G1200" s="57">
        <f>G1201</f>
        <v>1522000</v>
      </c>
      <c r="H1200" s="103"/>
      <c r="I1200" s="57">
        <f>I1201</f>
        <v>1522000</v>
      </c>
      <c r="J1200" s="103"/>
      <c r="K1200" s="57">
        <f>K1201</f>
        <v>1522000</v>
      </c>
      <c r="L1200" s="103"/>
      <c r="M1200" s="57">
        <f>M1201</f>
        <v>1522000</v>
      </c>
      <c r="N1200" s="113"/>
      <c r="O1200" s="57">
        <f>O1201</f>
        <v>1369800</v>
      </c>
      <c r="P1200" s="98"/>
      <c r="Q1200" s="139">
        <f>Q1201</f>
        <v>1369800</v>
      </c>
      <c r="R1200" s="98"/>
      <c r="S1200" s="141">
        <f>S1201</f>
        <v>1522000</v>
      </c>
      <c r="U1200" s="141">
        <f>U1201</f>
        <v>1461800</v>
      </c>
      <c r="V1200" s="227">
        <f t="shared" si="67"/>
        <v>96</v>
      </c>
    </row>
    <row r="1201" spans="1:22" ht="93.75" customHeight="1">
      <c r="A1201" s="37" t="s">
        <v>476</v>
      </c>
      <c r="B1201" s="56" t="s">
        <v>344</v>
      </c>
      <c r="C1201" s="212" t="s">
        <v>477</v>
      </c>
      <c r="D1201" s="56"/>
      <c r="E1201" s="57">
        <f>E1202</f>
        <v>1522000</v>
      </c>
      <c r="F1201" s="98"/>
      <c r="G1201" s="57">
        <f>G1202</f>
        <v>1522000</v>
      </c>
      <c r="H1201" s="103"/>
      <c r="I1201" s="57">
        <f>I1202</f>
        <v>1522000</v>
      </c>
      <c r="J1201" s="103"/>
      <c r="K1201" s="57">
        <f>K1202</f>
        <v>1522000</v>
      </c>
      <c r="L1201" s="103"/>
      <c r="M1201" s="57">
        <f>M1202</f>
        <v>1522000</v>
      </c>
      <c r="N1201" s="113"/>
      <c r="O1201" s="57">
        <f>O1202</f>
        <v>1369800</v>
      </c>
      <c r="P1201" s="98"/>
      <c r="Q1201" s="139">
        <f>Q1202</f>
        <v>1369800</v>
      </c>
      <c r="R1201" s="98"/>
      <c r="S1201" s="141">
        <f>S1202</f>
        <v>1522000</v>
      </c>
      <c r="U1201" s="141">
        <f>U1202</f>
        <v>1461800</v>
      </c>
      <c r="V1201" s="227">
        <f t="shared" si="67"/>
        <v>96</v>
      </c>
    </row>
    <row r="1202" spans="1:22" ht="48.75" customHeight="1">
      <c r="A1202" s="38" t="s">
        <v>345</v>
      </c>
      <c r="B1202" s="56" t="s">
        <v>344</v>
      </c>
      <c r="C1202" s="212" t="s">
        <v>90</v>
      </c>
      <c r="D1202" s="56"/>
      <c r="E1202" s="57">
        <f>E1205+E1206+E1203+E1204</f>
        <v>1522000</v>
      </c>
      <c r="F1202" s="98"/>
      <c r="G1202" s="57">
        <f>G1205+G1206+G1203+G1204</f>
        <v>1522000</v>
      </c>
      <c r="H1202" s="103"/>
      <c r="I1202" s="57">
        <f>I1205+I1206+I1203+I1204</f>
        <v>1522000</v>
      </c>
      <c r="J1202" s="103"/>
      <c r="K1202" s="57">
        <f>K1205+K1206+K1203+K1204</f>
        <v>1522000</v>
      </c>
      <c r="L1202" s="103"/>
      <c r="M1202" s="57">
        <f>M1205+M1206+M1203+M1204</f>
        <v>1522000</v>
      </c>
      <c r="N1202" s="113"/>
      <c r="O1202" s="57">
        <f>O1205+O1206+O1203+O1204</f>
        <v>1369800</v>
      </c>
      <c r="P1202" s="98"/>
      <c r="Q1202" s="139">
        <f>Q1205+Q1206+Q1203+Q1204</f>
        <v>1369800</v>
      </c>
      <c r="R1202" s="98"/>
      <c r="S1202" s="141">
        <f>S1205+S1206+S1203+S1204</f>
        <v>1522000</v>
      </c>
      <c r="U1202" s="141">
        <f>U1205+U1206+U1203+U1204</f>
        <v>1461800</v>
      </c>
      <c r="V1202" s="227">
        <f t="shared" si="67"/>
        <v>96</v>
      </c>
    </row>
    <row r="1203" spans="1:22" ht="24" customHeight="1">
      <c r="A1203" s="37" t="s">
        <v>378</v>
      </c>
      <c r="B1203" s="56" t="s">
        <v>344</v>
      </c>
      <c r="C1203" s="212" t="s">
        <v>90</v>
      </c>
      <c r="D1203" s="56" t="s">
        <v>391</v>
      </c>
      <c r="E1203" s="57">
        <v>1140312</v>
      </c>
      <c r="F1203" s="98"/>
      <c r="G1203" s="57">
        <f>E1203+F1203</f>
        <v>1140312</v>
      </c>
      <c r="H1203" s="103"/>
      <c r="I1203" s="57">
        <f>G1203+H1203</f>
        <v>1140312</v>
      </c>
      <c r="J1203" s="103"/>
      <c r="K1203" s="57">
        <f>I1203+J1203</f>
        <v>1140312</v>
      </c>
      <c r="L1203" s="103"/>
      <c r="M1203" s="57">
        <f>K1203+L1203</f>
        <v>1140312</v>
      </c>
      <c r="N1203" s="113"/>
      <c r="O1203" s="57">
        <f>M1203+N1203</f>
        <v>1140312</v>
      </c>
      <c r="P1203" s="98"/>
      <c r="Q1203" s="139">
        <f>O1203+P1203</f>
        <v>1140312</v>
      </c>
      <c r="R1203" s="98">
        <v>73009.21</v>
      </c>
      <c r="S1203" s="141">
        <f>Q1203+R1203</f>
        <v>1213321.21</v>
      </c>
      <c r="U1203" s="141">
        <f>S1203+T1203</f>
        <v>1213321.21</v>
      </c>
      <c r="V1203" s="227">
        <f t="shared" si="67"/>
        <v>100</v>
      </c>
    </row>
    <row r="1204" spans="1:22" ht="18" customHeight="1">
      <c r="A1204" s="37" t="s">
        <v>379</v>
      </c>
      <c r="B1204" s="56" t="s">
        <v>344</v>
      </c>
      <c r="C1204" s="212" t="s">
        <v>90</v>
      </c>
      <c r="D1204" s="56" t="s">
        <v>392</v>
      </c>
      <c r="E1204" s="57">
        <v>0</v>
      </c>
      <c r="F1204" s="98"/>
      <c r="G1204" s="57">
        <f>E1204+F1204</f>
        <v>0</v>
      </c>
      <c r="H1204" s="103"/>
      <c r="I1204" s="57">
        <f>G1204+H1204</f>
        <v>0</v>
      </c>
      <c r="J1204" s="103"/>
      <c r="K1204" s="57">
        <f>I1204+J1204</f>
        <v>0</v>
      </c>
      <c r="L1204" s="103"/>
      <c r="M1204" s="57">
        <f>K1204+L1204</f>
        <v>0</v>
      </c>
      <c r="N1204" s="113"/>
      <c r="O1204" s="57">
        <f>M1204+N1204</f>
        <v>0</v>
      </c>
      <c r="P1204" s="98"/>
      <c r="Q1204" s="139">
        <f>O1204+P1204</f>
        <v>0</v>
      </c>
      <c r="R1204" s="98"/>
      <c r="S1204" s="141">
        <f>Q1204+R1204</f>
        <v>0</v>
      </c>
      <c r="U1204" s="141">
        <f>S1204+T1204</f>
        <v>0</v>
      </c>
      <c r="V1204" s="227" t="str">
        <f t="shared" si="67"/>
        <v>-</v>
      </c>
    </row>
    <row r="1205" spans="1:22" ht="46.5" customHeight="1">
      <c r="A1205" s="37" t="s">
        <v>380</v>
      </c>
      <c r="B1205" s="56" t="s">
        <v>344</v>
      </c>
      <c r="C1205" s="212" t="s">
        <v>90</v>
      </c>
      <c r="D1205" s="56" t="s">
        <v>384</v>
      </c>
      <c r="E1205" s="57">
        <v>66300</v>
      </c>
      <c r="F1205" s="98"/>
      <c r="G1205" s="57">
        <f>E1205+F1205</f>
        <v>66300</v>
      </c>
      <c r="H1205" s="103"/>
      <c r="I1205" s="57">
        <f>G1205+H1205</f>
        <v>66300</v>
      </c>
      <c r="J1205" s="103"/>
      <c r="K1205" s="57">
        <f>I1205+J1205</f>
        <v>66300</v>
      </c>
      <c r="L1205" s="103"/>
      <c r="M1205" s="57">
        <f>K1205+L1205</f>
        <v>66300</v>
      </c>
      <c r="N1205" s="113">
        <v>-2000</v>
      </c>
      <c r="O1205" s="57">
        <f>M1205+N1205</f>
        <v>64300</v>
      </c>
      <c r="P1205" s="98"/>
      <c r="Q1205" s="139">
        <f>O1205+P1205</f>
        <v>64300</v>
      </c>
      <c r="R1205" s="98">
        <v>11007.38</v>
      </c>
      <c r="S1205" s="141">
        <f>Q1205+R1205</f>
        <v>75307.38</v>
      </c>
      <c r="U1205" s="141">
        <f>S1205+T1205</f>
        <v>75307.38</v>
      </c>
      <c r="V1205" s="227">
        <f t="shared" si="67"/>
        <v>100</v>
      </c>
    </row>
    <row r="1206" spans="1:22" ht="36" customHeight="1">
      <c r="A1206" s="38" t="s">
        <v>402</v>
      </c>
      <c r="B1206" s="56" t="s">
        <v>344</v>
      </c>
      <c r="C1206" s="212" t="s">
        <v>90</v>
      </c>
      <c r="D1206" s="56" t="s">
        <v>385</v>
      </c>
      <c r="E1206" s="57">
        <v>315388</v>
      </c>
      <c r="F1206" s="98"/>
      <c r="G1206" s="57">
        <f>E1206+F1206</f>
        <v>315388</v>
      </c>
      <c r="H1206" s="103"/>
      <c r="I1206" s="57">
        <f>G1206+H1206</f>
        <v>315388</v>
      </c>
      <c r="J1206" s="103"/>
      <c r="K1206" s="57">
        <f>I1206+J1206</f>
        <v>315388</v>
      </c>
      <c r="L1206" s="103"/>
      <c r="M1206" s="57">
        <f>K1206+L1206</f>
        <v>315388</v>
      </c>
      <c r="N1206" s="113">
        <v>-150200</v>
      </c>
      <c r="O1206" s="57">
        <f>M1206+N1206</f>
        <v>165188</v>
      </c>
      <c r="P1206" s="98"/>
      <c r="Q1206" s="139">
        <f>O1206+P1206</f>
        <v>165188</v>
      </c>
      <c r="R1206" s="98">
        <v>68183.41</v>
      </c>
      <c r="S1206" s="141">
        <f>Q1206+R1206</f>
        <v>233371.41</v>
      </c>
      <c r="U1206" s="141">
        <v>173171.41</v>
      </c>
      <c r="V1206" s="227">
        <f t="shared" si="67"/>
        <v>74.2</v>
      </c>
    </row>
    <row r="1207" spans="1:22" ht="36" customHeight="1">
      <c r="A1207" s="26" t="s">
        <v>346</v>
      </c>
      <c r="B1207" s="54" t="s">
        <v>294</v>
      </c>
      <c r="C1207" s="54"/>
      <c r="D1207" s="56"/>
      <c r="E1207" s="57"/>
      <c r="F1207" s="98"/>
      <c r="G1207" s="57"/>
      <c r="H1207" s="103"/>
      <c r="I1207" s="57"/>
      <c r="J1207" s="103"/>
      <c r="K1207" s="57"/>
      <c r="L1207" s="103"/>
      <c r="M1207" s="57"/>
      <c r="N1207" s="113"/>
      <c r="O1207" s="57">
        <f>O1208</f>
        <v>217800</v>
      </c>
      <c r="P1207" s="98"/>
      <c r="Q1207" s="139">
        <f>Q1208</f>
        <v>0</v>
      </c>
      <c r="R1207" s="98"/>
      <c r="S1207" s="141">
        <f>S1208</f>
        <v>0</v>
      </c>
      <c r="U1207" s="141">
        <f>U1208</f>
        <v>0</v>
      </c>
      <c r="V1207" s="227" t="str">
        <f t="shared" si="67"/>
        <v>-</v>
      </c>
    </row>
    <row r="1208" spans="1:22" ht="36" customHeight="1">
      <c r="A1208" s="38" t="s">
        <v>409</v>
      </c>
      <c r="B1208" s="56" t="s">
        <v>295</v>
      </c>
      <c r="C1208" s="56"/>
      <c r="D1208" s="56"/>
      <c r="E1208" s="57"/>
      <c r="F1208" s="98"/>
      <c r="G1208" s="57"/>
      <c r="H1208" s="103"/>
      <c r="I1208" s="57"/>
      <c r="J1208" s="103"/>
      <c r="K1208" s="57"/>
      <c r="L1208" s="103"/>
      <c r="M1208" s="57"/>
      <c r="N1208" s="113"/>
      <c r="O1208" s="57">
        <f>O1209</f>
        <v>217800</v>
      </c>
      <c r="P1208" s="98"/>
      <c r="Q1208" s="139">
        <f>Q1209</f>
        <v>0</v>
      </c>
      <c r="R1208" s="98"/>
      <c r="S1208" s="141">
        <f>S1209</f>
        <v>0</v>
      </c>
      <c r="U1208" s="141">
        <f>U1209</f>
        <v>0</v>
      </c>
      <c r="V1208" s="227" t="str">
        <f t="shared" si="67"/>
        <v>-</v>
      </c>
    </row>
    <row r="1209" spans="1:22" ht="36" customHeight="1">
      <c r="A1209" s="79" t="s">
        <v>103</v>
      </c>
      <c r="B1209" s="56" t="s">
        <v>295</v>
      </c>
      <c r="C1209" s="56" t="s">
        <v>361</v>
      </c>
      <c r="D1209" s="56"/>
      <c r="E1209" s="57"/>
      <c r="F1209" s="98"/>
      <c r="G1209" s="57"/>
      <c r="H1209" s="103"/>
      <c r="I1209" s="57"/>
      <c r="J1209" s="103"/>
      <c r="K1209" s="57"/>
      <c r="L1209" s="103"/>
      <c r="M1209" s="57"/>
      <c r="N1209" s="113"/>
      <c r="O1209" s="61">
        <f>O1210</f>
        <v>217800</v>
      </c>
      <c r="P1209" s="98"/>
      <c r="Q1209" s="141">
        <f>Q1210</f>
        <v>0</v>
      </c>
      <c r="R1209" s="98"/>
      <c r="S1209" s="141">
        <f>S1210</f>
        <v>0</v>
      </c>
      <c r="U1209" s="141">
        <f>U1210</f>
        <v>0</v>
      </c>
      <c r="V1209" s="227" t="str">
        <f t="shared" si="67"/>
        <v>-</v>
      </c>
    </row>
    <row r="1210" spans="1:22" ht="81" customHeight="1">
      <c r="A1210" s="11" t="s">
        <v>465</v>
      </c>
      <c r="B1210" s="56" t="s">
        <v>295</v>
      </c>
      <c r="C1210" s="56" t="s">
        <v>104</v>
      </c>
      <c r="D1210" s="56"/>
      <c r="E1210" s="57"/>
      <c r="F1210" s="98"/>
      <c r="G1210" s="57"/>
      <c r="H1210" s="103"/>
      <c r="I1210" s="57"/>
      <c r="J1210" s="103"/>
      <c r="K1210" s="57"/>
      <c r="L1210" s="103"/>
      <c r="M1210" s="57"/>
      <c r="N1210" s="113"/>
      <c r="O1210" s="57">
        <f>O1211</f>
        <v>217800</v>
      </c>
      <c r="P1210" s="98"/>
      <c r="Q1210" s="139">
        <f>Q1211</f>
        <v>0</v>
      </c>
      <c r="R1210" s="98"/>
      <c r="S1210" s="141">
        <f>S1211</f>
        <v>0</v>
      </c>
      <c r="U1210" s="141">
        <f>U1211</f>
        <v>0</v>
      </c>
      <c r="V1210" s="227" t="str">
        <f t="shared" si="67"/>
        <v>-</v>
      </c>
    </row>
    <row r="1211" spans="1:22" ht="36" customHeight="1">
      <c r="A1211" s="11" t="s">
        <v>56</v>
      </c>
      <c r="B1211" s="60" t="s">
        <v>295</v>
      </c>
      <c r="C1211" s="60" t="s">
        <v>55</v>
      </c>
      <c r="D1211" s="56"/>
      <c r="E1211" s="57"/>
      <c r="F1211" s="98"/>
      <c r="G1211" s="57"/>
      <c r="H1211" s="103"/>
      <c r="I1211" s="57"/>
      <c r="J1211" s="103"/>
      <c r="K1211" s="57"/>
      <c r="L1211" s="103"/>
      <c r="M1211" s="57"/>
      <c r="N1211" s="113"/>
      <c r="O1211" s="57">
        <f>O1212</f>
        <v>217800</v>
      </c>
      <c r="P1211" s="98"/>
      <c r="Q1211" s="139">
        <f>Q1212</f>
        <v>0</v>
      </c>
      <c r="R1211" s="98"/>
      <c r="S1211" s="141">
        <f>S1212</f>
        <v>0</v>
      </c>
      <c r="U1211" s="141">
        <f>U1212</f>
        <v>0</v>
      </c>
      <c r="V1211" s="227" t="str">
        <f t="shared" si="67"/>
        <v>-</v>
      </c>
    </row>
    <row r="1212" spans="1:22" ht="36" customHeight="1">
      <c r="A1212" s="37" t="s">
        <v>402</v>
      </c>
      <c r="B1212" s="60" t="s">
        <v>295</v>
      </c>
      <c r="C1212" s="60" t="s">
        <v>55</v>
      </c>
      <c r="D1212" s="60" t="s">
        <v>385</v>
      </c>
      <c r="E1212" s="57"/>
      <c r="F1212" s="98"/>
      <c r="G1212" s="57"/>
      <c r="H1212" s="103"/>
      <c r="I1212" s="57"/>
      <c r="J1212" s="103"/>
      <c r="K1212" s="57"/>
      <c r="L1212" s="103"/>
      <c r="M1212" s="57"/>
      <c r="N1212" s="113">
        <v>217800</v>
      </c>
      <c r="O1212" s="57">
        <f>M1212+N1212</f>
        <v>217800</v>
      </c>
      <c r="P1212" s="98">
        <v>-217800</v>
      </c>
      <c r="Q1212" s="139">
        <f>O1212+P1212</f>
        <v>0</v>
      </c>
      <c r="R1212" s="98"/>
      <c r="S1212" s="141">
        <f>Q1212+R1212</f>
        <v>0</v>
      </c>
      <c r="U1212" s="141">
        <f>S1212+T1212</f>
        <v>0</v>
      </c>
      <c r="V1212" s="227" t="str">
        <f t="shared" si="67"/>
        <v>-</v>
      </c>
    </row>
    <row r="1213" spans="1:22" ht="23.25" customHeight="1">
      <c r="A1213" s="26" t="s">
        <v>297</v>
      </c>
      <c r="B1213" s="54" t="s">
        <v>298</v>
      </c>
      <c r="C1213" s="148"/>
      <c r="D1213" s="60"/>
      <c r="E1213" s="57"/>
      <c r="F1213" s="98"/>
      <c r="G1213" s="57"/>
      <c r="H1213" s="103"/>
      <c r="I1213" s="57"/>
      <c r="J1213" s="103"/>
      <c r="K1213" s="57"/>
      <c r="L1213" s="103"/>
      <c r="M1213" s="57"/>
      <c r="N1213" s="113"/>
      <c r="O1213" s="57"/>
      <c r="P1213" s="98"/>
      <c r="Q1213" s="138">
        <f>Q1214</f>
        <v>217800</v>
      </c>
      <c r="R1213" s="98"/>
      <c r="S1213" s="138">
        <f>S1214</f>
        <v>217800</v>
      </c>
      <c r="U1213" s="138">
        <f>U1214</f>
        <v>94497.3</v>
      </c>
      <c r="V1213" s="227">
        <f t="shared" si="67"/>
        <v>43.4</v>
      </c>
    </row>
    <row r="1214" spans="1:22" ht="21" customHeight="1">
      <c r="A1214" s="25" t="s">
        <v>299</v>
      </c>
      <c r="B1214" s="60" t="s">
        <v>300</v>
      </c>
      <c r="C1214" s="146"/>
      <c r="D1214" s="54"/>
      <c r="E1214" s="55"/>
      <c r="F1214" s="213"/>
      <c r="G1214" s="55"/>
      <c r="H1214" s="213"/>
      <c r="I1214" s="55"/>
      <c r="J1214" s="213"/>
      <c r="K1214" s="55"/>
      <c r="L1214" s="213"/>
      <c r="M1214" s="55"/>
      <c r="N1214" s="214"/>
      <c r="O1214" s="55"/>
      <c r="P1214" s="213"/>
      <c r="Q1214" s="141">
        <f>Q1215</f>
        <v>217800</v>
      </c>
      <c r="R1214" s="213"/>
      <c r="S1214" s="141">
        <f>S1215</f>
        <v>217800</v>
      </c>
      <c r="U1214" s="141">
        <f>U1215</f>
        <v>94497.3</v>
      </c>
      <c r="V1214" s="227">
        <f t="shared" si="67"/>
        <v>43.4</v>
      </c>
    </row>
    <row r="1215" spans="1:22" ht="36" customHeight="1">
      <c r="A1215" s="79" t="s">
        <v>103</v>
      </c>
      <c r="B1215" s="56" t="s">
        <v>300</v>
      </c>
      <c r="C1215" s="56" t="s">
        <v>361</v>
      </c>
      <c r="D1215" s="56"/>
      <c r="E1215" s="57"/>
      <c r="F1215" s="98"/>
      <c r="G1215" s="57"/>
      <c r="H1215" s="103"/>
      <c r="I1215" s="57"/>
      <c r="J1215" s="103"/>
      <c r="K1215" s="57"/>
      <c r="L1215" s="103"/>
      <c r="M1215" s="57"/>
      <c r="N1215" s="113"/>
      <c r="O1215" s="57"/>
      <c r="P1215" s="98"/>
      <c r="Q1215" s="139">
        <f>Q1216</f>
        <v>217800</v>
      </c>
      <c r="R1215" s="98"/>
      <c r="S1215" s="141">
        <f>S1216</f>
        <v>217800</v>
      </c>
      <c r="U1215" s="141">
        <f>U1216</f>
        <v>94497.3</v>
      </c>
      <c r="V1215" s="227">
        <f t="shared" si="67"/>
        <v>43.4</v>
      </c>
    </row>
    <row r="1216" spans="1:22" ht="81.75" customHeight="1">
      <c r="A1216" s="11" t="s">
        <v>465</v>
      </c>
      <c r="B1216" s="56" t="s">
        <v>300</v>
      </c>
      <c r="C1216" s="56" t="s">
        <v>104</v>
      </c>
      <c r="D1216" s="56"/>
      <c r="E1216" s="57"/>
      <c r="F1216" s="98"/>
      <c r="G1216" s="57"/>
      <c r="H1216" s="103"/>
      <c r="I1216" s="57"/>
      <c r="J1216" s="103"/>
      <c r="K1216" s="57"/>
      <c r="L1216" s="103"/>
      <c r="M1216" s="57"/>
      <c r="N1216" s="113"/>
      <c r="O1216" s="57"/>
      <c r="P1216" s="98"/>
      <c r="Q1216" s="139">
        <f>Q1217</f>
        <v>217800</v>
      </c>
      <c r="R1216" s="98"/>
      <c r="S1216" s="141">
        <f>S1217</f>
        <v>217800</v>
      </c>
      <c r="U1216" s="141">
        <f>U1217</f>
        <v>94497.3</v>
      </c>
      <c r="V1216" s="227">
        <f t="shared" si="67"/>
        <v>43.4</v>
      </c>
    </row>
    <row r="1217" spans="1:22" ht="64.5" customHeight="1">
      <c r="A1217" s="11" t="s">
        <v>56</v>
      </c>
      <c r="B1217" s="60" t="s">
        <v>300</v>
      </c>
      <c r="C1217" s="60" t="s">
        <v>55</v>
      </c>
      <c r="D1217" s="56"/>
      <c r="E1217" s="57"/>
      <c r="F1217" s="98"/>
      <c r="G1217" s="57"/>
      <c r="H1217" s="103"/>
      <c r="I1217" s="57"/>
      <c r="J1217" s="103"/>
      <c r="K1217" s="57"/>
      <c r="L1217" s="103"/>
      <c r="M1217" s="57"/>
      <c r="N1217" s="113"/>
      <c r="O1217" s="57"/>
      <c r="P1217" s="98"/>
      <c r="Q1217" s="139">
        <f>Q1218</f>
        <v>217800</v>
      </c>
      <c r="R1217" s="98"/>
      <c r="S1217" s="141">
        <f>S1218</f>
        <v>217800</v>
      </c>
      <c r="U1217" s="141">
        <f>U1218</f>
        <v>94497.3</v>
      </c>
      <c r="V1217" s="227">
        <f t="shared" si="67"/>
        <v>43.4</v>
      </c>
    </row>
    <row r="1218" spans="1:22" ht="30.75" customHeight="1">
      <c r="A1218" s="37" t="s">
        <v>402</v>
      </c>
      <c r="B1218" s="60" t="s">
        <v>300</v>
      </c>
      <c r="C1218" s="60" t="s">
        <v>55</v>
      </c>
      <c r="D1218" s="60" t="s">
        <v>385</v>
      </c>
      <c r="E1218" s="57"/>
      <c r="F1218" s="98"/>
      <c r="G1218" s="57"/>
      <c r="H1218" s="103"/>
      <c r="I1218" s="57"/>
      <c r="J1218" s="103"/>
      <c r="K1218" s="57"/>
      <c r="L1218" s="103"/>
      <c r="M1218" s="57"/>
      <c r="N1218" s="113"/>
      <c r="O1218" s="57"/>
      <c r="P1218" s="98">
        <v>217800</v>
      </c>
      <c r="Q1218" s="139">
        <f>O1218+P1218</f>
        <v>217800</v>
      </c>
      <c r="R1218" s="98"/>
      <c r="S1218" s="141">
        <f>Q1218+R1218</f>
        <v>217800</v>
      </c>
      <c r="U1218" s="141">
        <v>94497.3</v>
      </c>
      <c r="V1218" s="227">
        <f t="shared" si="67"/>
        <v>43.4</v>
      </c>
    </row>
    <row r="1219" spans="1:22" ht="19.5" customHeight="1">
      <c r="A1219" s="188" t="s">
        <v>305</v>
      </c>
      <c r="B1219" s="54" t="s">
        <v>306</v>
      </c>
      <c r="C1219" s="212"/>
      <c r="D1219" s="56"/>
      <c r="E1219" s="55">
        <f aca="true" t="shared" si="68" ref="E1219:Q1224">E1220</f>
        <v>331000</v>
      </c>
      <c r="F1219" s="98"/>
      <c r="G1219" s="55">
        <f t="shared" si="68"/>
        <v>331000</v>
      </c>
      <c r="H1219" s="103"/>
      <c r="I1219" s="55">
        <f t="shared" si="68"/>
        <v>331000</v>
      </c>
      <c r="J1219" s="103"/>
      <c r="K1219" s="55">
        <f t="shared" si="68"/>
        <v>331000</v>
      </c>
      <c r="L1219" s="103"/>
      <c r="M1219" s="55">
        <f t="shared" si="68"/>
        <v>331000</v>
      </c>
      <c r="N1219" s="113"/>
      <c r="O1219" s="55">
        <f t="shared" si="68"/>
        <v>21000</v>
      </c>
      <c r="P1219" s="98"/>
      <c r="Q1219" s="138">
        <f t="shared" si="68"/>
        <v>21000</v>
      </c>
      <c r="R1219" s="98"/>
      <c r="S1219" s="138">
        <f aca="true" t="shared" si="69" ref="S1219:U1224">S1220</f>
        <v>21000</v>
      </c>
      <c r="U1219" s="138">
        <f t="shared" si="69"/>
        <v>0</v>
      </c>
      <c r="V1219" s="227">
        <f t="shared" si="67"/>
        <v>0</v>
      </c>
    </row>
    <row r="1220" spans="1:22" ht="35.25" customHeight="1">
      <c r="A1220" s="37" t="s">
        <v>313</v>
      </c>
      <c r="B1220" s="60" t="s">
        <v>314</v>
      </c>
      <c r="C1220" s="212"/>
      <c r="D1220" s="56"/>
      <c r="E1220" s="57">
        <f t="shared" si="68"/>
        <v>331000</v>
      </c>
      <c r="F1220" s="98"/>
      <c r="G1220" s="57">
        <f t="shared" si="68"/>
        <v>331000</v>
      </c>
      <c r="H1220" s="103"/>
      <c r="I1220" s="57">
        <f t="shared" si="68"/>
        <v>331000</v>
      </c>
      <c r="J1220" s="103"/>
      <c r="K1220" s="57">
        <f t="shared" si="68"/>
        <v>331000</v>
      </c>
      <c r="L1220" s="103"/>
      <c r="M1220" s="57">
        <f t="shared" si="68"/>
        <v>331000</v>
      </c>
      <c r="N1220" s="113"/>
      <c r="O1220" s="57">
        <f t="shared" si="68"/>
        <v>21000</v>
      </c>
      <c r="P1220" s="98"/>
      <c r="Q1220" s="139">
        <f t="shared" si="68"/>
        <v>21000</v>
      </c>
      <c r="R1220" s="98"/>
      <c r="S1220" s="141">
        <f t="shared" si="69"/>
        <v>21000</v>
      </c>
      <c r="U1220" s="141">
        <f t="shared" si="69"/>
        <v>0</v>
      </c>
      <c r="V1220" s="227">
        <f t="shared" si="67"/>
        <v>0</v>
      </c>
    </row>
    <row r="1221" spans="1:22" ht="35.25" customHeight="1">
      <c r="A1221" s="37" t="s">
        <v>313</v>
      </c>
      <c r="B1221" s="56" t="s">
        <v>314</v>
      </c>
      <c r="C1221" s="56"/>
      <c r="D1221" s="56"/>
      <c r="E1221" s="57">
        <f t="shared" si="68"/>
        <v>331000</v>
      </c>
      <c r="F1221" s="98"/>
      <c r="G1221" s="57">
        <f t="shared" si="68"/>
        <v>331000</v>
      </c>
      <c r="H1221" s="103"/>
      <c r="I1221" s="57">
        <f t="shared" si="68"/>
        <v>331000</v>
      </c>
      <c r="J1221" s="103"/>
      <c r="K1221" s="57">
        <f t="shared" si="68"/>
        <v>331000</v>
      </c>
      <c r="L1221" s="103"/>
      <c r="M1221" s="57">
        <f t="shared" si="68"/>
        <v>331000</v>
      </c>
      <c r="N1221" s="113"/>
      <c r="O1221" s="57">
        <f t="shared" si="68"/>
        <v>21000</v>
      </c>
      <c r="P1221" s="98"/>
      <c r="Q1221" s="139">
        <f t="shared" si="68"/>
        <v>21000</v>
      </c>
      <c r="R1221" s="98"/>
      <c r="S1221" s="141">
        <f t="shared" si="69"/>
        <v>21000</v>
      </c>
      <c r="U1221" s="141">
        <f t="shared" si="69"/>
        <v>0</v>
      </c>
      <c r="V1221" s="227">
        <f t="shared" si="67"/>
        <v>0</v>
      </c>
    </row>
    <row r="1222" spans="1:22" ht="96.75" customHeight="1">
      <c r="A1222" s="37" t="s">
        <v>513</v>
      </c>
      <c r="B1222" s="56" t="s">
        <v>314</v>
      </c>
      <c r="C1222" s="56" t="s">
        <v>289</v>
      </c>
      <c r="D1222" s="56"/>
      <c r="E1222" s="57">
        <f t="shared" si="68"/>
        <v>331000</v>
      </c>
      <c r="F1222" s="98"/>
      <c r="G1222" s="57">
        <f t="shared" si="68"/>
        <v>331000</v>
      </c>
      <c r="H1222" s="103"/>
      <c r="I1222" s="57">
        <f t="shared" si="68"/>
        <v>331000</v>
      </c>
      <c r="J1222" s="103"/>
      <c r="K1222" s="57">
        <f t="shared" si="68"/>
        <v>331000</v>
      </c>
      <c r="L1222" s="103"/>
      <c r="M1222" s="57">
        <f t="shared" si="68"/>
        <v>331000</v>
      </c>
      <c r="N1222" s="113"/>
      <c r="O1222" s="57">
        <f t="shared" si="68"/>
        <v>21000</v>
      </c>
      <c r="P1222" s="98"/>
      <c r="Q1222" s="139">
        <f t="shared" si="68"/>
        <v>21000</v>
      </c>
      <c r="R1222" s="98"/>
      <c r="S1222" s="141">
        <f t="shared" si="69"/>
        <v>21000</v>
      </c>
      <c r="U1222" s="141">
        <f t="shared" si="69"/>
        <v>0</v>
      </c>
      <c r="V1222" s="227">
        <f t="shared" si="67"/>
        <v>0</v>
      </c>
    </row>
    <row r="1223" spans="1:22" ht="100.5" customHeight="1">
      <c r="A1223" s="71" t="s">
        <v>470</v>
      </c>
      <c r="B1223" s="56" t="s">
        <v>314</v>
      </c>
      <c r="C1223" s="56" t="s">
        <v>553</v>
      </c>
      <c r="D1223" s="56"/>
      <c r="E1223" s="57">
        <f t="shared" si="68"/>
        <v>331000</v>
      </c>
      <c r="F1223" s="98"/>
      <c r="G1223" s="57">
        <f t="shared" si="68"/>
        <v>331000</v>
      </c>
      <c r="H1223" s="103"/>
      <c r="I1223" s="57">
        <f t="shared" si="68"/>
        <v>331000</v>
      </c>
      <c r="J1223" s="103"/>
      <c r="K1223" s="57">
        <f t="shared" si="68"/>
        <v>331000</v>
      </c>
      <c r="L1223" s="103"/>
      <c r="M1223" s="57">
        <f t="shared" si="68"/>
        <v>331000</v>
      </c>
      <c r="N1223" s="113"/>
      <c r="O1223" s="57">
        <f t="shared" si="68"/>
        <v>21000</v>
      </c>
      <c r="P1223" s="98"/>
      <c r="Q1223" s="139">
        <f t="shared" si="68"/>
        <v>21000</v>
      </c>
      <c r="R1223" s="98"/>
      <c r="S1223" s="141">
        <f t="shared" si="69"/>
        <v>21000</v>
      </c>
      <c r="U1223" s="141">
        <f t="shared" si="69"/>
        <v>0</v>
      </c>
      <c r="V1223" s="227">
        <f t="shared" si="67"/>
        <v>0</v>
      </c>
    </row>
    <row r="1224" spans="1:22" ht="132" customHeight="1">
      <c r="A1224" s="71" t="s">
        <v>249</v>
      </c>
      <c r="B1224" s="60" t="s">
        <v>314</v>
      </c>
      <c r="C1224" s="60" t="s">
        <v>248</v>
      </c>
      <c r="D1224" s="60"/>
      <c r="E1224" s="57">
        <f t="shared" si="68"/>
        <v>331000</v>
      </c>
      <c r="F1224" s="98"/>
      <c r="G1224" s="57">
        <f t="shared" si="68"/>
        <v>331000</v>
      </c>
      <c r="H1224" s="103"/>
      <c r="I1224" s="57">
        <f t="shared" si="68"/>
        <v>331000</v>
      </c>
      <c r="J1224" s="103"/>
      <c r="K1224" s="57">
        <f t="shared" si="68"/>
        <v>331000</v>
      </c>
      <c r="L1224" s="103"/>
      <c r="M1224" s="57">
        <f t="shared" si="68"/>
        <v>331000</v>
      </c>
      <c r="N1224" s="113"/>
      <c r="O1224" s="57">
        <f t="shared" si="68"/>
        <v>21000</v>
      </c>
      <c r="P1224" s="98"/>
      <c r="Q1224" s="139">
        <f t="shared" si="68"/>
        <v>21000</v>
      </c>
      <c r="R1224" s="98"/>
      <c r="S1224" s="141">
        <f t="shared" si="69"/>
        <v>21000</v>
      </c>
      <c r="U1224" s="141">
        <f t="shared" si="69"/>
        <v>0</v>
      </c>
      <c r="V1224" s="227">
        <f t="shared" si="67"/>
        <v>0</v>
      </c>
    </row>
    <row r="1225" spans="1:22" ht="69.75" customHeight="1">
      <c r="A1225" s="11" t="s">
        <v>556</v>
      </c>
      <c r="B1225" s="60" t="s">
        <v>314</v>
      </c>
      <c r="C1225" s="60" t="s">
        <v>248</v>
      </c>
      <c r="D1225" s="60" t="s">
        <v>395</v>
      </c>
      <c r="E1225" s="57">
        <v>331000</v>
      </c>
      <c r="F1225" s="98"/>
      <c r="G1225" s="57">
        <f>E1225+F1225</f>
        <v>331000</v>
      </c>
      <c r="H1225" s="103"/>
      <c r="I1225" s="57">
        <f>G1225+H1225</f>
        <v>331000</v>
      </c>
      <c r="J1225" s="103"/>
      <c r="K1225" s="57">
        <f>I1225+J1225</f>
        <v>331000</v>
      </c>
      <c r="L1225" s="103"/>
      <c r="M1225" s="57">
        <f>K1225+L1225</f>
        <v>331000</v>
      </c>
      <c r="N1225" s="113">
        <v>-310000</v>
      </c>
      <c r="O1225" s="57">
        <f>M1225+N1225</f>
        <v>21000</v>
      </c>
      <c r="P1225" s="98"/>
      <c r="Q1225" s="139">
        <f>O1225+P1225</f>
        <v>21000</v>
      </c>
      <c r="R1225" s="98"/>
      <c r="S1225" s="141">
        <f>Q1225+R1225</f>
        <v>21000</v>
      </c>
      <c r="U1225" s="141">
        <v>0</v>
      </c>
      <c r="V1225" s="227">
        <f t="shared" si="67"/>
        <v>0</v>
      </c>
    </row>
    <row r="1226" spans="1:22" ht="21.75" customHeight="1">
      <c r="A1226" s="164" t="s">
        <v>319</v>
      </c>
      <c r="B1226" s="68" t="s">
        <v>320</v>
      </c>
      <c r="C1226" s="68"/>
      <c r="D1226" s="68"/>
      <c r="E1226" s="55">
        <f>E1227+E1244</f>
        <v>346085000</v>
      </c>
      <c r="F1226" s="98"/>
      <c r="G1226" s="55">
        <f>G1227+G1244</f>
        <v>260750000</v>
      </c>
      <c r="H1226" s="102"/>
      <c r="I1226" s="55">
        <f>I1227+I1244</f>
        <v>260750000</v>
      </c>
      <c r="J1226" s="102"/>
      <c r="K1226" s="55">
        <f>K1227+K1244</f>
        <v>260750000</v>
      </c>
      <c r="L1226" s="102"/>
      <c r="M1226" s="55">
        <f>M1227+M1244</f>
        <v>260750000</v>
      </c>
      <c r="N1226" s="113"/>
      <c r="O1226" s="55">
        <f>O1227+O1244</f>
        <v>263035000</v>
      </c>
      <c r="P1226" s="113"/>
      <c r="Q1226" s="138">
        <f>Q1227+Q1244</f>
        <v>265721200</v>
      </c>
      <c r="R1226" s="113"/>
      <c r="S1226" s="138">
        <f>S1227+S1244</f>
        <v>265721200</v>
      </c>
      <c r="U1226" s="138">
        <f>U1227+U1244</f>
        <v>265721200</v>
      </c>
      <c r="V1226" s="227">
        <f aca="true" t="shared" si="70" ref="V1226:V1278">IF(S1226=0,"-",IF(U1226/S1226*100&gt;110,"свыше 100",ROUND((U1226/S1226*100),1)))</f>
        <v>100</v>
      </c>
    </row>
    <row r="1227" spans="1:22" ht="15.75">
      <c r="A1227" s="41" t="s">
        <v>335</v>
      </c>
      <c r="B1227" s="88" t="s">
        <v>336</v>
      </c>
      <c r="C1227" s="88"/>
      <c r="D1227" s="215"/>
      <c r="E1227" s="61">
        <f>E1228</f>
        <v>63406568</v>
      </c>
      <c r="F1227" s="98"/>
      <c r="G1227" s="61">
        <f>G1228</f>
        <v>63681678</v>
      </c>
      <c r="H1227" s="103"/>
      <c r="I1227" s="61">
        <f>I1228</f>
        <v>64978457</v>
      </c>
      <c r="J1227" s="103"/>
      <c r="K1227" s="61">
        <f>K1228</f>
        <v>64978457</v>
      </c>
      <c r="L1227" s="103"/>
      <c r="M1227" s="61">
        <f>M1228</f>
        <v>64978457</v>
      </c>
      <c r="N1227" s="113"/>
      <c r="O1227" s="61">
        <f>O1228</f>
        <v>67141172</v>
      </c>
      <c r="P1227" s="98"/>
      <c r="Q1227" s="141">
        <f>Q1228</f>
        <v>69360372</v>
      </c>
      <c r="R1227" s="98"/>
      <c r="S1227" s="141">
        <f>S1228</f>
        <v>68054402</v>
      </c>
      <c r="U1227" s="141">
        <f>U1228</f>
        <v>68054402</v>
      </c>
      <c r="V1227" s="227">
        <f t="shared" si="70"/>
        <v>100</v>
      </c>
    </row>
    <row r="1228" spans="1:22" ht="17.25" customHeight="1">
      <c r="A1228" s="11" t="s">
        <v>138</v>
      </c>
      <c r="B1228" s="60" t="s">
        <v>336</v>
      </c>
      <c r="C1228" s="60" t="s">
        <v>373</v>
      </c>
      <c r="D1228" s="216"/>
      <c r="E1228" s="66">
        <f>E1229+E1236</f>
        <v>63406568</v>
      </c>
      <c r="F1228" s="98"/>
      <c r="G1228" s="66">
        <f>G1229+G1236</f>
        <v>63681678</v>
      </c>
      <c r="H1228" s="103"/>
      <c r="I1228" s="66">
        <f>I1229+I1236</f>
        <v>64978457</v>
      </c>
      <c r="J1228" s="103"/>
      <c r="K1228" s="66">
        <f>K1229+K1236</f>
        <v>64978457</v>
      </c>
      <c r="L1228" s="103"/>
      <c r="M1228" s="66">
        <f>M1229+M1236</f>
        <v>64978457</v>
      </c>
      <c r="N1228" s="113"/>
      <c r="O1228" s="66">
        <f>O1229+O1236</f>
        <v>67141172</v>
      </c>
      <c r="P1228" s="98"/>
      <c r="Q1228" s="145">
        <f>Q1229+Q1236</f>
        <v>69360372</v>
      </c>
      <c r="R1228" s="98"/>
      <c r="S1228" s="141">
        <f>S1229+S1236</f>
        <v>68054402</v>
      </c>
      <c r="U1228" s="141">
        <f>U1229+U1236</f>
        <v>68054402</v>
      </c>
      <c r="V1228" s="227">
        <f t="shared" si="70"/>
        <v>100</v>
      </c>
    </row>
    <row r="1229" spans="1:22" ht="33.75" customHeight="1">
      <c r="A1229" s="41" t="s">
        <v>244</v>
      </c>
      <c r="B1229" s="88" t="s">
        <v>336</v>
      </c>
      <c r="C1229" s="88" t="s">
        <v>558</v>
      </c>
      <c r="D1229" s="215"/>
      <c r="E1229" s="61">
        <f>E1230+E1233</f>
        <v>33369000</v>
      </c>
      <c r="F1229" s="98"/>
      <c r="G1229" s="61">
        <f>G1230+G1233</f>
        <v>33369000</v>
      </c>
      <c r="H1229" s="103"/>
      <c r="I1229" s="61">
        <f>I1230+I1233</f>
        <v>33369000</v>
      </c>
      <c r="J1229" s="103"/>
      <c r="K1229" s="61">
        <f>K1230+K1233</f>
        <v>33369000</v>
      </c>
      <c r="L1229" s="103"/>
      <c r="M1229" s="61">
        <f>M1230+M1233</f>
        <v>33369000</v>
      </c>
      <c r="N1229" s="113"/>
      <c r="O1229" s="61">
        <f>O1230+O1233</f>
        <v>38742700</v>
      </c>
      <c r="P1229" s="98"/>
      <c r="Q1229" s="141">
        <f>Q1230+Q1233</f>
        <v>40961900</v>
      </c>
      <c r="R1229" s="98"/>
      <c r="S1229" s="141">
        <f>S1230+S1233</f>
        <v>40961900</v>
      </c>
      <c r="U1229" s="141">
        <f>U1230+U1233</f>
        <v>40961900</v>
      </c>
      <c r="V1229" s="227">
        <f t="shared" si="70"/>
        <v>100</v>
      </c>
    </row>
    <row r="1230" spans="1:22" ht="81" customHeight="1">
      <c r="A1230" s="11" t="s">
        <v>243</v>
      </c>
      <c r="B1230" s="60" t="s">
        <v>336</v>
      </c>
      <c r="C1230" s="60" t="s">
        <v>222</v>
      </c>
      <c r="D1230" s="60"/>
      <c r="E1230" s="66">
        <f>E1231+E1232</f>
        <v>32629000</v>
      </c>
      <c r="F1230" s="98"/>
      <c r="G1230" s="66">
        <f>G1231+G1232</f>
        <v>32629000</v>
      </c>
      <c r="H1230" s="103"/>
      <c r="I1230" s="66">
        <f>I1231+I1232</f>
        <v>32653000</v>
      </c>
      <c r="J1230" s="103"/>
      <c r="K1230" s="66">
        <f>K1231+K1232</f>
        <v>32653000</v>
      </c>
      <c r="L1230" s="103"/>
      <c r="M1230" s="66">
        <f>M1231+M1232</f>
        <v>32653000</v>
      </c>
      <c r="N1230" s="113"/>
      <c r="O1230" s="66">
        <f>O1231+O1232</f>
        <v>37959700</v>
      </c>
      <c r="P1230" s="98"/>
      <c r="Q1230" s="145">
        <f>Q1231+Q1232</f>
        <v>40142700</v>
      </c>
      <c r="R1230" s="98"/>
      <c r="S1230" s="141">
        <f>S1231+S1232</f>
        <v>40142700</v>
      </c>
      <c r="U1230" s="141">
        <f>U1231+U1232</f>
        <v>40142700</v>
      </c>
      <c r="V1230" s="227">
        <f t="shared" si="70"/>
        <v>100</v>
      </c>
    </row>
    <row r="1231" spans="1:22" ht="21" customHeight="1">
      <c r="A1231" s="41" t="s">
        <v>378</v>
      </c>
      <c r="B1231" s="88" t="s">
        <v>336</v>
      </c>
      <c r="C1231" s="88" t="s">
        <v>222</v>
      </c>
      <c r="D1231" s="88" t="s">
        <v>382</v>
      </c>
      <c r="E1231" s="61">
        <v>21454685</v>
      </c>
      <c r="F1231" s="98"/>
      <c r="G1231" s="61">
        <f>E1231+F1231</f>
        <v>21454685</v>
      </c>
      <c r="H1231" s="103">
        <v>-835818</v>
      </c>
      <c r="I1231" s="61">
        <f>G1231+H1231</f>
        <v>20618867</v>
      </c>
      <c r="J1231" s="103"/>
      <c r="K1231" s="61">
        <f>I1231+J1231</f>
        <v>20618867</v>
      </c>
      <c r="L1231" s="103"/>
      <c r="M1231" s="61">
        <f>K1231+L1231</f>
        <v>20618867</v>
      </c>
      <c r="N1231" s="113">
        <v>3175495</v>
      </c>
      <c r="O1231" s="61">
        <f>M1231+N1231</f>
        <v>23794362</v>
      </c>
      <c r="P1231" s="98">
        <v>-2386538.84</v>
      </c>
      <c r="Q1231" s="141">
        <f>O1231+P1231</f>
        <v>21407823.16</v>
      </c>
      <c r="R1231" s="98"/>
      <c r="S1231" s="141">
        <f>Q1231+R1231</f>
        <v>21407823.16</v>
      </c>
      <c r="U1231" s="141">
        <f>S1231+T1231</f>
        <v>21407823.16</v>
      </c>
      <c r="V1231" s="227">
        <f t="shared" si="70"/>
        <v>100</v>
      </c>
    </row>
    <row r="1232" spans="1:22" ht="33" customHeight="1">
      <c r="A1232" s="11" t="s">
        <v>626</v>
      </c>
      <c r="B1232" s="60" t="s">
        <v>336</v>
      </c>
      <c r="C1232" s="60" t="s">
        <v>222</v>
      </c>
      <c r="D1232" s="60" t="s">
        <v>390</v>
      </c>
      <c r="E1232" s="66">
        <v>11174315</v>
      </c>
      <c r="F1232" s="98"/>
      <c r="G1232" s="61">
        <f>E1232+F1232</f>
        <v>11174315</v>
      </c>
      <c r="H1232" s="103">
        <v>859818</v>
      </c>
      <c r="I1232" s="61">
        <f>G1232+H1232</f>
        <v>12034133</v>
      </c>
      <c r="J1232" s="103"/>
      <c r="K1232" s="61">
        <f>I1232+J1232</f>
        <v>12034133</v>
      </c>
      <c r="L1232" s="103"/>
      <c r="M1232" s="61">
        <f>K1232+L1232</f>
        <v>12034133</v>
      </c>
      <c r="N1232" s="113">
        <v>2131205</v>
      </c>
      <c r="O1232" s="61">
        <f>M1232+N1232</f>
        <v>14165338</v>
      </c>
      <c r="P1232" s="98">
        <v>4569538.84</v>
      </c>
      <c r="Q1232" s="141">
        <f>O1232+P1232</f>
        <v>18734876.84</v>
      </c>
      <c r="R1232" s="98"/>
      <c r="S1232" s="141">
        <f>Q1232+R1232</f>
        <v>18734876.84</v>
      </c>
      <c r="U1232" s="141">
        <f>S1232+T1232</f>
        <v>18734876.84</v>
      </c>
      <c r="V1232" s="227">
        <f t="shared" si="70"/>
        <v>100</v>
      </c>
    </row>
    <row r="1233" spans="1:22" ht="144" customHeight="1">
      <c r="A1233" s="11" t="s">
        <v>673</v>
      </c>
      <c r="B1233" s="88" t="s">
        <v>336</v>
      </c>
      <c r="C1233" s="88" t="s">
        <v>223</v>
      </c>
      <c r="D1233" s="88"/>
      <c r="E1233" s="61">
        <f>E1234+E1235</f>
        <v>740000</v>
      </c>
      <c r="F1233" s="98"/>
      <c r="G1233" s="61">
        <f>G1234+G1235</f>
        <v>740000</v>
      </c>
      <c r="H1233" s="103"/>
      <c r="I1233" s="61">
        <f>I1234+I1235</f>
        <v>716000</v>
      </c>
      <c r="J1233" s="103"/>
      <c r="K1233" s="61">
        <f>K1234+K1235</f>
        <v>716000</v>
      </c>
      <c r="L1233" s="103"/>
      <c r="M1233" s="61">
        <f>M1234+M1235</f>
        <v>716000</v>
      </c>
      <c r="N1233" s="113"/>
      <c r="O1233" s="61">
        <f>O1234+O1235</f>
        <v>783000</v>
      </c>
      <c r="P1233" s="98"/>
      <c r="Q1233" s="141">
        <f>Q1234+Q1235</f>
        <v>819200</v>
      </c>
      <c r="R1233" s="98"/>
      <c r="S1233" s="141">
        <f>S1234+S1235</f>
        <v>819200</v>
      </c>
      <c r="U1233" s="141">
        <f>U1234+U1235</f>
        <v>819200</v>
      </c>
      <c r="V1233" s="227">
        <f t="shared" si="70"/>
        <v>100</v>
      </c>
    </row>
    <row r="1234" spans="1:22" ht="33" customHeight="1">
      <c r="A1234" s="217" t="s">
        <v>402</v>
      </c>
      <c r="B1234" s="88" t="s">
        <v>336</v>
      </c>
      <c r="C1234" s="88" t="s">
        <v>223</v>
      </c>
      <c r="D1234" s="88" t="s">
        <v>385</v>
      </c>
      <c r="E1234" s="61">
        <v>520520</v>
      </c>
      <c r="F1234" s="98"/>
      <c r="G1234" s="61">
        <f>E1234+F1234</f>
        <v>520520</v>
      </c>
      <c r="H1234" s="103">
        <v>-24000</v>
      </c>
      <c r="I1234" s="61">
        <f>G1234+H1234</f>
        <v>496520</v>
      </c>
      <c r="J1234" s="103"/>
      <c r="K1234" s="61">
        <f>I1234+J1234</f>
        <v>496520</v>
      </c>
      <c r="L1234" s="103"/>
      <c r="M1234" s="61">
        <f>K1234+L1234</f>
        <v>496520</v>
      </c>
      <c r="N1234" s="113">
        <v>27000</v>
      </c>
      <c r="O1234" s="61">
        <f>M1234+N1234</f>
        <v>523520</v>
      </c>
      <c r="P1234" s="98">
        <v>-31786</v>
      </c>
      <c r="Q1234" s="141">
        <f>O1234+P1234</f>
        <v>491734</v>
      </c>
      <c r="R1234" s="98"/>
      <c r="S1234" s="141">
        <f>Q1234+R1234</f>
        <v>491734</v>
      </c>
      <c r="U1234" s="141">
        <f>S1234+T1234</f>
        <v>491734</v>
      </c>
      <c r="V1234" s="227">
        <f t="shared" si="70"/>
        <v>100</v>
      </c>
    </row>
    <row r="1235" spans="1:22" ht="34.5" customHeight="1">
      <c r="A1235" s="11" t="s">
        <v>626</v>
      </c>
      <c r="B1235" s="60" t="s">
        <v>336</v>
      </c>
      <c r="C1235" s="60" t="s">
        <v>223</v>
      </c>
      <c r="D1235" s="60" t="s">
        <v>390</v>
      </c>
      <c r="E1235" s="66">
        <v>219480</v>
      </c>
      <c r="F1235" s="98"/>
      <c r="G1235" s="61">
        <f>E1235+F1235</f>
        <v>219480</v>
      </c>
      <c r="H1235" s="103"/>
      <c r="I1235" s="61">
        <f>G1235+H1235</f>
        <v>219480</v>
      </c>
      <c r="J1235" s="103"/>
      <c r="K1235" s="61">
        <f>I1235+J1235</f>
        <v>219480</v>
      </c>
      <c r="L1235" s="103"/>
      <c r="M1235" s="61">
        <f>K1235+L1235</f>
        <v>219480</v>
      </c>
      <c r="N1235" s="113">
        <v>40000</v>
      </c>
      <c r="O1235" s="61">
        <f>M1235+N1235</f>
        <v>259480</v>
      </c>
      <c r="P1235" s="98">
        <v>67986</v>
      </c>
      <c r="Q1235" s="141">
        <f>O1235+P1235</f>
        <v>327466</v>
      </c>
      <c r="R1235" s="98"/>
      <c r="S1235" s="141">
        <f>Q1235+R1235</f>
        <v>327466</v>
      </c>
      <c r="U1235" s="141">
        <f>S1235+T1235</f>
        <v>327466</v>
      </c>
      <c r="V1235" s="227">
        <f t="shared" si="70"/>
        <v>100</v>
      </c>
    </row>
    <row r="1236" spans="1:22" ht="33" customHeight="1">
      <c r="A1236" s="41" t="s">
        <v>240</v>
      </c>
      <c r="B1236" s="88" t="s">
        <v>336</v>
      </c>
      <c r="C1236" s="88" t="s">
        <v>617</v>
      </c>
      <c r="D1236" s="88"/>
      <c r="E1236" s="61">
        <f>E1237+E1240</f>
        <v>30037568</v>
      </c>
      <c r="F1236" s="98"/>
      <c r="G1236" s="61">
        <f>G1237+G1240</f>
        <v>30312678</v>
      </c>
      <c r="H1236" s="103"/>
      <c r="I1236" s="61">
        <f>I1237+I1240</f>
        <v>31609457</v>
      </c>
      <c r="J1236" s="103"/>
      <c r="K1236" s="61">
        <f>K1237+K1240</f>
        <v>31609457</v>
      </c>
      <c r="L1236" s="103"/>
      <c r="M1236" s="61">
        <f>M1237+M1240</f>
        <v>31609457</v>
      </c>
      <c r="N1236" s="113"/>
      <c r="O1236" s="61">
        <f>O1237+O1240</f>
        <v>28398472</v>
      </c>
      <c r="P1236" s="98"/>
      <c r="Q1236" s="141">
        <f>Q1237+Q1240</f>
        <v>28398472</v>
      </c>
      <c r="R1236" s="98"/>
      <c r="S1236" s="141">
        <f>S1237+S1240</f>
        <v>27092502</v>
      </c>
      <c r="U1236" s="141">
        <f>U1237+U1240</f>
        <v>27092502</v>
      </c>
      <c r="V1236" s="227">
        <f t="shared" si="70"/>
        <v>100</v>
      </c>
    </row>
    <row r="1237" spans="1:22" ht="210.75" customHeight="1">
      <c r="A1237" s="11" t="s">
        <v>245</v>
      </c>
      <c r="B1237" s="60" t="s">
        <v>336</v>
      </c>
      <c r="C1237" s="60" t="s">
        <v>235</v>
      </c>
      <c r="D1237" s="60"/>
      <c r="E1237" s="66">
        <f>E1238+E1239</f>
        <v>29241568</v>
      </c>
      <c r="F1237" s="98"/>
      <c r="G1237" s="66">
        <f>G1238+G1239</f>
        <v>29516678</v>
      </c>
      <c r="H1237" s="103"/>
      <c r="I1237" s="66">
        <f>I1238+I1239</f>
        <v>30685555</v>
      </c>
      <c r="J1237" s="103"/>
      <c r="K1237" s="66">
        <f>K1238+K1239</f>
        <v>30685555</v>
      </c>
      <c r="L1237" s="103"/>
      <c r="M1237" s="66">
        <f>M1238+M1239</f>
        <v>30685555</v>
      </c>
      <c r="N1237" s="113"/>
      <c r="O1237" s="66">
        <f>O1238+O1239</f>
        <v>27541570</v>
      </c>
      <c r="P1237" s="98"/>
      <c r="Q1237" s="145">
        <f>Q1238+Q1239</f>
        <v>27541570</v>
      </c>
      <c r="R1237" s="98"/>
      <c r="S1237" s="141">
        <f>S1238+S1239</f>
        <v>26235600</v>
      </c>
      <c r="U1237" s="141">
        <f>U1238+U1239</f>
        <v>26235600</v>
      </c>
      <c r="V1237" s="227">
        <f t="shared" si="70"/>
        <v>100</v>
      </c>
    </row>
    <row r="1238" spans="1:22" ht="21.75" customHeight="1">
      <c r="A1238" s="41" t="s">
        <v>378</v>
      </c>
      <c r="B1238" s="88" t="s">
        <v>336</v>
      </c>
      <c r="C1238" s="88" t="s">
        <v>235</v>
      </c>
      <c r="D1238" s="88" t="s">
        <v>382</v>
      </c>
      <c r="E1238" s="61">
        <v>28786800</v>
      </c>
      <c r="F1238" s="98">
        <v>275110</v>
      </c>
      <c r="G1238" s="61">
        <f>E1238+F1238</f>
        <v>29061910</v>
      </c>
      <c r="H1238" s="103">
        <v>1010050</v>
      </c>
      <c r="I1238" s="61">
        <f>G1238+H1238</f>
        <v>30071960</v>
      </c>
      <c r="J1238" s="103"/>
      <c r="K1238" s="61">
        <f>I1238+J1238</f>
        <v>30071960</v>
      </c>
      <c r="L1238" s="103">
        <v>177000</v>
      </c>
      <c r="M1238" s="61">
        <f>K1238+L1238</f>
        <v>30248960</v>
      </c>
      <c r="N1238" s="113">
        <v>-3143985</v>
      </c>
      <c r="O1238" s="61">
        <f>M1238+N1238</f>
        <v>27104975</v>
      </c>
      <c r="P1238" s="98">
        <v>-82000</v>
      </c>
      <c r="Q1238" s="141">
        <f>O1238+P1238</f>
        <v>27022975</v>
      </c>
      <c r="R1238" s="98">
        <v>-1305970</v>
      </c>
      <c r="S1238" s="141">
        <f>Q1238+R1238</f>
        <v>25717005</v>
      </c>
      <c r="U1238" s="141">
        <f>S1238+T1238</f>
        <v>25717005</v>
      </c>
      <c r="V1238" s="227">
        <f t="shared" si="70"/>
        <v>100</v>
      </c>
    </row>
    <row r="1239" spans="1:22" ht="67.5" customHeight="1">
      <c r="A1239" s="11" t="s">
        <v>458</v>
      </c>
      <c r="B1239" s="60" t="s">
        <v>336</v>
      </c>
      <c r="C1239" s="60" t="s">
        <v>235</v>
      </c>
      <c r="D1239" s="60" t="s">
        <v>637</v>
      </c>
      <c r="E1239" s="66">
        <v>454768</v>
      </c>
      <c r="F1239" s="98"/>
      <c r="G1239" s="66">
        <f>E1239+F1239</f>
        <v>454768</v>
      </c>
      <c r="H1239" s="103">
        <v>158827</v>
      </c>
      <c r="I1239" s="66">
        <f>G1239+H1239</f>
        <v>613595</v>
      </c>
      <c r="J1239" s="103"/>
      <c r="K1239" s="66">
        <f>I1239+J1239</f>
        <v>613595</v>
      </c>
      <c r="L1239" s="103">
        <v>-177000</v>
      </c>
      <c r="M1239" s="66">
        <f>K1239+L1239</f>
        <v>436595</v>
      </c>
      <c r="N1239" s="113"/>
      <c r="O1239" s="66">
        <f>M1239+N1239</f>
        <v>436595</v>
      </c>
      <c r="P1239" s="98">
        <v>82000</v>
      </c>
      <c r="Q1239" s="145">
        <f>O1239+P1239</f>
        <v>518595</v>
      </c>
      <c r="R1239" s="98"/>
      <c r="S1239" s="141">
        <f>Q1239+R1239</f>
        <v>518595</v>
      </c>
      <c r="U1239" s="141">
        <f>S1239+T1239</f>
        <v>518595</v>
      </c>
      <c r="V1239" s="227">
        <f t="shared" si="70"/>
        <v>100</v>
      </c>
    </row>
    <row r="1240" spans="1:22" ht="228" customHeight="1">
      <c r="A1240" s="41" t="s">
        <v>246</v>
      </c>
      <c r="B1240" s="88" t="s">
        <v>336</v>
      </c>
      <c r="C1240" s="88" t="s">
        <v>237</v>
      </c>
      <c r="D1240" s="88"/>
      <c r="E1240" s="61">
        <f>E1241+E1242+E1243</f>
        <v>796000</v>
      </c>
      <c r="F1240" s="98"/>
      <c r="G1240" s="61">
        <f>G1241+G1242+G1243</f>
        <v>796000</v>
      </c>
      <c r="H1240" s="103"/>
      <c r="I1240" s="61">
        <f>I1241+I1242+I1243</f>
        <v>923902</v>
      </c>
      <c r="J1240" s="103"/>
      <c r="K1240" s="61">
        <f>K1241+K1242+K1243</f>
        <v>923902</v>
      </c>
      <c r="L1240" s="103"/>
      <c r="M1240" s="61">
        <f>M1241+M1242+M1243</f>
        <v>923902</v>
      </c>
      <c r="N1240" s="113"/>
      <c r="O1240" s="61">
        <f>O1241+O1242+O1243</f>
        <v>856902</v>
      </c>
      <c r="P1240" s="98"/>
      <c r="Q1240" s="141">
        <f>Q1241+Q1242+Q1243</f>
        <v>856902</v>
      </c>
      <c r="R1240" s="98"/>
      <c r="S1240" s="141">
        <f>S1241+S1242+S1243</f>
        <v>856902</v>
      </c>
      <c r="U1240" s="141">
        <f>U1241+U1242+U1243</f>
        <v>856902</v>
      </c>
      <c r="V1240" s="227">
        <f t="shared" si="70"/>
        <v>100</v>
      </c>
    </row>
    <row r="1241" spans="1:22" ht="47.25" customHeight="1">
      <c r="A1241" s="41" t="s">
        <v>380</v>
      </c>
      <c r="B1241" s="60" t="s">
        <v>336</v>
      </c>
      <c r="C1241" s="60" t="s">
        <v>237</v>
      </c>
      <c r="D1241" s="60" t="s">
        <v>384</v>
      </c>
      <c r="E1241" s="61">
        <v>250000</v>
      </c>
      <c r="F1241" s="98"/>
      <c r="G1241" s="61">
        <f>E1241+F1241</f>
        <v>250000</v>
      </c>
      <c r="H1241" s="103">
        <v>40630</v>
      </c>
      <c r="I1241" s="61">
        <f>G1241+H1241</f>
        <v>290630</v>
      </c>
      <c r="J1241" s="103"/>
      <c r="K1241" s="61">
        <f>I1241+J1241</f>
        <v>290630</v>
      </c>
      <c r="L1241" s="103"/>
      <c r="M1241" s="61">
        <f>K1241+L1241</f>
        <v>290630</v>
      </c>
      <c r="N1241" s="113"/>
      <c r="O1241" s="61">
        <f>M1241+N1241</f>
        <v>290630</v>
      </c>
      <c r="P1241" s="98">
        <v>17662</v>
      </c>
      <c r="Q1241" s="141">
        <f>O1241+P1241</f>
        <v>308292</v>
      </c>
      <c r="R1241" s="98">
        <v>-26288</v>
      </c>
      <c r="S1241" s="141">
        <f>Q1241+R1241</f>
        <v>282004</v>
      </c>
      <c r="U1241" s="141">
        <f>S1241+T1241</f>
        <v>282004</v>
      </c>
      <c r="V1241" s="227">
        <f t="shared" si="70"/>
        <v>100</v>
      </c>
    </row>
    <row r="1242" spans="1:22" ht="36" customHeight="1">
      <c r="A1242" s="11" t="s">
        <v>402</v>
      </c>
      <c r="B1242" s="60" t="s">
        <v>336</v>
      </c>
      <c r="C1242" s="60" t="s">
        <v>237</v>
      </c>
      <c r="D1242" s="60" t="s">
        <v>385</v>
      </c>
      <c r="E1242" s="66">
        <v>537000</v>
      </c>
      <c r="F1242" s="98"/>
      <c r="G1242" s="61">
        <f>E1242+F1242</f>
        <v>537000</v>
      </c>
      <c r="H1242" s="103">
        <v>87272</v>
      </c>
      <c r="I1242" s="61">
        <f>G1242+H1242</f>
        <v>624272</v>
      </c>
      <c r="J1242" s="103"/>
      <c r="K1242" s="61">
        <f>I1242+J1242</f>
        <v>624272</v>
      </c>
      <c r="L1242" s="103"/>
      <c r="M1242" s="61">
        <f>K1242+L1242</f>
        <v>624272</v>
      </c>
      <c r="N1242" s="113">
        <v>-67000</v>
      </c>
      <c r="O1242" s="61">
        <f>M1242+N1242</f>
        <v>557272</v>
      </c>
      <c r="P1242" s="98">
        <v>-17662</v>
      </c>
      <c r="Q1242" s="141">
        <f>O1242+P1242</f>
        <v>539610</v>
      </c>
      <c r="R1242" s="98">
        <v>26288</v>
      </c>
      <c r="S1242" s="141">
        <f>Q1242+R1242</f>
        <v>565898</v>
      </c>
      <c r="U1242" s="141">
        <f>S1242+T1242</f>
        <v>565898</v>
      </c>
      <c r="V1242" s="227">
        <f t="shared" si="70"/>
        <v>100</v>
      </c>
    </row>
    <row r="1243" spans="1:22" ht="37.5" customHeight="1">
      <c r="A1243" s="41" t="s">
        <v>454</v>
      </c>
      <c r="B1243" s="88" t="s">
        <v>336</v>
      </c>
      <c r="C1243" s="88" t="s">
        <v>237</v>
      </c>
      <c r="D1243" s="88" t="s">
        <v>637</v>
      </c>
      <c r="E1243" s="61">
        <v>9000</v>
      </c>
      <c r="F1243" s="98"/>
      <c r="G1243" s="61">
        <f>E1243+F1243</f>
        <v>9000</v>
      </c>
      <c r="H1243" s="103"/>
      <c r="I1243" s="61">
        <f>G1243+H1243</f>
        <v>9000</v>
      </c>
      <c r="J1243" s="103"/>
      <c r="K1243" s="61">
        <f>I1243+J1243</f>
        <v>9000</v>
      </c>
      <c r="L1243" s="103"/>
      <c r="M1243" s="61">
        <f>K1243+L1243</f>
        <v>9000</v>
      </c>
      <c r="N1243" s="113"/>
      <c r="O1243" s="61">
        <f>M1243+N1243</f>
        <v>9000</v>
      </c>
      <c r="P1243" s="98"/>
      <c r="Q1243" s="141">
        <f>O1243+P1243</f>
        <v>9000</v>
      </c>
      <c r="R1243" s="98"/>
      <c r="S1243" s="141">
        <f>Q1243+R1243</f>
        <v>9000</v>
      </c>
      <c r="U1243" s="141">
        <f>S1243+T1243</f>
        <v>9000</v>
      </c>
      <c r="V1243" s="227">
        <f t="shared" si="70"/>
        <v>100</v>
      </c>
    </row>
    <row r="1244" spans="1:22" ht="21.75" customHeight="1">
      <c r="A1244" s="11" t="s">
        <v>321</v>
      </c>
      <c r="B1244" s="60" t="s">
        <v>322</v>
      </c>
      <c r="C1244" s="60"/>
      <c r="D1244" s="60"/>
      <c r="E1244" s="62">
        <f>E1245</f>
        <v>282678432</v>
      </c>
      <c r="F1244" s="98"/>
      <c r="G1244" s="62">
        <f>G1245</f>
        <v>197068322</v>
      </c>
      <c r="H1244" s="103"/>
      <c r="I1244" s="62">
        <f>I1245</f>
        <v>195771543</v>
      </c>
      <c r="J1244" s="103"/>
      <c r="K1244" s="62">
        <f>K1245</f>
        <v>195771543</v>
      </c>
      <c r="L1244" s="103"/>
      <c r="M1244" s="62">
        <f>M1245</f>
        <v>195771543</v>
      </c>
      <c r="N1244" s="113"/>
      <c r="O1244" s="62">
        <f>O1245</f>
        <v>195893828</v>
      </c>
      <c r="P1244" s="98"/>
      <c r="Q1244" s="130">
        <f>Q1245</f>
        <v>196360828</v>
      </c>
      <c r="R1244" s="98"/>
      <c r="S1244" s="130">
        <f>S1245</f>
        <v>197666798</v>
      </c>
      <c r="U1244" s="130">
        <f>U1245</f>
        <v>197666798</v>
      </c>
      <c r="V1244" s="227">
        <f t="shared" si="70"/>
        <v>100</v>
      </c>
    </row>
    <row r="1245" spans="1:22" ht="40.5" customHeight="1">
      <c r="A1245" s="11" t="s">
        <v>138</v>
      </c>
      <c r="B1245" s="60" t="s">
        <v>322</v>
      </c>
      <c r="C1245" s="60" t="s">
        <v>373</v>
      </c>
      <c r="D1245" s="60"/>
      <c r="E1245" s="62">
        <f>E1246</f>
        <v>282678432</v>
      </c>
      <c r="F1245" s="98"/>
      <c r="G1245" s="62">
        <f>G1246</f>
        <v>197068322</v>
      </c>
      <c r="H1245" s="103"/>
      <c r="I1245" s="62">
        <f>I1246</f>
        <v>195771543</v>
      </c>
      <c r="J1245" s="103"/>
      <c r="K1245" s="62">
        <f>K1246</f>
        <v>195771543</v>
      </c>
      <c r="L1245" s="103"/>
      <c r="M1245" s="62">
        <f>M1246</f>
        <v>195771543</v>
      </c>
      <c r="N1245" s="113"/>
      <c r="O1245" s="62">
        <f>O1246</f>
        <v>195893828</v>
      </c>
      <c r="P1245" s="98"/>
      <c r="Q1245" s="130">
        <f>Q1246</f>
        <v>196360828</v>
      </c>
      <c r="R1245" s="98"/>
      <c r="S1245" s="130">
        <f>S1246</f>
        <v>197666798</v>
      </c>
      <c r="U1245" s="130">
        <f>U1246</f>
        <v>197666798</v>
      </c>
      <c r="V1245" s="227">
        <f t="shared" si="70"/>
        <v>100</v>
      </c>
    </row>
    <row r="1246" spans="1:22" ht="54" customHeight="1">
      <c r="A1246" s="11" t="s">
        <v>240</v>
      </c>
      <c r="B1246" s="60" t="s">
        <v>322</v>
      </c>
      <c r="C1246" s="60" t="s">
        <v>617</v>
      </c>
      <c r="D1246" s="60"/>
      <c r="E1246" s="61">
        <f>E1247+E1250</f>
        <v>282678432</v>
      </c>
      <c r="F1246" s="98"/>
      <c r="G1246" s="61">
        <f>G1247+G1250</f>
        <v>197068322</v>
      </c>
      <c r="H1246" s="103"/>
      <c r="I1246" s="61">
        <f>I1247+I1250</f>
        <v>195771543</v>
      </c>
      <c r="J1246" s="103"/>
      <c r="K1246" s="61">
        <f>K1247+K1250</f>
        <v>195771543</v>
      </c>
      <c r="L1246" s="103"/>
      <c r="M1246" s="61">
        <f>M1247+M1250</f>
        <v>195771543</v>
      </c>
      <c r="N1246" s="113"/>
      <c r="O1246" s="61">
        <f>O1247+O1250</f>
        <v>195893828</v>
      </c>
      <c r="P1246" s="98"/>
      <c r="Q1246" s="141">
        <f>Q1247+Q1250</f>
        <v>196360828</v>
      </c>
      <c r="R1246" s="98"/>
      <c r="S1246" s="141">
        <f>S1247+S1250</f>
        <v>197666798</v>
      </c>
      <c r="U1246" s="141">
        <f>U1247+U1250</f>
        <v>197666798</v>
      </c>
      <c r="V1246" s="227">
        <f t="shared" si="70"/>
        <v>100</v>
      </c>
    </row>
    <row r="1247" spans="1:22" ht="18.75" customHeight="1">
      <c r="A1247" s="41" t="s">
        <v>245</v>
      </c>
      <c r="B1247" s="88" t="s">
        <v>322</v>
      </c>
      <c r="C1247" s="88" t="s">
        <v>235</v>
      </c>
      <c r="D1247" s="88"/>
      <c r="E1247" s="66">
        <f>E1248+E1249</f>
        <v>277996432</v>
      </c>
      <c r="F1247" s="98"/>
      <c r="G1247" s="66">
        <f>G1248+G1249</f>
        <v>196662222</v>
      </c>
      <c r="H1247" s="103"/>
      <c r="I1247" s="66">
        <f>I1248+I1249</f>
        <v>191456445</v>
      </c>
      <c r="J1247" s="103"/>
      <c r="K1247" s="66">
        <f>K1248+K1249</f>
        <v>191456445</v>
      </c>
      <c r="L1247" s="103"/>
      <c r="M1247" s="66">
        <f>M1248+M1249</f>
        <v>191456445</v>
      </c>
      <c r="N1247" s="113"/>
      <c r="O1247" s="66">
        <f>O1248+O1249</f>
        <v>191578730</v>
      </c>
      <c r="P1247" s="98"/>
      <c r="Q1247" s="145">
        <f>Q1248+Q1249</f>
        <v>192045730</v>
      </c>
      <c r="R1247" s="98"/>
      <c r="S1247" s="141">
        <f>S1248+S1249</f>
        <v>193351700</v>
      </c>
      <c r="U1247" s="141">
        <f>U1248+U1249</f>
        <v>193351700</v>
      </c>
      <c r="V1247" s="227">
        <f t="shared" si="70"/>
        <v>100</v>
      </c>
    </row>
    <row r="1248" spans="1:22" ht="22.5" customHeight="1">
      <c r="A1248" s="41" t="s">
        <v>378</v>
      </c>
      <c r="B1248" s="88" t="s">
        <v>322</v>
      </c>
      <c r="C1248" s="88" t="s">
        <v>235</v>
      </c>
      <c r="D1248" s="88" t="s">
        <v>382</v>
      </c>
      <c r="E1248" s="61">
        <v>232554028</v>
      </c>
      <c r="F1248" s="98">
        <v>-81334210</v>
      </c>
      <c r="G1248" s="61">
        <f>E1248+F1248</f>
        <v>151219818</v>
      </c>
      <c r="H1248" s="103">
        <v>-22618473</v>
      </c>
      <c r="I1248" s="61">
        <f>G1248+H1248</f>
        <v>128601345</v>
      </c>
      <c r="J1248" s="103"/>
      <c r="K1248" s="61">
        <f>I1248+J1248</f>
        <v>128601345</v>
      </c>
      <c r="L1248" s="103"/>
      <c r="M1248" s="61">
        <f>K1248+L1248</f>
        <v>128601345</v>
      </c>
      <c r="N1248" s="113"/>
      <c r="O1248" s="61">
        <f>M1248+N1248</f>
        <v>128601345</v>
      </c>
      <c r="P1248" s="98">
        <v>311333</v>
      </c>
      <c r="Q1248" s="141">
        <f>O1248+P1248</f>
        <v>128912678</v>
      </c>
      <c r="R1248" s="98">
        <v>672224</v>
      </c>
      <c r="S1248" s="141">
        <f>Q1248+R1248</f>
        <v>129584902</v>
      </c>
      <c r="U1248" s="141">
        <f>S1248+T1248</f>
        <v>129584902</v>
      </c>
      <c r="V1248" s="227">
        <f t="shared" si="70"/>
        <v>100</v>
      </c>
    </row>
    <row r="1249" spans="1:22" ht="69.75" customHeight="1">
      <c r="A1249" s="11" t="s">
        <v>630</v>
      </c>
      <c r="B1249" s="60" t="s">
        <v>322</v>
      </c>
      <c r="C1249" s="60" t="s">
        <v>235</v>
      </c>
      <c r="D1249" s="60" t="s">
        <v>637</v>
      </c>
      <c r="E1249" s="66">
        <v>45442404</v>
      </c>
      <c r="F1249" s="98"/>
      <c r="G1249" s="61">
        <f>E1249+F1249</f>
        <v>45442404</v>
      </c>
      <c r="H1249" s="103">
        <v>20994828</v>
      </c>
      <c r="I1249" s="61">
        <v>62855100</v>
      </c>
      <c r="J1249" s="103"/>
      <c r="K1249" s="61">
        <f>I1249+J1249</f>
        <v>62855100</v>
      </c>
      <c r="L1249" s="103"/>
      <c r="M1249" s="61">
        <f>K1249+L1249</f>
        <v>62855100</v>
      </c>
      <c r="N1249" s="113">
        <v>122285</v>
      </c>
      <c r="O1249" s="61">
        <f>M1249+N1249</f>
        <v>62977385</v>
      </c>
      <c r="P1249" s="98">
        <v>155667</v>
      </c>
      <c r="Q1249" s="141">
        <f>O1249+P1249</f>
        <v>63133052</v>
      </c>
      <c r="R1249" s="98">
        <v>633746</v>
      </c>
      <c r="S1249" s="141">
        <f>Q1249+R1249</f>
        <v>63766798</v>
      </c>
      <c r="U1249" s="141">
        <f>S1249+T1249</f>
        <v>63766798</v>
      </c>
      <c r="V1249" s="227">
        <f t="shared" si="70"/>
        <v>100</v>
      </c>
    </row>
    <row r="1250" spans="1:22" ht="127.5" customHeight="1">
      <c r="A1250" s="41" t="s">
        <v>246</v>
      </c>
      <c r="B1250" s="88" t="s">
        <v>322</v>
      </c>
      <c r="C1250" s="88" t="s">
        <v>237</v>
      </c>
      <c r="D1250" s="88"/>
      <c r="E1250" s="66">
        <f>E1251+E1252+E1253</f>
        <v>4682000</v>
      </c>
      <c r="F1250" s="98"/>
      <c r="G1250" s="66">
        <f>G1251+G1252+G1253</f>
        <v>406100</v>
      </c>
      <c r="H1250" s="103"/>
      <c r="I1250" s="66">
        <f>I1251+I1252+I1253</f>
        <v>4315098</v>
      </c>
      <c r="J1250" s="103"/>
      <c r="K1250" s="66">
        <f>K1251+K1252+K1253</f>
        <v>4315098</v>
      </c>
      <c r="L1250" s="103"/>
      <c r="M1250" s="66">
        <f>M1251+M1252+M1253</f>
        <v>4315098</v>
      </c>
      <c r="N1250" s="113"/>
      <c r="O1250" s="66">
        <f>O1251+O1252+O1253</f>
        <v>4315098</v>
      </c>
      <c r="P1250" s="98"/>
      <c r="Q1250" s="145">
        <f>Q1251+Q1252+Q1253</f>
        <v>4315098</v>
      </c>
      <c r="R1250" s="98"/>
      <c r="S1250" s="141">
        <f>S1251+S1252+S1253</f>
        <v>4315098</v>
      </c>
      <c r="U1250" s="141">
        <f>U1251+U1252+U1253</f>
        <v>4315098</v>
      </c>
      <c r="V1250" s="227">
        <f t="shared" si="70"/>
        <v>100</v>
      </c>
    </row>
    <row r="1251" spans="1:22" ht="54.75" customHeight="1">
      <c r="A1251" s="41" t="s">
        <v>380</v>
      </c>
      <c r="B1251" s="88" t="s">
        <v>322</v>
      </c>
      <c r="C1251" s="88" t="s">
        <v>237</v>
      </c>
      <c r="D1251" s="88" t="s">
        <v>384</v>
      </c>
      <c r="E1251" s="66">
        <v>1350000</v>
      </c>
      <c r="F1251" s="98">
        <v>-348800</v>
      </c>
      <c r="G1251" s="66">
        <f>E1251+F1251</f>
        <v>1001200</v>
      </c>
      <c r="H1251" s="103">
        <v>162715</v>
      </c>
      <c r="I1251" s="66">
        <f>G1251+H1251</f>
        <v>1163915</v>
      </c>
      <c r="J1251" s="103">
        <v>-366586.63</v>
      </c>
      <c r="K1251" s="66">
        <f>I1251+J1251</f>
        <v>797328.37</v>
      </c>
      <c r="L1251" s="103">
        <v>-7869</v>
      </c>
      <c r="M1251" s="66">
        <f>K1251+L1251</f>
        <v>789459.37</v>
      </c>
      <c r="N1251" s="113"/>
      <c r="O1251" s="66">
        <f>M1251+N1251</f>
        <v>789459.37</v>
      </c>
      <c r="P1251" s="98">
        <v>-11246.2</v>
      </c>
      <c r="Q1251" s="145">
        <f>O1251+P1251</f>
        <v>778213.17</v>
      </c>
      <c r="R1251" s="98">
        <v>2140.7</v>
      </c>
      <c r="S1251" s="141">
        <f>Q1251+R1251</f>
        <v>780353.87</v>
      </c>
      <c r="U1251" s="141">
        <f>S1251+T1251</f>
        <v>780353.87</v>
      </c>
      <c r="V1251" s="227">
        <f t="shared" si="70"/>
        <v>100</v>
      </c>
    </row>
    <row r="1252" spans="1:22" ht="36.75" customHeight="1">
      <c r="A1252" s="41" t="s">
        <v>402</v>
      </c>
      <c r="B1252" s="88" t="s">
        <v>322</v>
      </c>
      <c r="C1252" s="88" t="s">
        <v>237</v>
      </c>
      <c r="D1252" s="88" t="s">
        <v>385</v>
      </c>
      <c r="E1252" s="66">
        <v>1355000</v>
      </c>
      <c r="F1252" s="98">
        <v>-344968</v>
      </c>
      <c r="G1252" s="66">
        <f>E1252+F1252</f>
        <v>1010032</v>
      </c>
      <c r="H1252" s="103">
        <v>164151</v>
      </c>
      <c r="I1252" s="66">
        <f>G1252+H1252</f>
        <v>1174183</v>
      </c>
      <c r="J1252" s="103">
        <v>366586.63</v>
      </c>
      <c r="K1252" s="66">
        <f>I1252+J1252</f>
        <v>1540769.63</v>
      </c>
      <c r="L1252" s="103">
        <v>7869</v>
      </c>
      <c r="M1252" s="66">
        <f>K1252+L1252</f>
        <v>1548638.63</v>
      </c>
      <c r="N1252" s="113"/>
      <c r="O1252" s="66">
        <f>M1252+N1252</f>
        <v>1548638.63</v>
      </c>
      <c r="P1252" s="98">
        <v>11246.2</v>
      </c>
      <c r="Q1252" s="145">
        <f>O1252+P1252</f>
        <v>1559884.8299999998</v>
      </c>
      <c r="R1252" s="98">
        <v>-2140.7</v>
      </c>
      <c r="S1252" s="141">
        <f>Q1252+R1252</f>
        <v>1557744.13</v>
      </c>
      <c r="U1252" s="141">
        <f>S1252+T1252</f>
        <v>1557744.13</v>
      </c>
      <c r="V1252" s="227">
        <f t="shared" si="70"/>
        <v>100</v>
      </c>
    </row>
    <row r="1253" spans="1:22" ht="34.5" customHeight="1">
      <c r="A1253" s="41" t="s">
        <v>454</v>
      </c>
      <c r="B1253" s="88" t="s">
        <v>322</v>
      </c>
      <c r="C1253" s="88" t="s">
        <v>237</v>
      </c>
      <c r="D1253" s="88" t="s">
        <v>637</v>
      </c>
      <c r="E1253" s="66">
        <v>1977000</v>
      </c>
      <c r="F1253" s="98">
        <v>-3582132</v>
      </c>
      <c r="G1253" s="66">
        <f>E1253+F1253</f>
        <v>-1605132</v>
      </c>
      <c r="H1253" s="103"/>
      <c r="I1253" s="66">
        <v>1977000</v>
      </c>
      <c r="J1253" s="103"/>
      <c r="K1253" s="66">
        <f>I1253+J1253</f>
        <v>1977000</v>
      </c>
      <c r="L1253" s="103"/>
      <c r="M1253" s="66">
        <f>K1253+L1253</f>
        <v>1977000</v>
      </c>
      <c r="N1253" s="113"/>
      <c r="O1253" s="66">
        <f>M1253+N1253</f>
        <v>1977000</v>
      </c>
      <c r="P1253" s="98"/>
      <c r="Q1253" s="145">
        <f>O1253+P1253</f>
        <v>1977000</v>
      </c>
      <c r="R1253" s="98"/>
      <c r="S1253" s="141">
        <f>Q1253+R1253</f>
        <v>1977000</v>
      </c>
      <c r="U1253" s="141">
        <f>S1253+T1253</f>
        <v>1977000</v>
      </c>
      <c r="V1253" s="227">
        <f t="shared" si="70"/>
        <v>100</v>
      </c>
    </row>
    <row r="1254" spans="1:22" ht="21" customHeight="1">
      <c r="A1254" s="164" t="s">
        <v>329</v>
      </c>
      <c r="B1254" s="68" t="s">
        <v>354</v>
      </c>
      <c r="C1254" s="68"/>
      <c r="D1254" s="68"/>
      <c r="E1254" s="55">
        <f>E1255+E1267</f>
        <v>91270000</v>
      </c>
      <c r="F1254" s="98"/>
      <c r="G1254" s="55">
        <f>G1255+G1267</f>
        <v>91270000</v>
      </c>
      <c r="H1254" s="103"/>
      <c r="I1254" s="55">
        <f>I1255+I1267</f>
        <v>91270000</v>
      </c>
      <c r="J1254" s="103"/>
      <c r="K1254" s="55">
        <f>K1255+K1267</f>
        <v>91270000</v>
      </c>
      <c r="L1254" s="103"/>
      <c r="M1254" s="55">
        <f>M1255+M1267</f>
        <v>91270000</v>
      </c>
      <c r="N1254" s="113"/>
      <c r="O1254" s="55">
        <f>O1255+O1267</f>
        <v>91270000</v>
      </c>
      <c r="P1254" s="98"/>
      <c r="Q1254" s="138">
        <f>Q1255+Q1267</f>
        <v>91270000</v>
      </c>
      <c r="R1254" s="98"/>
      <c r="S1254" s="138">
        <f>S1255+S1267</f>
        <v>91270000</v>
      </c>
      <c r="U1254" s="138">
        <f>U1255+U1267</f>
        <v>85267947.35</v>
      </c>
      <c r="V1254" s="227">
        <f t="shared" si="70"/>
        <v>93.4</v>
      </c>
    </row>
    <row r="1255" spans="1:22" ht="23.25" customHeight="1">
      <c r="A1255" s="41" t="s">
        <v>330</v>
      </c>
      <c r="B1255" s="88">
        <v>1003</v>
      </c>
      <c r="C1255" s="88"/>
      <c r="D1255" s="88"/>
      <c r="E1255" s="62">
        <f>E1256</f>
        <v>87302900</v>
      </c>
      <c r="F1255" s="98"/>
      <c r="G1255" s="62">
        <f>G1256</f>
        <v>87302900</v>
      </c>
      <c r="H1255" s="103"/>
      <c r="I1255" s="62">
        <f>I1256</f>
        <v>86394484.24</v>
      </c>
      <c r="J1255" s="103"/>
      <c r="K1255" s="62">
        <f>K1256</f>
        <v>85294484.24</v>
      </c>
      <c r="L1255" s="103"/>
      <c r="M1255" s="62">
        <f>M1256</f>
        <v>85420862.24</v>
      </c>
      <c r="N1255" s="113"/>
      <c r="O1255" s="62">
        <f>O1256</f>
        <v>85420862.24</v>
      </c>
      <c r="P1255" s="98"/>
      <c r="Q1255" s="130">
        <f>Q1256</f>
        <v>85420862.24</v>
      </c>
      <c r="R1255" s="98"/>
      <c r="S1255" s="130">
        <f>S1256</f>
        <v>87157041.24</v>
      </c>
      <c r="U1255" s="130">
        <f>U1256</f>
        <v>81833352.55</v>
      </c>
      <c r="V1255" s="227">
        <f t="shared" si="70"/>
        <v>93.9</v>
      </c>
    </row>
    <row r="1256" spans="1:22" ht="96" customHeight="1">
      <c r="A1256" s="11" t="s">
        <v>513</v>
      </c>
      <c r="B1256" s="60">
        <v>1003</v>
      </c>
      <c r="C1256" s="60" t="s">
        <v>289</v>
      </c>
      <c r="D1256" s="60"/>
      <c r="E1256" s="62">
        <f>E1257</f>
        <v>87302900</v>
      </c>
      <c r="F1256" s="98"/>
      <c r="G1256" s="62">
        <f>G1257</f>
        <v>87302900</v>
      </c>
      <c r="H1256" s="103"/>
      <c r="I1256" s="62">
        <f>I1257</f>
        <v>86394484.24</v>
      </c>
      <c r="J1256" s="103"/>
      <c r="K1256" s="62">
        <f>K1257</f>
        <v>85294484.24</v>
      </c>
      <c r="L1256" s="103"/>
      <c r="M1256" s="62">
        <f>M1257</f>
        <v>85420862.24</v>
      </c>
      <c r="N1256" s="113"/>
      <c r="O1256" s="62">
        <f>O1257</f>
        <v>85420862.24</v>
      </c>
      <c r="P1256" s="98"/>
      <c r="Q1256" s="130">
        <f>Q1257</f>
        <v>85420862.24</v>
      </c>
      <c r="R1256" s="98"/>
      <c r="S1256" s="130">
        <f>S1257</f>
        <v>87157041.24</v>
      </c>
      <c r="U1256" s="130">
        <f>U1257</f>
        <v>81833352.55</v>
      </c>
      <c r="V1256" s="227">
        <f t="shared" si="70"/>
        <v>93.9</v>
      </c>
    </row>
    <row r="1257" spans="1:22" ht="87.75" customHeight="1">
      <c r="A1257" s="11" t="s">
        <v>139</v>
      </c>
      <c r="B1257" s="60" t="s">
        <v>331</v>
      </c>
      <c r="C1257" s="60" t="s">
        <v>553</v>
      </c>
      <c r="D1257" s="60"/>
      <c r="E1257" s="62">
        <f>E1258+E1261+E1264</f>
        <v>87302900</v>
      </c>
      <c r="F1257" s="98"/>
      <c r="G1257" s="62">
        <f>G1258+G1261+G1264</f>
        <v>87302900</v>
      </c>
      <c r="H1257" s="103"/>
      <c r="I1257" s="62">
        <f>I1258+I1261+I1264</f>
        <v>86394484.24</v>
      </c>
      <c r="J1257" s="103"/>
      <c r="K1257" s="62">
        <f>K1258+K1261+K1264</f>
        <v>85294484.24</v>
      </c>
      <c r="L1257" s="103"/>
      <c r="M1257" s="62">
        <f>M1258+M1261+M1264</f>
        <v>85420862.24</v>
      </c>
      <c r="N1257" s="113"/>
      <c r="O1257" s="62">
        <f>O1258+O1261+O1264</f>
        <v>85420862.24</v>
      </c>
      <c r="P1257" s="98"/>
      <c r="Q1257" s="130">
        <f>Q1258+Q1261+Q1264</f>
        <v>85420862.24</v>
      </c>
      <c r="R1257" s="98"/>
      <c r="S1257" s="130">
        <f>S1258+S1261+S1264</f>
        <v>87157041.24</v>
      </c>
      <c r="U1257" s="130">
        <f>U1258+U1261+U1264</f>
        <v>81833352.55</v>
      </c>
      <c r="V1257" s="227">
        <f t="shared" si="70"/>
        <v>93.9</v>
      </c>
    </row>
    <row r="1258" spans="1:22" ht="240" customHeight="1">
      <c r="A1258" s="11" t="s">
        <v>674</v>
      </c>
      <c r="B1258" s="60" t="s">
        <v>331</v>
      </c>
      <c r="C1258" s="60" t="s">
        <v>675</v>
      </c>
      <c r="D1258" s="60"/>
      <c r="E1258" s="62">
        <f>E1259+E1260</f>
        <v>9460000</v>
      </c>
      <c r="F1258" s="98"/>
      <c r="G1258" s="62">
        <f>G1259+G1260</f>
        <v>9460000</v>
      </c>
      <c r="H1258" s="103"/>
      <c r="I1258" s="62">
        <f>I1259+I1260</f>
        <v>8551584.24</v>
      </c>
      <c r="J1258" s="103"/>
      <c r="K1258" s="62">
        <f>K1259+K1260</f>
        <v>8551584.24</v>
      </c>
      <c r="L1258" s="103"/>
      <c r="M1258" s="62">
        <f>M1259+M1260</f>
        <v>8677962.24</v>
      </c>
      <c r="N1258" s="113"/>
      <c r="O1258" s="62">
        <f>O1259+O1260</f>
        <v>8677962.24</v>
      </c>
      <c r="P1258" s="98"/>
      <c r="Q1258" s="130">
        <f>Q1259+Q1260</f>
        <v>8677962.24</v>
      </c>
      <c r="R1258" s="98"/>
      <c r="S1258" s="130">
        <f>S1259+S1260</f>
        <v>8677962.24</v>
      </c>
      <c r="U1258" s="130">
        <f>U1259+U1260</f>
        <v>7655335.92</v>
      </c>
      <c r="V1258" s="227">
        <f t="shared" si="70"/>
        <v>88.2</v>
      </c>
    </row>
    <row r="1259" spans="1:22" ht="48" customHeight="1">
      <c r="A1259" s="169" t="s">
        <v>167</v>
      </c>
      <c r="B1259" s="60" t="s">
        <v>331</v>
      </c>
      <c r="C1259" s="60" t="s">
        <v>675</v>
      </c>
      <c r="D1259" s="60" t="s">
        <v>398</v>
      </c>
      <c r="E1259" s="57">
        <v>9318100</v>
      </c>
      <c r="F1259" s="98"/>
      <c r="G1259" s="57">
        <f>E1259+F1259</f>
        <v>9318100</v>
      </c>
      <c r="H1259" s="103">
        <v>-892893.76</v>
      </c>
      <c r="I1259" s="57">
        <f>G1259+H1259</f>
        <v>8425206.24</v>
      </c>
      <c r="J1259" s="103"/>
      <c r="K1259" s="57">
        <f>I1259+J1259</f>
        <v>8425206.24</v>
      </c>
      <c r="L1259" s="103">
        <v>126378</v>
      </c>
      <c r="M1259" s="57">
        <f>K1259+L1259</f>
        <v>8551584.24</v>
      </c>
      <c r="N1259" s="113"/>
      <c r="O1259" s="57">
        <f>M1259+N1259</f>
        <v>8551584.24</v>
      </c>
      <c r="P1259" s="98"/>
      <c r="Q1259" s="139">
        <f>O1259+P1259</f>
        <v>8551584.24</v>
      </c>
      <c r="R1259" s="98"/>
      <c r="S1259" s="141">
        <f>Q1259+R1259</f>
        <v>8551584.24</v>
      </c>
      <c r="U1259" s="141">
        <v>7541977.07</v>
      </c>
      <c r="V1259" s="227">
        <f t="shared" si="70"/>
        <v>88.2</v>
      </c>
    </row>
    <row r="1260" spans="1:22" ht="33" customHeight="1">
      <c r="A1260" s="169" t="s">
        <v>402</v>
      </c>
      <c r="B1260" s="60" t="s">
        <v>331</v>
      </c>
      <c r="C1260" s="60" t="s">
        <v>675</v>
      </c>
      <c r="D1260" s="60" t="s">
        <v>385</v>
      </c>
      <c r="E1260" s="57">
        <v>141900</v>
      </c>
      <c r="F1260" s="98"/>
      <c r="G1260" s="57">
        <f>E1260+F1260</f>
        <v>141900</v>
      </c>
      <c r="H1260" s="103">
        <v>-15522</v>
      </c>
      <c r="I1260" s="57">
        <f>G1260+H1260</f>
        <v>126378</v>
      </c>
      <c r="J1260" s="103"/>
      <c r="K1260" s="57">
        <f>I1260+J1260</f>
        <v>126378</v>
      </c>
      <c r="L1260" s="103"/>
      <c r="M1260" s="57">
        <f>K1260+L1260</f>
        <v>126378</v>
      </c>
      <c r="N1260" s="113"/>
      <c r="O1260" s="57">
        <f>M1260+N1260</f>
        <v>126378</v>
      </c>
      <c r="P1260" s="98"/>
      <c r="Q1260" s="139">
        <f>O1260+P1260</f>
        <v>126378</v>
      </c>
      <c r="R1260" s="98"/>
      <c r="S1260" s="141">
        <f>Q1260+R1260</f>
        <v>126378</v>
      </c>
      <c r="U1260" s="141">
        <v>113358.85</v>
      </c>
      <c r="V1260" s="227">
        <f t="shared" si="70"/>
        <v>89.7</v>
      </c>
    </row>
    <row r="1261" spans="1:22" ht="66.75" customHeight="1">
      <c r="A1261" s="37" t="s">
        <v>676</v>
      </c>
      <c r="B1261" s="56">
        <v>1003</v>
      </c>
      <c r="C1261" s="56" t="s">
        <v>677</v>
      </c>
      <c r="D1261" s="56"/>
      <c r="E1261" s="58">
        <f>E1262+E1263</f>
        <v>68763900</v>
      </c>
      <c r="F1261" s="98"/>
      <c r="G1261" s="58">
        <f>G1262+G1263</f>
        <v>68763900</v>
      </c>
      <c r="H1261" s="103"/>
      <c r="I1261" s="58">
        <f>I1262+I1263</f>
        <v>68763900</v>
      </c>
      <c r="J1261" s="103"/>
      <c r="K1261" s="58">
        <f>K1262+K1263</f>
        <v>67663900</v>
      </c>
      <c r="L1261" s="103"/>
      <c r="M1261" s="58">
        <f>M1262+M1263</f>
        <v>67663900</v>
      </c>
      <c r="N1261" s="113"/>
      <c r="O1261" s="58">
        <f>O1262+O1263</f>
        <v>67663900</v>
      </c>
      <c r="P1261" s="98"/>
      <c r="Q1261" s="140">
        <f>Q1262+Q1263</f>
        <v>67663900</v>
      </c>
      <c r="R1261" s="98"/>
      <c r="S1261" s="130">
        <f>S1262+S1263</f>
        <v>69400079</v>
      </c>
      <c r="U1261" s="130">
        <f>U1262+U1263</f>
        <v>66964900.37</v>
      </c>
      <c r="V1261" s="227">
        <f t="shared" si="70"/>
        <v>96.5</v>
      </c>
    </row>
    <row r="1262" spans="1:22" ht="46.5" customHeight="1">
      <c r="A1262" s="172" t="s">
        <v>167</v>
      </c>
      <c r="B1262" s="56" t="s">
        <v>331</v>
      </c>
      <c r="C1262" s="56" t="s">
        <v>677</v>
      </c>
      <c r="D1262" s="56" t="s">
        <v>398</v>
      </c>
      <c r="E1262" s="61">
        <v>67732400</v>
      </c>
      <c r="F1262" s="98"/>
      <c r="G1262" s="61">
        <f>E1262+F1262</f>
        <v>67732400</v>
      </c>
      <c r="H1262" s="103"/>
      <c r="I1262" s="61">
        <f>G1262+H1262</f>
        <v>67732400</v>
      </c>
      <c r="J1262" s="103">
        <v>-1100000</v>
      </c>
      <c r="K1262" s="61">
        <f>I1262+J1262</f>
        <v>66632400</v>
      </c>
      <c r="L1262" s="103"/>
      <c r="M1262" s="61">
        <f>K1262+L1262</f>
        <v>66632400</v>
      </c>
      <c r="N1262" s="113"/>
      <c r="O1262" s="61">
        <f>M1262+N1262</f>
        <v>66632400</v>
      </c>
      <c r="P1262" s="98"/>
      <c r="Q1262" s="141">
        <f>O1262+P1262</f>
        <v>66632400</v>
      </c>
      <c r="R1262" s="98">
        <v>1710521</v>
      </c>
      <c r="S1262" s="141">
        <f>Q1262+R1262</f>
        <v>68342921</v>
      </c>
      <c r="U1262" s="141">
        <v>65991328.04</v>
      </c>
      <c r="V1262" s="227">
        <f t="shared" si="70"/>
        <v>96.6</v>
      </c>
    </row>
    <row r="1263" spans="1:22" ht="36.75" customHeight="1">
      <c r="A1263" s="169" t="s">
        <v>402</v>
      </c>
      <c r="B1263" s="56" t="s">
        <v>331</v>
      </c>
      <c r="C1263" s="56" t="s">
        <v>677</v>
      </c>
      <c r="D1263" s="60" t="s">
        <v>385</v>
      </c>
      <c r="E1263" s="61">
        <v>1031500</v>
      </c>
      <c r="F1263" s="98"/>
      <c r="G1263" s="61">
        <f>E1263+F1263</f>
        <v>1031500</v>
      </c>
      <c r="H1263" s="103"/>
      <c r="I1263" s="61">
        <f>G1263+H1263</f>
        <v>1031500</v>
      </c>
      <c r="J1263" s="103"/>
      <c r="K1263" s="61">
        <f>I1263+J1263</f>
        <v>1031500</v>
      </c>
      <c r="L1263" s="103"/>
      <c r="M1263" s="61">
        <f>K1263+L1263</f>
        <v>1031500</v>
      </c>
      <c r="N1263" s="113"/>
      <c r="O1263" s="61">
        <f>M1263+N1263</f>
        <v>1031500</v>
      </c>
      <c r="P1263" s="98"/>
      <c r="Q1263" s="141">
        <f>O1263+P1263</f>
        <v>1031500</v>
      </c>
      <c r="R1263" s="98">
        <v>25658</v>
      </c>
      <c r="S1263" s="141">
        <f>Q1263+R1263</f>
        <v>1057158</v>
      </c>
      <c r="U1263" s="141">
        <v>973572.33</v>
      </c>
      <c r="V1263" s="227">
        <f t="shared" si="70"/>
        <v>92.1</v>
      </c>
    </row>
    <row r="1264" spans="1:22" ht="237.75" customHeight="1">
      <c r="A1264" s="71" t="s">
        <v>0</v>
      </c>
      <c r="B1264" s="56" t="s">
        <v>331</v>
      </c>
      <c r="C1264" s="56" t="s">
        <v>1</v>
      </c>
      <c r="D1264" s="56"/>
      <c r="E1264" s="58">
        <f>E1265+E1266</f>
        <v>9079000</v>
      </c>
      <c r="F1264" s="98"/>
      <c r="G1264" s="58">
        <f>G1265+G1266</f>
        <v>9079000</v>
      </c>
      <c r="H1264" s="103"/>
      <c r="I1264" s="58">
        <f>I1265+I1266</f>
        <v>9079000</v>
      </c>
      <c r="J1264" s="103"/>
      <c r="K1264" s="58">
        <f>K1265+K1266</f>
        <v>9079000</v>
      </c>
      <c r="L1264" s="103"/>
      <c r="M1264" s="58">
        <f>M1265+M1266</f>
        <v>9079000</v>
      </c>
      <c r="N1264" s="113"/>
      <c r="O1264" s="58">
        <f>O1265+O1266</f>
        <v>9079000</v>
      </c>
      <c r="P1264" s="98"/>
      <c r="Q1264" s="140">
        <f>Q1265+Q1266</f>
        <v>9079000</v>
      </c>
      <c r="R1264" s="98"/>
      <c r="S1264" s="130">
        <f>S1265+S1266</f>
        <v>9079000</v>
      </c>
      <c r="U1264" s="130">
        <f>U1265+U1266</f>
        <v>7213116.26</v>
      </c>
      <c r="V1264" s="227">
        <f t="shared" si="70"/>
        <v>79.4</v>
      </c>
    </row>
    <row r="1265" spans="1:22" ht="50.25" customHeight="1">
      <c r="A1265" s="11" t="s">
        <v>167</v>
      </c>
      <c r="B1265" s="89" t="s">
        <v>331</v>
      </c>
      <c r="C1265" s="89" t="s">
        <v>1</v>
      </c>
      <c r="D1265" s="89" t="s">
        <v>398</v>
      </c>
      <c r="E1265" s="57">
        <v>8942800</v>
      </c>
      <c r="F1265" s="98"/>
      <c r="G1265" s="57">
        <f>E1265+F1265</f>
        <v>8942800</v>
      </c>
      <c r="H1265" s="103"/>
      <c r="I1265" s="57">
        <f>G1265+H1265</f>
        <v>8942800</v>
      </c>
      <c r="J1265" s="103"/>
      <c r="K1265" s="57">
        <f>I1265+J1265</f>
        <v>8942800</v>
      </c>
      <c r="L1265" s="103"/>
      <c r="M1265" s="57">
        <f>K1265+L1265</f>
        <v>8942800</v>
      </c>
      <c r="N1265" s="113"/>
      <c r="O1265" s="57">
        <f>M1265+N1265</f>
        <v>8942800</v>
      </c>
      <c r="P1265" s="98"/>
      <c r="Q1265" s="139">
        <f>O1265+P1265</f>
        <v>8942800</v>
      </c>
      <c r="R1265" s="98"/>
      <c r="S1265" s="141">
        <f>Q1265+R1265</f>
        <v>8942800</v>
      </c>
      <c r="U1265" s="141">
        <v>7110517.43</v>
      </c>
      <c r="V1265" s="227">
        <f t="shared" si="70"/>
        <v>79.5</v>
      </c>
    </row>
    <row r="1266" spans="1:22" ht="35.25" customHeight="1">
      <c r="A1266" s="11" t="s">
        <v>402</v>
      </c>
      <c r="B1266" s="89" t="s">
        <v>331</v>
      </c>
      <c r="C1266" s="89" t="s">
        <v>1</v>
      </c>
      <c r="D1266" s="89" t="s">
        <v>385</v>
      </c>
      <c r="E1266" s="57">
        <v>136200</v>
      </c>
      <c r="F1266" s="98"/>
      <c r="G1266" s="57">
        <f>E1266+F1266</f>
        <v>136200</v>
      </c>
      <c r="H1266" s="103"/>
      <c r="I1266" s="57">
        <f>G1266+H1266</f>
        <v>136200</v>
      </c>
      <c r="J1266" s="103"/>
      <c r="K1266" s="57">
        <f>I1266+J1266</f>
        <v>136200</v>
      </c>
      <c r="L1266" s="103"/>
      <c r="M1266" s="57">
        <f>K1266+L1266</f>
        <v>136200</v>
      </c>
      <c r="N1266" s="113"/>
      <c r="O1266" s="57">
        <f>M1266+N1266</f>
        <v>136200</v>
      </c>
      <c r="P1266" s="98"/>
      <c r="Q1266" s="139">
        <f>O1266+P1266</f>
        <v>136200</v>
      </c>
      <c r="R1266" s="98"/>
      <c r="S1266" s="141">
        <f>Q1266+R1266</f>
        <v>136200</v>
      </c>
      <c r="U1266" s="141">
        <v>102598.83</v>
      </c>
      <c r="V1266" s="227">
        <f t="shared" si="70"/>
        <v>75.3</v>
      </c>
    </row>
    <row r="1267" spans="1:22" ht="36.75" customHeight="1">
      <c r="A1267" s="37" t="s">
        <v>2</v>
      </c>
      <c r="B1267" s="59" t="s">
        <v>371</v>
      </c>
      <c r="C1267" s="59"/>
      <c r="D1267" s="59"/>
      <c r="E1267" s="57">
        <f>E1268</f>
        <v>3967100</v>
      </c>
      <c r="F1267" s="98"/>
      <c r="G1267" s="57">
        <f>G1268</f>
        <v>3967100</v>
      </c>
      <c r="H1267" s="103"/>
      <c r="I1267" s="57">
        <f>I1268</f>
        <v>4875515.76</v>
      </c>
      <c r="J1267" s="103"/>
      <c r="K1267" s="57">
        <f>K1268</f>
        <v>5975515.76</v>
      </c>
      <c r="L1267" s="103"/>
      <c r="M1267" s="57">
        <f>M1268</f>
        <v>5849137.76</v>
      </c>
      <c r="N1267" s="113"/>
      <c r="O1267" s="57">
        <f>O1268</f>
        <v>5849137.76</v>
      </c>
      <c r="P1267" s="98"/>
      <c r="Q1267" s="139">
        <f>Q1268</f>
        <v>5849137.76</v>
      </c>
      <c r="R1267" s="98"/>
      <c r="S1267" s="141">
        <f>S1268</f>
        <v>4112958.76</v>
      </c>
      <c r="U1267" s="141">
        <f>U1268</f>
        <v>3434594.8000000003</v>
      </c>
      <c r="V1267" s="227">
        <f t="shared" si="70"/>
        <v>83.5</v>
      </c>
    </row>
    <row r="1268" spans="1:22" ht="35.25" customHeight="1">
      <c r="A1268" s="71" t="s">
        <v>3</v>
      </c>
      <c r="B1268" s="59" t="s">
        <v>371</v>
      </c>
      <c r="C1268" s="59" t="s">
        <v>514</v>
      </c>
      <c r="D1268" s="59"/>
      <c r="E1268" s="57">
        <f>E1273</f>
        <v>3967100</v>
      </c>
      <c r="F1268" s="98"/>
      <c r="G1268" s="57">
        <f>G1273</f>
        <v>3967100</v>
      </c>
      <c r="H1268" s="103"/>
      <c r="I1268" s="57">
        <f>I1269+I1273</f>
        <v>4875515.76</v>
      </c>
      <c r="J1268" s="103"/>
      <c r="K1268" s="57">
        <f>K1269+K1273</f>
        <v>5975515.76</v>
      </c>
      <c r="L1268" s="103"/>
      <c r="M1268" s="57">
        <f>M1269+M1273</f>
        <v>5849137.76</v>
      </c>
      <c r="N1268" s="113"/>
      <c r="O1268" s="57">
        <f>O1269+O1273</f>
        <v>5849137.76</v>
      </c>
      <c r="P1268" s="98"/>
      <c r="Q1268" s="139">
        <f>Q1269+Q1273</f>
        <v>5849137.76</v>
      </c>
      <c r="R1268" s="98"/>
      <c r="S1268" s="141">
        <f>S1269+S1273</f>
        <v>4112958.76</v>
      </c>
      <c r="U1268" s="141">
        <f>U1269+U1273</f>
        <v>3434594.8000000003</v>
      </c>
      <c r="V1268" s="227">
        <f t="shared" si="70"/>
        <v>83.5</v>
      </c>
    </row>
    <row r="1269" spans="1:22" ht="24.75" customHeight="1">
      <c r="A1269" s="71" t="s">
        <v>602</v>
      </c>
      <c r="B1269" s="89" t="s">
        <v>371</v>
      </c>
      <c r="C1269" s="89" t="s">
        <v>603</v>
      </c>
      <c r="D1269" s="59"/>
      <c r="E1269" s="57"/>
      <c r="F1269" s="98"/>
      <c r="G1269" s="57"/>
      <c r="H1269" s="103"/>
      <c r="I1269" s="57">
        <f>I1270+I1271+I1272</f>
        <v>908415.76</v>
      </c>
      <c r="J1269" s="103"/>
      <c r="K1269" s="57">
        <f>K1270+K1271+K1272</f>
        <v>908415.76</v>
      </c>
      <c r="L1269" s="103"/>
      <c r="M1269" s="57">
        <f>M1270+M1271+M1272</f>
        <v>782037.76</v>
      </c>
      <c r="N1269" s="113"/>
      <c r="O1269" s="57">
        <f>O1270+O1271+O1272</f>
        <v>782037.76</v>
      </c>
      <c r="P1269" s="98"/>
      <c r="Q1269" s="139">
        <f>Q1270+Q1271+Q1272</f>
        <v>782037.76</v>
      </c>
      <c r="R1269" s="98"/>
      <c r="S1269" s="141">
        <f>S1270+S1271+S1272</f>
        <v>782037.76</v>
      </c>
      <c r="U1269" s="141">
        <f>U1270+U1271+U1272</f>
        <v>172832.84999999998</v>
      </c>
      <c r="V1269" s="227">
        <f t="shared" si="70"/>
        <v>22.1</v>
      </c>
    </row>
    <row r="1270" spans="1:22" ht="35.25" customHeight="1">
      <c r="A1270" s="11" t="s">
        <v>379</v>
      </c>
      <c r="B1270" s="89" t="s">
        <v>371</v>
      </c>
      <c r="C1270" s="89" t="s">
        <v>603</v>
      </c>
      <c r="D1270" s="89" t="s">
        <v>383</v>
      </c>
      <c r="E1270" s="57"/>
      <c r="F1270" s="98"/>
      <c r="G1270" s="57"/>
      <c r="H1270" s="103">
        <v>2000</v>
      </c>
      <c r="I1270" s="57">
        <f>G1270+H1270</f>
        <v>2000</v>
      </c>
      <c r="J1270" s="103"/>
      <c r="K1270" s="57">
        <f>I1270+J1270</f>
        <v>2000</v>
      </c>
      <c r="L1270" s="103"/>
      <c r="M1270" s="57">
        <f>K1270+L1270</f>
        <v>2000</v>
      </c>
      <c r="N1270" s="113"/>
      <c r="O1270" s="57">
        <f>M1270+N1270</f>
        <v>2000</v>
      </c>
      <c r="P1270" s="98"/>
      <c r="Q1270" s="139">
        <f>O1270+P1270</f>
        <v>2000</v>
      </c>
      <c r="R1270" s="98"/>
      <c r="S1270" s="141">
        <f>Q1270+R1270</f>
        <v>2000</v>
      </c>
      <c r="U1270" s="141">
        <v>0</v>
      </c>
      <c r="V1270" s="227">
        <f t="shared" si="70"/>
        <v>0</v>
      </c>
    </row>
    <row r="1271" spans="1:22" ht="35.25" customHeight="1">
      <c r="A1271" s="165" t="s">
        <v>380</v>
      </c>
      <c r="B1271" s="89" t="s">
        <v>371</v>
      </c>
      <c r="C1271" s="89" t="s">
        <v>603</v>
      </c>
      <c r="D1271" s="89" t="s">
        <v>384</v>
      </c>
      <c r="E1271" s="57"/>
      <c r="F1271" s="98"/>
      <c r="G1271" s="57"/>
      <c r="H1271" s="103">
        <v>415150.76</v>
      </c>
      <c r="I1271" s="57">
        <f>G1271+H1271</f>
        <v>415150.76</v>
      </c>
      <c r="J1271" s="103"/>
      <c r="K1271" s="57">
        <f>I1271+J1271</f>
        <v>415150.76</v>
      </c>
      <c r="L1271" s="103"/>
      <c r="M1271" s="57">
        <f>K1271+L1271</f>
        <v>415150.76</v>
      </c>
      <c r="N1271" s="113"/>
      <c r="O1271" s="57">
        <f>M1271+N1271</f>
        <v>415150.76</v>
      </c>
      <c r="P1271" s="98"/>
      <c r="Q1271" s="139">
        <f>O1271+P1271</f>
        <v>415150.76</v>
      </c>
      <c r="R1271" s="98">
        <v>1700</v>
      </c>
      <c r="S1271" s="141">
        <f>Q1271+R1271</f>
        <v>416850.76</v>
      </c>
      <c r="U1271" s="141">
        <v>159957.8</v>
      </c>
      <c r="V1271" s="227">
        <f t="shared" si="70"/>
        <v>38.4</v>
      </c>
    </row>
    <row r="1272" spans="1:22" ht="35.25" customHeight="1">
      <c r="A1272" s="165" t="s">
        <v>402</v>
      </c>
      <c r="B1272" s="89" t="s">
        <v>371</v>
      </c>
      <c r="C1272" s="89" t="s">
        <v>603</v>
      </c>
      <c r="D1272" s="89" t="s">
        <v>385</v>
      </c>
      <c r="E1272" s="57"/>
      <c r="F1272" s="98"/>
      <c r="G1272" s="57"/>
      <c r="H1272" s="103">
        <v>491265</v>
      </c>
      <c r="I1272" s="57">
        <f>G1272+H1272</f>
        <v>491265</v>
      </c>
      <c r="J1272" s="103"/>
      <c r="K1272" s="57">
        <f>I1272+J1272</f>
        <v>491265</v>
      </c>
      <c r="L1272" s="103">
        <v>-126378</v>
      </c>
      <c r="M1272" s="57">
        <f>K1272+L1272</f>
        <v>364887</v>
      </c>
      <c r="N1272" s="113"/>
      <c r="O1272" s="57">
        <f>M1272+N1272</f>
        <v>364887</v>
      </c>
      <c r="P1272" s="98"/>
      <c r="Q1272" s="139">
        <f>O1272+P1272</f>
        <v>364887</v>
      </c>
      <c r="R1272" s="98">
        <v>-1700</v>
      </c>
      <c r="S1272" s="141">
        <f>Q1272+R1272</f>
        <v>363187</v>
      </c>
      <c r="U1272" s="141">
        <v>12875.05</v>
      </c>
      <c r="V1272" s="227">
        <f t="shared" si="70"/>
        <v>3.5</v>
      </c>
    </row>
    <row r="1273" spans="1:22" s="30" customFormat="1" ht="22.5" customHeight="1">
      <c r="A1273" s="71" t="s">
        <v>4</v>
      </c>
      <c r="B1273" s="59" t="s">
        <v>371</v>
      </c>
      <c r="C1273" s="59" t="s">
        <v>5</v>
      </c>
      <c r="D1273" s="59"/>
      <c r="E1273" s="57">
        <f>E1274+E1275+E1276+E1277</f>
        <v>3967100</v>
      </c>
      <c r="F1273" s="103"/>
      <c r="G1273" s="57">
        <f>G1274+G1275+G1276+G1277</f>
        <v>3967100</v>
      </c>
      <c r="H1273" s="103"/>
      <c r="I1273" s="57">
        <f>I1274+I1275+I1276+I1277</f>
        <v>3967100</v>
      </c>
      <c r="J1273" s="103"/>
      <c r="K1273" s="57">
        <f>K1274+K1275+K1276+K1277</f>
        <v>5067100</v>
      </c>
      <c r="L1273" s="103"/>
      <c r="M1273" s="57">
        <f>M1274+M1275+M1276+M1277</f>
        <v>5067100</v>
      </c>
      <c r="N1273" s="102"/>
      <c r="O1273" s="57">
        <f>O1274+O1275+O1276+O1277</f>
        <v>5067100</v>
      </c>
      <c r="P1273" s="103"/>
      <c r="Q1273" s="139">
        <f>Q1274+Q1275+Q1276+Q1277</f>
        <v>5067100</v>
      </c>
      <c r="R1273" s="103"/>
      <c r="S1273" s="141">
        <f>S1274+S1275+S1276+S1277</f>
        <v>3330921</v>
      </c>
      <c r="U1273" s="141">
        <f>U1274+U1275+U1276+U1277</f>
        <v>3261761.95</v>
      </c>
      <c r="V1273" s="227">
        <f t="shared" si="70"/>
        <v>97.9</v>
      </c>
    </row>
    <row r="1274" spans="1:22" s="30" customFormat="1" ht="21" customHeight="1">
      <c r="A1274" s="37" t="s">
        <v>378</v>
      </c>
      <c r="B1274" s="59" t="s">
        <v>371</v>
      </c>
      <c r="C1274" s="59" t="s">
        <v>5</v>
      </c>
      <c r="D1274" s="59" t="s">
        <v>382</v>
      </c>
      <c r="E1274" s="61">
        <v>2262320</v>
      </c>
      <c r="F1274" s="103"/>
      <c r="G1274" s="61">
        <f>E1274+F1274</f>
        <v>2262320</v>
      </c>
      <c r="H1274" s="103"/>
      <c r="I1274" s="61">
        <f>G1274+H1274</f>
        <v>2262320</v>
      </c>
      <c r="J1274" s="103"/>
      <c r="K1274" s="61">
        <f>I1274+J1274</f>
        <v>2262320</v>
      </c>
      <c r="L1274" s="103"/>
      <c r="M1274" s="61">
        <f>K1274+L1274</f>
        <v>2262320</v>
      </c>
      <c r="N1274" s="102"/>
      <c r="O1274" s="61">
        <f>M1274+N1274</f>
        <v>2262320</v>
      </c>
      <c r="P1274" s="103">
        <v>187184</v>
      </c>
      <c r="Q1274" s="141">
        <f>O1274+P1274</f>
        <v>2449504</v>
      </c>
      <c r="R1274" s="103">
        <v>1367</v>
      </c>
      <c r="S1274" s="141">
        <f>Q1274+R1274</f>
        <v>2450871</v>
      </c>
      <c r="U1274" s="141">
        <v>2410775.72</v>
      </c>
      <c r="V1274" s="227">
        <f t="shared" si="70"/>
        <v>98.4</v>
      </c>
    </row>
    <row r="1275" spans="1:22" s="30" customFormat="1" ht="36" customHeight="1">
      <c r="A1275" s="11" t="s">
        <v>379</v>
      </c>
      <c r="B1275" s="89" t="s">
        <v>371</v>
      </c>
      <c r="C1275" s="89" t="s">
        <v>5</v>
      </c>
      <c r="D1275" s="89" t="s">
        <v>383</v>
      </c>
      <c r="E1275" s="61">
        <v>2000</v>
      </c>
      <c r="F1275" s="103"/>
      <c r="G1275" s="61">
        <f>E1275+F1275</f>
        <v>2000</v>
      </c>
      <c r="H1275" s="103"/>
      <c r="I1275" s="61">
        <f>G1275+H1275</f>
        <v>2000</v>
      </c>
      <c r="J1275" s="103"/>
      <c r="K1275" s="61">
        <f>I1275+J1275</f>
        <v>2000</v>
      </c>
      <c r="L1275" s="103"/>
      <c r="M1275" s="61">
        <f>K1275+L1275</f>
        <v>2000</v>
      </c>
      <c r="N1275" s="102"/>
      <c r="O1275" s="61">
        <f>M1275+N1275</f>
        <v>2000</v>
      </c>
      <c r="P1275" s="103"/>
      <c r="Q1275" s="141">
        <f>O1275+P1275</f>
        <v>2000</v>
      </c>
      <c r="R1275" s="103">
        <v>-1400</v>
      </c>
      <c r="S1275" s="141">
        <f>Q1275+R1275</f>
        <v>600</v>
      </c>
      <c r="U1275" s="141">
        <v>585.92</v>
      </c>
      <c r="V1275" s="227">
        <f t="shared" si="70"/>
        <v>97.7</v>
      </c>
    </row>
    <row r="1276" spans="1:22" s="30" customFormat="1" ht="51" customHeight="1">
      <c r="A1276" s="165" t="s">
        <v>380</v>
      </c>
      <c r="B1276" s="89" t="s">
        <v>371</v>
      </c>
      <c r="C1276" s="89" t="s">
        <v>5</v>
      </c>
      <c r="D1276" s="89" t="s">
        <v>384</v>
      </c>
      <c r="E1276" s="61">
        <v>682420</v>
      </c>
      <c r="F1276" s="103"/>
      <c r="G1276" s="61">
        <f>E1276+F1276</f>
        <v>682420</v>
      </c>
      <c r="H1276" s="103"/>
      <c r="I1276" s="61">
        <f>G1276+H1276</f>
        <v>682420</v>
      </c>
      <c r="J1276" s="103">
        <v>1100000</v>
      </c>
      <c r="K1276" s="61">
        <f>I1276+J1276</f>
        <v>1782420</v>
      </c>
      <c r="L1276" s="103"/>
      <c r="M1276" s="61">
        <f>K1276+L1276</f>
        <v>1782420</v>
      </c>
      <c r="N1276" s="102"/>
      <c r="O1276" s="61">
        <f>M1276+N1276</f>
        <v>1782420</v>
      </c>
      <c r="P1276" s="103"/>
      <c r="Q1276" s="141">
        <f>O1276+P1276</f>
        <v>1782420</v>
      </c>
      <c r="R1276" s="103">
        <f>-1265831-831</f>
        <v>-1266662</v>
      </c>
      <c r="S1276" s="141">
        <f>Q1276+R1276</f>
        <v>515758</v>
      </c>
      <c r="U1276" s="141">
        <v>486709.06</v>
      </c>
      <c r="V1276" s="227">
        <f t="shared" si="70"/>
        <v>94.4</v>
      </c>
    </row>
    <row r="1277" spans="1:22" s="30" customFormat="1" ht="30.75" customHeight="1">
      <c r="A1277" s="165" t="s">
        <v>402</v>
      </c>
      <c r="B1277" s="89" t="s">
        <v>371</v>
      </c>
      <c r="C1277" s="89" t="s">
        <v>5</v>
      </c>
      <c r="D1277" s="89" t="s">
        <v>385</v>
      </c>
      <c r="E1277" s="61">
        <v>1020360</v>
      </c>
      <c r="F1277" s="103"/>
      <c r="G1277" s="61">
        <f>E1277+F1277</f>
        <v>1020360</v>
      </c>
      <c r="H1277" s="103"/>
      <c r="I1277" s="61">
        <f>G1277+H1277</f>
        <v>1020360</v>
      </c>
      <c r="J1277" s="103"/>
      <c r="K1277" s="61">
        <f>I1277+J1277</f>
        <v>1020360</v>
      </c>
      <c r="L1277" s="103"/>
      <c r="M1277" s="61">
        <f>K1277+L1277</f>
        <v>1020360</v>
      </c>
      <c r="N1277" s="102"/>
      <c r="O1277" s="61">
        <f>M1277+N1277</f>
        <v>1020360</v>
      </c>
      <c r="P1277" s="103">
        <v>-187184</v>
      </c>
      <c r="Q1277" s="141">
        <f>O1277+P1277</f>
        <v>833176</v>
      </c>
      <c r="R1277" s="103">
        <f>-470348+831+33</f>
        <v>-469484</v>
      </c>
      <c r="S1277" s="141">
        <f>Q1277+R1277</f>
        <v>363692</v>
      </c>
      <c r="U1277" s="141">
        <v>363691.25</v>
      </c>
      <c r="V1277" s="227">
        <f t="shared" si="70"/>
        <v>100</v>
      </c>
    </row>
    <row r="1278" spans="1:22" s="30" customFormat="1" ht="18.75" customHeight="1">
      <c r="A1278" s="218" t="s">
        <v>155</v>
      </c>
      <c r="B1278" s="219"/>
      <c r="C1278" s="219"/>
      <c r="D1278" s="219"/>
      <c r="E1278" s="55">
        <f>E1185+E1199+E1254+E1219+E1226</f>
        <v>439519200</v>
      </c>
      <c r="F1278" s="103"/>
      <c r="G1278" s="55">
        <f>G1185+G1199+G1254+G1219+G1226</f>
        <v>354184200</v>
      </c>
      <c r="H1278" s="102"/>
      <c r="I1278" s="55">
        <f>I1185+I1199+I1254+I1219+I1226</f>
        <v>354184200</v>
      </c>
      <c r="J1278" s="102"/>
      <c r="K1278" s="55">
        <f>K1185+K1199+K1254+K1219+K1226</f>
        <v>354184200</v>
      </c>
      <c r="L1278" s="102"/>
      <c r="M1278" s="55">
        <f>M1185+M1199+M1254+M1219+M1226</f>
        <v>354184200</v>
      </c>
      <c r="N1278" s="102"/>
      <c r="O1278" s="55">
        <f>O1185+O1199+O1254+O1219+O1226+O1207</f>
        <v>356224800</v>
      </c>
      <c r="P1278" s="103"/>
      <c r="Q1278" s="138">
        <f>Q1185+Q1199+Q1213+Q1254+Q1219+Q1226+Q1207</f>
        <v>358911000</v>
      </c>
      <c r="R1278" s="103"/>
      <c r="S1278" s="138">
        <f>S1185+S1199+S1213+S1254+S1219+S1226+S1207</f>
        <v>359063200</v>
      </c>
      <c r="U1278" s="138">
        <f>U1185+U1199+U1213+U1254+U1219+U1226+U1207</f>
        <v>352856544.65</v>
      </c>
      <c r="V1278" s="248">
        <f t="shared" si="70"/>
        <v>98.3</v>
      </c>
    </row>
    <row r="1279" spans="1:14" s="30" customFormat="1" ht="21" customHeight="1">
      <c r="A1279" s="15"/>
      <c r="B1279" s="6"/>
      <c r="C1279" s="3"/>
      <c r="D1279" s="3"/>
      <c r="E1279" s="1"/>
      <c r="N1279" s="117"/>
    </row>
    <row r="1280" spans="1:27" s="29" customFormat="1" ht="17.25" customHeight="1">
      <c r="A1280" s="15"/>
      <c r="B1280" s="6"/>
      <c r="C1280" s="3"/>
      <c r="D1280" s="3"/>
      <c r="E1280" s="1"/>
      <c r="F1280" s="5"/>
      <c r="G1280" s="5"/>
      <c r="H1280" s="104"/>
      <c r="I1280" s="5"/>
      <c r="J1280" s="104"/>
      <c r="K1280" s="5"/>
      <c r="L1280" s="104"/>
      <c r="M1280" s="5"/>
      <c r="N1280" s="11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</row>
    <row r="1281" spans="1:4" ht="48" customHeight="1">
      <c r="A1281" s="15"/>
      <c r="B1281" s="6"/>
      <c r="C1281" s="3"/>
      <c r="D1281" s="3"/>
    </row>
    <row r="1282" spans="1:4" ht="15.75">
      <c r="A1282" s="15"/>
      <c r="B1282" s="6"/>
      <c r="C1282" s="3"/>
      <c r="D1282" s="3"/>
    </row>
    <row r="1283" spans="1:4" ht="96.75" customHeight="1">
      <c r="A1283" s="15"/>
      <c r="B1283" s="6"/>
      <c r="C1283" s="3"/>
      <c r="D1283" s="3"/>
    </row>
    <row r="1284" spans="1:4" ht="21" customHeight="1">
      <c r="A1284" s="15"/>
      <c r="B1284" s="6"/>
      <c r="C1284" s="3"/>
      <c r="D1284" s="3"/>
    </row>
    <row r="1285" spans="1:14" s="28" customFormat="1" ht="33.75" customHeight="1">
      <c r="A1285" s="15"/>
      <c r="B1285" s="6"/>
      <c r="C1285" s="3"/>
      <c r="D1285" s="3"/>
      <c r="E1285" s="1"/>
      <c r="H1285" s="30"/>
      <c r="J1285" s="30"/>
      <c r="L1285" s="30"/>
      <c r="N1285" s="118"/>
    </row>
    <row r="1286" spans="1:14" s="28" customFormat="1" ht="79.5" customHeight="1">
      <c r="A1286" s="15"/>
      <c r="B1286" s="6"/>
      <c r="C1286" s="3"/>
      <c r="D1286" s="3"/>
      <c r="E1286" s="1"/>
      <c r="H1286" s="30"/>
      <c r="J1286" s="30"/>
      <c r="L1286" s="30"/>
      <c r="N1286" s="118"/>
    </row>
    <row r="1287" spans="1:14" s="28" customFormat="1" ht="36" customHeight="1">
      <c r="A1287" s="15"/>
      <c r="B1287" s="7"/>
      <c r="C1287" s="4"/>
      <c r="D1287" s="4"/>
      <c r="E1287" s="1"/>
      <c r="H1287" s="30"/>
      <c r="J1287" s="30"/>
      <c r="L1287" s="30"/>
      <c r="N1287" s="118"/>
    </row>
    <row r="1288" spans="1:14" s="28" customFormat="1" ht="27.75" customHeight="1">
      <c r="A1288" s="15"/>
      <c r="B1288" s="7"/>
      <c r="C1288" s="4"/>
      <c r="D1288" s="4"/>
      <c r="E1288" s="1"/>
      <c r="H1288" s="30"/>
      <c r="J1288" s="30"/>
      <c r="L1288" s="30"/>
      <c r="N1288" s="118"/>
    </row>
    <row r="1289" spans="1:14" s="28" customFormat="1" ht="81" customHeight="1">
      <c r="A1289" s="15"/>
      <c r="B1289" s="7"/>
      <c r="C1289" s="4"/>
      <c r="D1289" s="4"/>
      <c r="E1289" s="1"/>
      <c r="H1289" s="30"/>
      <c r="J1289" s="30"/>
      <c r="L1289" s="30"/>
      <c r="N1289" s="118"/>
    </row>
    <row r="1290" spans="1:14" s="28" customFormat="1" ht="147" customHeight="1">
      <c r="A1290" s="15"/>
      <c r="B1290" s="7"/>
      <c r="C1290" s="4"/>
      <c r="D1290" s="4"/>
      <c r="E1290" s="1"/>
      <c r="H1290" s="30"/>
      <c r="J1290" s="30"/>
      <c r="L1290" s="30"/>
      <c r="N1290" s="118"/>
    </row>
    <row r="1291" spans="1:14" s="28" customFormat="1" ht="51" customHeight="1">
      <c r="A1291" s="15"/>
      <c r="B1291" s="7"/>
      <c r="C1291" s="4"/>
      <c r="D1291" s="4"/>
      <c r="E1291" s="1"/>
      <c r="H1291" s="30"/>
      <c r="J1291" s="30"/>
      <c r="L1291" s="30"/>
      <c r="N1291" s="118"/>
    </row>
    <row r="1292" spans="1:14" s="28" customFormat="1" ht="39" customHeight="1">
      <c r="A1292" s="15"/>
      <c r="B1292" s="7"/>
      <c r="C1292" s="4"/>
      <c r="D1292" s="4"/>
      <c r="E1292" s="1"/>
      <c r="H1292" s="30"/>
      <c r="J1292" s="30"/>
      <c r="L1292" s="30"/>
      <c r="N1292" s="118"/>
    </row>
    <row r="1293" spans="1:14" s="28" customFormat="1" ht="83.25" customHeight="1">
      <c r="A1293" s="15"/>
      <c r="B1293" s="7"/>
      <c r="C1293" s="4"/>
      <c r="D1293" s="4"/>
      <c r="E1293" s="1"/>
      <c r="H1293" s="30"/>
      <c r="J1293" s="30"/>
      <c r="L1293" s="30"/>
      <c r="N1293" s="118"/>
    </row>
    <row r="1294" spans="1:14" s="28" customFormat="1" ht="63.75" customHeight="1">
      <c r="A1294" s="15"/>
      <c r="B1294" s="7"/>
      <c r="C1294" s="4"/>
      <c r="D1294" s="4"/>
      <c r="E1294" s="1"/>
      <c r="H1294" s="30"/>
      <c r="J1294" s="30"/>
      <c r="L1294" s="30"/>
      <c r="N1294" s="118"/>
    </row>
    <row r="1295" spans="1:14" s="28" customFormat="1" ht="207" customHeight="1">
      <c r="A1295" s="15"/>
      <c r="B1295" s="7"/>
      <c r="C1295" s="4"/>
      <c r="D1295" s="4"/>
      <c r="E1295" s="1"/>
      <c r="H1295" s="30"/>
      <c r="J1295" s="30"/>
      <c r="L1295" s="30"/>
      <c r="N1295" s="118"/>
    </row>
    <row r="1296" spans="1:14" s="28" customFormat="1" ht="22.5" customHeight="1">
      <c r="A1296" s="15"/>
      <c r="B1296" s="7"/>
      <c r="C1296" s="4"/>
      <c r="D1296" s="4"/>
      <c r="E1296" s="1"/>
      <c r="H1296" s="30"/>
      <c r="J1296" s="30"/>
      <c r="L1296" s="30"/>
      <c r="N1296" s="118"/>
    </row>
    <row r="1297" spans="1:14" s="28" customFormat="1" ht="86.25" customHeight="1">
      <c r="A1297" s="15"/>
      <c r="B1297" s="7"/>
      <c r="C1297" s="4"/>
      <c r="D1297" s="4"/>
      <c r="E1297" s="1"/>
      <c r="H1297" s="30"/>
      <c r="J1297" s="30"/>
      <c r="L1297" s="30"/>
      <c r="N1297" s="118"/>
    </row>
    <row r="1298" spans="1:14" s="28" customFormat="1" ht="21.75" customHeight="1">
      <c r="A1298" s="15"/>
      <c r="B1298" s="7"/>
      <c r="C1298" s="4"/>
      <c r="D1298" s="4"/>
      <c r="E1298" s="1"/>
      <c r="H1298" s="30"/>
      <c r="J1298" s="30"/>
      <c r="L1298" s="30"/>
      <c r="N1298" s="118"/>
    </row>
    <row r="1299" spans="1:14" s="28" customFormat="1" ht="49.5" customHeight="1">
      <c r="A1299" s="15"/>
      <c r="B1299" s="7"/>
      <c r="C1299" s="4"/>
      <c r="D1299" s="4"/>
      <c r="E1299" s="1"/>
      <c r="H1299" s="30"/>
      <c r="J1299" s="30"/>
      <c r="L1299" s="30"/>
      <c r="N1299" s="118"/>
    </row>
    <row r="1300" spans="1:14" s="28" customFormat="1" ht="37.5" customHeight="1">
      <c r="A1300" s="15"/>
      <c r="B1300" s="7"/>
      <c r="C1300" s="4"/>
      <c r="D1300" s="4"/>
      <c r="E1300" s="1"/>
      <c r="H1300" s="30"/>
      <c r="J1300" s="30"/>
      <c r="L1300" s="30"/>
      <c r="N1300" s="118"/>
    </row>
    <row r="1301" spans="1:14" s="28" customFormat="1" ht="81.75" customHeight="1">
      <c r="A1301" s="15"/>
      <c r="B1301" s="7"/>
      <c r="C1301" s="4"/>
      <c r="D1301" s="4"/>
      <c r="E1301" s="1"/>
      <c r="H1301" s="30"/>
      <c r="J1301" s="30"/>
      <c r="L1301" s="30"/>
      <c r="N1301" s="118"/>
    </row>
    <row r="1302" spans="1:14" s="28" customFormat="1" ht="20.25" customHeight="1">
      <c r="A1302" s="15"/>
      <c r="B1302" s="7"/>
      <c r="C1302" s="4"/>
      <c r="D1302" s="4"/>
      <c r="E1302" s="1"/>
      <c r="H1302" s="30"/>
      <c r="J1302" s="30"/>
      <c r="L1302" s="30"/>
      <c r="N1302" s="118"/>
    </row>
    <row r="1303" spans="1:14" s="28" customFormat="1" ht="48.75" customHeight="1">
      <c r="A1303" s="15"/>
      <c r="B1303" s="7"/>
      <c r="C1303" s="4"/>
      <c r="D1303" s="4"/>
      <c r="E1303" s="1"/>
      <c r="H1303" s="30"/>
      <c r="J1303" s="30"/>
      <c r="L1303" s="30"/>
      <c r="N1303" s="118"/>
    </row>
    <row r="1304" spans="1:4" ht="62.25" customHeight="1">
      <c r="A1304" s="15"/>
      <c r="B1304" s="7"/>
      <c r="C1304" s="4"/>
      <c r="D1304" s="4"/>
    </row>
    <row r="1305" spans="1:4" ht="0.75" customHeight="1">
      <c r="A1305" s="15"/>
      <c r="B1305" s="7"/>
      <c r="C1305" s="4"/>
      <c r="D1305" s="4"/>
    </row>
    <row r="1306" spans="1:4" ht="22.5" customHeight="1" hidden="1">
      <c r="A1306" s="15"/>
      <c r="B1306" s="7"/>
      <c r="C1306" s="4"/>
      <c r="D1306" s="4"/>
    </row>
    <row r="1307" spans="1:4" ht="51.75" customHeight="1" hidden="1">
      <c r="A1307" s="15"/>
      <c r="B1307" s="7"/>
      <c r="C1307" s="4"/>
      <c r="D1307" s="4"/>
    </row>
    <row r="1308" spans="1:14" s="28" customFormat="1" ht="34.5" customHeight="1" hidden="1">
      <c r="A1308" s="15"/>
      <c r="B1308" s="7"/>
      <c r="C1308" s="4"/>
      <c r="D1308" s="4"/>
      <c r="E1308" s="1"/>
      <c r="H1308" s="30"/>
      <c r="J1308" s="30"/>
      <c r="L1308" s="30"/>
      <c r="N1308" s="118"/>
    </row>
    <row r="1309" spans="1:14" s="28" customFormat="1" ht="79.5" customHeight="1" hidden="1">
      <c r="A1309" s="15"/>
      <c r="B1309" s="7"/>
      <c r="C1309" s="4"/>
      <c r="D1309" s="4"/>
      <c r="E1309" s="1"/>
      <c r="H1309" s="30"/>
      <c r="J1309" s="30"/>
      <c r="L1309" s="30"/>
      <c r="N1309" s="118"/>
    </row>
    <row r="1310" spans="1:14" s="28" customFormat="1" ht="207" customHeight="1">
      <c r="A1310" s="15"/>
      <c r="B1310" s="7"/>
      <c r="C1310" s="4"/>
      <c r="D1310" s="4"/>
      <c r="E1310" s="1"/>
      <c r="H1310" s="30"/>
      <c r="J1310" s="30"/>
      <c r="L1310" s="30"/>
      <c r="N1310" s="118"/>
    </row>
    <row r="1311" spans="1:4" ht="23.25" customHeight="1">
      <c r="A1311" s="15"/>
      <c r="B1311" s="7"/>
      <c r="C1311" s="4"/>
      <c r="D1311" s="4"/>
    </row>
    <row r="1312" spans="1:4" ht="84.75" customHeight="1">
      <c r="A1312" s="15"/>
      <c r="B1312" s="7"/>
      <c r="C1312" s="4"/>
      <c r="D1312" s="4"/>
    </row>
    <row r="1313" spans="1:14" s="28" customFormat="1" ht="225" customHeight="1">
      <c r="A1313" s="15"/>
      <c r="B1313" s="7"/>
      <c r="C1313" s="4"/>
      <c r="D1313" s="4"/>
      <c r="E1313" s="1"/>
      <c r="H1313" s="30"/>
      <c r="J1313" s="30"/>
      <c r="L1313" s="30"/>
      <c r="N1313" s="118"/>
    </row>
    <row r="1314" spans="1:14" s="28" customFormat="1" ht="54" customHeight="1">
      <c r="A1314" s="15"/>
      <c r="B1314" s="7"/>
      <c r="C1314" s="4"/>
      <c r="D1314" s="4"/>
      <c r="E1314" s="1"/>
      <c r="H1314" s="30"/>
      <c r="J1314" s="30"/>
      <c r="L1314" s="30"/>
      <c r="N1314" s="118"/>
    </row>
    <row r="1315" spans="1:4" ht="33" customHeight="1">
      <c r="A1315" s="15"/>
      <c r="B1315" s="7"/>
      <c r="C1315" s="4"/>
      <c r="D1315" s="4"/>
    </row>
    <row r="1316" spans="1:4" ht="75.75" customHeight="1">
      <c r="A1316" s="15"/>
      <c r="B1316" s="7"/>
      <c r="C1316" s="4"/>
      <c r="D1316" s="4"/>
    </row>
    <row r="1317" spans="1:4" ht="21" customHeight="1">
      <c r="A1317" s="15"/>
      <c r="B1317" s="7"/>
      <c r="C1317" s="4"/>
      <c r="D1317" s="4"/>
    </row>
    <row r="1318" spans="1:4" ht="19.5" customHeight="1">
      <c r="A1318" s="15"/>
      <c r="B1318" s="7"/>
      <c r="C1318" s="4"/>
      <c r="D1318" s="4"/>
    </row>
    <row r="1319" spans="1:4" ht="97.5" customHeight="1">
      <c r="A1319" s="15"/>
      <c r="B1319" s="7"/>
      <c r="C1319" s="4"/>
      <c r="D1319" s="4"/>
    </row>
    <row r="1320" spans="1:14" ht="77.25" customHeight="1">
      <c r="A1320" s="15"/>
      <c r="B1320" s="7"/>
      <c r="C1320" s="4"/>
      <c r="D1320" s="4"/>
      <c r="H1320" s="105"/>
      <c r="J1320" s="105"/>
      <c r="L1320" s="105"/>
      <c r="N1320" s="119"/>
    </row>
    <row r="1321" spans="1:14" ht="238.5" customHeight="1">
      <c r="A1321" s="15"/>
      <c r="B1321" s="7"/>
      <c r="C1321" s="4"/>
      <c r="D1321" s="4"/>
      <c r="H1321" s="105"/>
      <c r="J1321" s="105"/>
      <c r="L1321" s="105"/>
      <c r="N1321" s="119"/>
    </row>
    <row r="1322" spans="1:14" ht="53.25" customHeight="1">
      <c r="A1322" s="15"/>
      <c r="B1322" s="7"/>
      <c r="C1322" s="4"/>
      <c r="D1322" s="4"/>
      <c r="H1322" s="105"/>
      <c r="J1322" s="105"/>
      <c r="L1322" s="105"/>
      <c r="N1322" s="119"/>
    </row>
    <row r="1323" spans="1:14" ht="35.25" customHeight="1">
      <c r="A1323" s="15"/>
      <c r="B1323" s="7"/>
      <c r="C1323" s="4"/>
      <c r="D1323" s="4"/>
      <c r="H1323" s="105"/>
      <c r="J1323" s="105"/>
      <c r="L1323" s="105"/>
      <c r="N1323" s="119"/>
    </row>
    <row r="1324" spans="1:14" ht="248.25" customHeight="1">
      <c r="A1324" s="15"/>
      <c r="B1324" s="7"/>
      <c r="C1324" s="4"/>
      <c r="D1324" s="4"/>
      <c r="H1324" s="105"/>
      <c r="J1324" s="105"/>
      <c r="L1324" s="105"/>
      <c r="N1324" s="119"/>
    </row>
    <row r="1325" spans="1:14" ht="47.25" customHeight="1">
      <c r="A1325" s="15"/>
      <c r="B1325" s="7"/>
      <c r="C1325" s="4"/>
      <c r="D1325" s="4"/>
      <c r="H1325" s="105"/>
      <c r="J1325" s="105"/>
      <c r="L1325" s="105"/>
      <c r="N1325" s="119"/>
    </row>
    <row r="1326" spans="1:14" ht="33.75" customHeight="1">
      <c r="A1326" s="15"/>
      <c r="B1326" s="7"/>
      <c r="C1326" s="4"/>
      <c r="D1326" s="4"/>
      <c r="H1326" s="105"/>
      <c r="J1326" s="105"/>
      <c r="L1326" s="105"/>
      <c r="N1326" s="119"/>
    </row>
    <row r="1327" spans="1:14" ht="222" customHeight="1">
      <c r="A1327" s="15"/>
      <c r="B1327" s="7"/>
      <c r="C1327" s="4"/>
      <c r="D1327" s="4"/>
      <c r="H1327" s="105"/>
      <c r="J1327" s="105"/>
      <c r="L1327" s="105"/>
      <c r="N1327" s="119"/>
    </row>
    <row r="1328" spans="1:14" ht="48" customHeight="1">
      <c r="A1328" s="15"/>
      <c r="B1328" s="7"/>
      <c r="C1328" s="4"/>
      <c r="D1328" s="4"/>
      <c r="H1328" s="105"/>
      <c r="J1328" s="105"/>
      <c r="L1328" s="105"/>
      <c r="N1328" s="119"/>
    </row>
    <row r="1329" spans="1:14" ht="32.25" customHeight="1">
      <c r="A1329" s="15"/>
      <c r="B1329" s="7"/>
      <c r="C1329" s="4"/>
      <c r="D1329" s="4"/>
      <c r="H1329" s="105"/>
      <c r="J1329" s="105"/>
      <c r="L1329" s="105"/>
      <c r="N1329" s="119"/>
    </row>
    <row r="1330" spans="1:14" s="23" customFormat="1" ht="34.5" customHeight="1">
      <c r="A1330" s="15"/>
      <c r="B1330" s="7"/>
      <c r="C1330" s="4"/>
      <c r="D1330" s="4"/>
      <c r="E1330" s="1"/>
      <c r="H1330" s="106"/>
      <c r="J1330" s="106"/>
      <c r="L1330" s="106"/>
      <c r="N1330" s="120"/>
    </row>
    <row r="1331" spans="1:14" s="23" customFormat="1" ht="33" customHeight="1">
      <c r="A1331" s="15"/>
      <c r="B1331" s="7"/>
      <c r="C1331" s="4"/>
      <c r="D1331" s="4"/>
      <c r="E1331" s="1"/>
      <c r="H1331" s="106"/>
      <c r="J1331" s="106"/>
      <c r="L1331" s="106"/>
      <c r="N1331" s="120"/>
    </row>
    <row r="1332" spans="1:14" s="23" customFormat="1" ht="18.75" customHeight="1">
      <c r="A1332" s="15"/>
      <c r="B1332" s="7"/>
      <c r="C1332" s="4"/>
      <c r="D1332" s="4"/>
      <c r="E1332" s="1"/>
      <c r="H1332" s="106"/>
      <c r="J1332" s="106"/>
      <c r="L1332" s="106"/>
      <c r="N1332" s="120"/>
    </row>
    <row r="1333" spans="1:14" s="23" customFormat="1" ht="29.25" customHeight="1">
      <c r="A1333" s="15"/>
      <c r="B1333" s="7"/>
      <c r="C1333" s="4"/>
      <c r="D1333" s="4"/>
      <c r="E1333" s="1"/>
      <c r="H1333" s="106"/>
      <c r="J1333" s="106"/>
      <c r="L1333" s="106"/>
      <c r="N1333" s="120"/>
    </row>
    <row r="1334" spans="1:14" s="23" customFormat="1" ht="49.5" customHeight="1">
      <c r="A1334" s="15"/>
      <c r="B1334" s="7"/>
      <c r="C1334" s="4"/>
      <c r="D1334" s="4"/>
      <c r="E1334" s="1"/>
      <c r="H1334" s="106"/>
      <c r="J1334" s="106"/>
      <c r="L1334" s="106"/>
      <c r="N1334" s="120"/>
    </row>
    <row r="1335" spans="1:14" s="23" customFormat="1" ht="34.5" customHeight="1">
      <c r="A1335" s="15"/>
      <c r="B1335" s="7"/>
      <c r="C1335" s="4"/>
      <c r="D1335" s="4"/>
      <c r="E1335" s="1"/>
      <c r="H1335" s="106"/>
      <c r="J1335" s="106"/>
      <c r="L1335" s="106"/>
      <c r="N1335" s="120"/>
    </row>
    <row r="1336" spans="1:14" s="23" customFormat="1" ht="14.25" customHeight="1">
      <c r="A1336" s="15"/>
      <c r="B1336" s="7"/>
      <c r="C1336" s="4"/>
      <c r="D1336" s="4"/>
      <c r="E1336" s="1"/>
      <c r="H1336" s="106"/>
      <c r="J1336" s="106"/>
      <c r="L1336" s="106"/>
      <c r="N1336" s="120"/>
    </row>
    <row r="1337" spans="1:14" s="23" customFormat="1" ht="15" customHeight="1">
      <c r="A1337" s="15"/>
      <c r="B1337" s="7"/>
      <c r="C1337" s="4"/>
      <c r="D1337" s="4"/>
      <c r="E1337" s="1"/>
      <c r="H1337" s="106"/>
      <c r="J1337" s="106"/>
      <c r="L1337" s="106"/>
      <c r="N1337" s="120"/>
    </row>
    <row r="1338" spans="1:14" s="23" customFormat="1" ht="31.5" customHeight="1">
      <c r="A1338" s="15"/>
      <c r="B1338" s="7"/>
      <c r="C1338" s="4"/>
      <c r="D1338" s="4"/>
      <c r="E1338" s="1"/>
      <c r="H1338" s="106"/>
      <c r="J1338" s="106"/>
      <c r="L1338" s="106"/>
      <c r="N1338" s="120"/>
    </row>
    <row r="1339" spans="1:14" s="23" customFormat="1" ht="45" customHeight="1">
      <c r="A1339" s="15"/>
      <c r="B1339" s="7"/>
      <c r="C1339" s="4"/>
      <c r="D1339" s="4"/>
      <c r="E1339" s="1"/>
      <c r="H1339" s="106"/>
      <c r="J1339" s="106"/>
      <c r="L1339" s="106"/>
      <c r="N1339" s="120"/>
    </row>
    <row r="1340" spans="1:14" s="23" customFormat="1" ht="33" customHeight="1">
      <c r="A1340" s="15"/>
      <c r="B1340" s="7"/>
      <c r="C1340" s="4"/>
      <c r="D1340" s="4"/>
      <c r="E1340" s="1"/>
      <c r="H1340" s="106"/>
      <c r="J1340" s="106"/>
      <c r="L1340" s="106"/>
      <c r="N1340" s="120"/>
    </row>
    <row r="1341" spans="1:14" s="23" customFormat="1" ht="15.75" customHeight="1">
      <c r="A1341" s="15"/>
      <c r="B1341" s="7"/>
      <c r="C1341" s="4"/>
      <c r="D1341" s="4"/>
      <c r="E1341" s="1"/>
      <c r="H1341" s="106"/>
      <c r="J1341" s="106"/>
      <c r="L1341" s="106"/>
      <c r="N1341" s="120"/>
    </row>
    <row r="1342" spans="1:4" ht="15.75">
      <c r="A1342" s="15"/>
      <c r="B1342" s="7"/>
      <c r="C1342" s="4"/>
      <c r="D1342" s="4"/>
    </row>
    <row r="1343" spans="1:4" ht="15.75">
      <c r="A1343" s="15"/>
      <c r="B1343" s="7"/>
      <c r="C1343" s="4"/>
      <c r="D1343" s="4"/>
    </row>
    <row r="1344" spans="1:4" ht="15.75">
      <c r="A1344" s="15"/>
      <c r="B1344" s="7"/>
      <c r="C1344" s="4"/>
      <c r="D1344" s="4"/>
    </row>
    <row r="1345" spans="1:4" ht="15.75">
      <c r="A1345" s="15"/>
      <c r="B1345" s="7"/>
      <c r="C1345" s="4"/>
      <c r="D1345" s="4"/>
    </row>
    <row r="1346" spans="1:4" ht="15.75">
      <c r="A1346" s="15"/>
      <c r="B1346" s="7"/>
      <c r="C1346" s="4"/>
      <c r="D1346" s="4"/>
    </row>
    <row r="1347" spans="1:4" ht="15.75">
      <c r="A1347" s="15"/>
      <c r="B1347" s="7"/>
      <c r="C1347" s="4"/>
      <c r="D1347" s="4"/>
    </row>
    <row r="1348" spans="1:4" ht="15.75">
      <c r="A1348" s="15"/>
      <c r="B1348" s="7"/>
      <c r="C1348" s="4"/>
      <c r="D1348" s="4"/>
    </row>
    <row r="1349" spans="1:4" ht="15.75">
      <c r="A1349" s="15"/>
      <c r="B1349" s="7"/>
      <c r="C1349" s="4"/>
      <c r="D1349" s="4"/>
    </row>
    <row r="1350" spans="1:4" ht="15.75">
      <c r="A1350" s="15"/>
      <c r="B1350" s="7"/>
      <c r="C1350" s="4"/>
      <c r="D1350" s="4"/>
    </row>
    <row r="1351" spans="1:4" ht="15.75">
      <c r="A1351" s="15"/>
      <c r="B1351" s="7"/>
      <c r="C1351" s="4"/>
      <c r="D1351" s="4"/>
    </row>
    <row r="1352" spans="1:4" ht="15.75">
      <c r="A1352" s="15"/>
      <c r="B1352" s="7"/>
      <c r="C1352" s="4"/>
      <c r="D1352" s="4"/>
    </row>
    <row r="1353" spans="1:4" ht="15.75">
      <c r="A1353" s="15"/>
      <c r="B1353" s="7"/>
      <c r="C1353" s="4"/>
      <c r="D1353" s="4"/>
    </row>
    <row r="1354" spans="1:4" ht="15.75">
      <c r="A1354" s="15"/>
      <c r="B1354" s="7"/>
      <c r="C1354" s="4"/>
      <c r="D1354" s="4"/>
    </row>
    <row r="1355" spans="1:4" ht="15.75">
      <c r="A1355" s="15"/>
      <c r="B1355" s="7"/>
      <c r="C1355" s="4"/>
      <c r="D1355" s="4"/>
    </row>
    <row r="1356" spans="1:4" ht="15.75">
      <c r="A1356" s="15"/>
      <c r="B1356" s="7"/>
      <c r="C1356" s="4"/>
      <c r="D1356" s="4"/>
    </row>
    <row r="1357" spans="1:4" ht="15.75">
      <c r="A1357" s="15"/>
      <c r="B1357" s="7"/>
      <c r="C1357" s="4"/>
      <c r="D1357" s="4"/>
    </row>
    <row r="1358" spans="1:4" ht="15.75">
      <c r="A1358" s="15"/>
      <c r="B1358" s="7"/>
      <c r="C1358" s="4"/>
      <c r="D1358" s="4"/>
    </row>
    <row r="1359" spans="1:4" ht="15.75">
      <c r="A1359" s="15"/>
      <c r="B1359" s="7"/>
      <c r="C1359" s="4"/>
      <c r="D1359" s="4"/>
    </row>
    <row r="1360" spans="1:4" ht="15.75">
      <c r="A1360" s="15"/>
      <c r="B1360" s="7"/>
      <c r="C1360" s="4"/>
      <c r="D1360" s="4"/>
    </row>
    <row r="1361" spans="1:4" ht="15.75">
      <c r="A1361" s="15"/>
      <c r="B1361" s="7"/>
      <c r="C1361" s="4"/>
      <c r="D1361" s="4"/>
    </row>
    <row r="1362" spans="1:4" ht="15.75">
      <c r="A1362" s="15"/>
      <c r="B1362" s="7"/>
      <c r="C1362" s="4"/>
      <c r="D1362" s="4"/>
    </row>
    <row r="1363" spans="1:4" ht="15.75">
      <c r="A1363" s="15"/>
      <c r="B1363" s="7"/>
      <c r="C1363" s="4"/>
      <c r="D1363" s="4"/>
    </row>
    <row r="1364" spans="1:4" ht="15.75">
      <c r="A1364" s="15"/>
      <c r="B1364" s="7"/>
      <c r="C1364" s="4"/>
      <c r="D1364" s="4"/>
    </row>
    <row r="1365" spans="1:4" ht="15.75">
      <c r="A1365" s="15"/>
      <c r="B1365" s="7"/>
      <c r="C1365" s="4"/>
      <c r="D1365" s="4"/>
    </row>
    <row r="1366" spans="1:4" ht="15.75">
      <c r="A1366" s="15"/>
      <c r="B1366" s="7"/>
      <c r="C1366" s="4"/>
      <c r="D1366" s="4"/>
    </row>
    <row r="1367" spans="1:4" ht="15.75">
      <c r="A1367" s="15"/>
      <c r="B1367" s="7"/>
      <c r="C1367" s="4"/>
      <c r="D1367" s="4"/>
    </row>
    <row r="1368" spans="1:4" ht="15.75">
      <c r="A1368" s="15"/>
      <c r="B1368" s="7"/>
      <c r="C1368" s="4"/>
      <c r="D1368" s="4"/>
    </row>
    <row r="1369" spans="1:4" ht="15.75">
      <c r="A1369" s="15"/>
      <c r="B1369" s="7"/>
      <c r="C1369" s="4"/>
      <c r="D1369" s="4"/>
    </row>
    <row r="1370" spans="1:4" ht="15.75">
      <c r="A1370" s="15"/>
      <c r="B1370" s="7"/>
      <c r="C1370" s="4"/>
      <c r="D1370" s="4"/>
    </row>
    <row r="1371" spans="1:4" ht="15.75">
      <c r="A1371" s="15"/>
      <c r="B1371" s="7"/>
      <c r="C1371" s="4"/>
      <c r="D1371" s="4"/>
    </row>
    <row r="1372" spans="1:4" ht="15.75">
      <c r="A1372" s="15"/>
      <c r="B1372" s="7"/>
      <c r="C1372" s="4"/>
      <c r="D1372" s="4"/>
    </row>
    <row r="1373" spans="1:4" ht="15.75">
      <c r="A1373" s="15"/>
      <c r="B1373" s="7"/>
      <c r="C1373" s="4"/>
      <c r="D1373" s="4"/>
    </row>
    <row r="1374" spans="1:4" ht="15.75">
      <c r="A1374" s="15"/>
      <c r="B1374" s="7"/>
      <c r="C1374" s="4"/>
      <c r="D1374" s="4"/>
    </row>
    <row r="1375" spans="1:4" ht="15.75">
      <c r="A1375" s="15"/>
      <c r="B1375" s="7"/>
      <c r="C1375" s="4"/>
      <c r="D1375" s="4"/>
    </row>
    <row r="1376" spans="1:4" ht="15.75">
      <c r="A1376" s="15"/>
      <c r="B1376" s="7"/>
      <c r="C1376" s="4"/>
      <c r="D1376" s="4"/>
    </row>
    <row r="1377" spans="1:4" ht="15.75">
      <c r="A1377" s="15"/>
      <c r="B1377" s="7"/>
      <c r="C1377" s="4"/>
      <c r="D1377" s="4"/>
    </row>
    <row r="1378" spans="1:4" ht="15.75">
      <c r="A1378" s="15"/>
      <c r="B1378" s="7"/>
      <c r="C1378" s="4"/>
      <c r="D1378" s="4"/>
    </row>
    <row r="1379" spans="1:4" ht="15.75">
      <c r="A1379" s="15"/>
      <c r="B1379" s="7"/>
      <c r="C1379" s="4"/>
      <c r="D1379" s="4"/>
    </row>
    <row r="1380" spans="1:4" ht="15.75">
      <c r="A1380" s="15"/>
      <c r="B1380" s="7"/>
      <c r="C1380" s="4"/>
      <c r="D1380" s="4"/>
    </row>
    <row r="1381" spans="1:4" ht="15.75">
      <c r="A1381" s="15"/>
      <c r="B1381" s="7"/>
      <c r="C1381" s="4"/>
      <c r="D1381" s="4"/>
    </row>
    <row r="1382" spans="1:4" ht="15.75">
      <c r="A1382" s="15"/>
      <c r="B1382" s="7"/>
      <c r="C1382" s="4"/>
      <c r="D1382" s="4"/>
    </row>
    <row r="1383" spans="1:4" ht="15.75">
      <c r="A1383" s="15"/>
      <c r="B1383" s="7"/>
      <c r="C1383" s="4"/>
      <c r="D1383" s="4"/>
    </row>
    <row r="1384" spans="1:4" ht="15.75">
      <c r="A1384" s="15"/>
      <c r="B1384" s="7"/>
      <c r="C1384" s="4"/>
      <c r="D1384" s="4"/>
    </row>
    <row r="1385" spans="1:4" ht="15.75">
      <c r="A1385" s="15"/>
      <c r="B1385" s="7"/>
      <c r="C1385" s="4"/>
      <c r="D1385" s="4"/>
    </row>
    <row r="1386" spans="1:4" ht="15.75">
      <c r="A1386" s="15"/>
      <c r="B1386" s="7"/>
      <c r="C1386" s="4"/>
      <c r="D1386" s="4"/>
    </row>
    <row r="1387" spans="1:4" ht="15.75">
      <c r="A1387" s="15"/>
      <c r="B1387" s="7"/>
      <c r="C1387" s="4"/>
      <c r="D1387" s="4"/>
    </row>
    <row r="1388" spans="1:4" ht="15.75">
      <c r="A1388" s="15"/>
      <c r="B1388" s="7"/>
      <c r="C1388" s="4"/>
      <c r="D1388" s="4"/>
    </row>
    <row r="1389" spans="1:4" ht="15.75">
      <c r="A1389" s="15"/>
      <c r="B1389" s="7"/>
      <c r="C1389" s="4"/>
      <c r="D1389" s="4"/>
    </row>
    <row r="1390" spans="1:4" ht="15.75">
      <c r="A1390" s="15"/>
      <c r="B1390" s="7"/>
      <c r="C1390" s="4"/>
      <c r="D1390" s="4"/>
    </row>
    <row r="1391" spans="1:4" ht="15.75">
      <c r="A1391" s="15"/>
      <c r="B1391" s="7"/>
      <c r="C1391" s="4"/>
      <c r="D1391" s="4"/>
    </row>
    <row r="1392" spans="1:4" ht="15.75">
      <c r="A1392" s="15"/>
      <c r="B1392" s="7"/>
      <c r="C1392" s="4"/>
      <c r="D1392" s="4"/>
    </row>
    <row r="1393" spans="1:4" ht="15.75">
      <c r="A1393" s="15"/>
      <c r="B1393" s="7"/>
      <c r="C1393" s="4"/>
      <c r="D1393" s="4"/>
    </row>
    <row r="1394" spans="1:4" ht="15.75">
      <c r="A1394" s="15"/>
      <c r="B1394" s="7"/>
      <c r="C1394" s="4"/>
      <c r="D1394" s="4"/>
    </row>
    <row r="1395" spans="1:4" ht="15.75">
      <c r="A1395" s="15"/>
      <c r="B1395" s="7"/>
      <c r="C1395" s="4"/>
      <c r="D1395" s="4"/>
    </row>
    <row r="1396" spans="1:4" ht="15.75">
      <c r="A1396" s="15"/>
      <c r="B1396" s="7"/>
      <c r="C1396" s="4"/>
      <c r="D1396" s="4"/>
    </row>
    <row r="1397" spans="1:4" ht="15.75">
      <c r="A1397" s="15"/>
      <c r="B1397" s="7"/>
      <c r="C1397" s="4"/>
      <c r="D1397" s="4"/>
    </row>
    <row r="1398" spans="1:4" ht="15.75">
      <c r="A1398" s="15"/>
      <c r="B1398" s="7"/>
      <c r="C1398" s="4"/>
      <c r="D1398" s="4"/>
    </row>
    <row r="1399" spans="1:4" ht="15.75">
      <c r="A1399" s="15"/>
      <c r="B1399" s="7"/>
      <c r="C1399" s="4"/>
      <c r="D1399" s="4"/>
    </row>
    <row r="1400" spans="1:4" ht="15.75">
      <c r="A1400" s="15"/>
      <c r="B1400" s="7"/>
      <c r="C1400" s="4"/>
      <c r="D1400" s="4"/>
    </row>
    <row r="1401" spans="1:4" ht="15.75">
      <c r="A1401" s="15"/>
      <c r="B1401" s="7"/>
      <c r="C1401" s="4"/>
      <c r="D1401" s="4"/>
    </row>
    <row r="1402" spans="1:4" ht="15.75">
      <c r="A1402" s="15"/>
      <c r="B1402" s="7"/>
      <c r="C1402" s="4"/>
      <c r="D1402" s="4"/>
    </row>
    <row r="1403" spans="1:4" ht="15.75">
      <c r="A1403" s="15"/>
      <c r="B1403" s="7"/>
      <c r="C1403" s="4"/>
      <c r="D1403" s="4"/>
    </row>
    <row r="1404" spans="1:4" ht="15.75">
      <c r="A1404" s="15"/>
      <c r="B1404" s="7"/>
      <c r="C1404" s="4"/>
      <c r="D1404" s="4"/>
    </row>
    <row r="1405" spans="1:4" ht="15.75">
      <c r="A1405" s="15"/>
      <c r="B1405" s="7"/>
      <c r="C1405" s="4"/>
      <c r="D1405" s="4"/>
    </row>
    <row r="1406" spans="1:4" ht="15.75">
      <c r="A1406" s="15"/>
      <c r="B1406" s="7"/>
      <c r="C1406" s="4"/>
      <c r="D1406" s="4"/>
    </row>
    <row r="1407" spans="1:4" ht="15.75">
      <c r="A1407" s="15"/>
      <c r="B1407" s="7"/>
      <c r="C1407" s="4"/>
      <c r="D1407" s="4"/>
    </row>
    <row r="1408" spans="1:4" ht="15.75">
      <c r="A1408" s="15"/>
      <c r="B1408" s="7"/>
      <c r="C1408" s="4"/>
      <c r="D1408" s="4"/>
    </row>
    <row r="1409" spans="1:4" ht="15.75">
      <c r="A1409" s="15"/>
      <c r="B1409" s="7"/>
      <c r="C1409" s="4"/>
      <c r="D1409" s="4"/>
    </row>
    <row r="1410" spans="1:4" ht="15.75">
      <c r="A1410" s="15"/>
      <c r="B1410" s="7"/>
      <c r="C1410" s="4"/>
      <c r="D1410" s="4"/>
    </row>
    <row r="1411" spans="1:4" ht="15.75">
      <c r="A1411" s="15"/>
      <c r="B1411" s="7"/>
      <c r="C1411" s="4"/>
      <c r="D1411" s="4"/>
    </row>
    <row r="1412" spans="1:4" ht="15.75">
      <c r="A1412" s="15"/>
      <c r="B1412" s="7"/>
      <c r="C1412" s="4"/>
      <c r="D1412" s="4"/>
    </row>
    <row r="1413" spans="1:4" ht="15.75">
      <c r="A1413" s="15"/>
      <c r="B1413" s="7"/>
      <c r="C1413" s="4"/>
      <c r="D1413" s="4"/>
    </row>
    <row r="1414" spans="1:4" ht="15.75">
      <c r="A1414" s="15"/>
      <c r="B1414" s="7"/>
      <c r="C1414" s="4"/>
      <c r="D1414" s="4"/>
    </row>
    <row r="1415" spans="1:4" ht="15.75">
      <c r="A1415" s="15"/>
      <c r="B1415" s="7"/>
      <c r="C1415" s="4"/>
      <c r="D1415" s="4"/>
    </row>
    <row r="1416" spans="1:4" ht="15.75">
      <c r="A1416" s="15"/>
      <c r="B1416" s="7"/>
      <c r="C1416" s="4"/>
      <c r="D1416" s="4"/>
    </row>
    <row r="1417" spans="1:4" ht="15.75">
      <c r="A1417" s="15"/>
      <c r="B1417" s="7"/>
      <c r="C1417" s="4"/>
      <c r="D1417" s="4"/>
    </row>
    <row r="1418" spans="1:4" ht="15.75">
      <c r="A1418" s="15"/>
      <c r="B1418" s="7"/>
      <c r="C1418" s="4"/>
      <c r="D1418" s="4"/>
    </row>
    <row r="1419" spans="1:4" ht="15.75">
      <c r="A1419" s="15"/>
      <c r="B1419" s="7"/>
      <c r="C1419" s="4"/>
      <c r="D1419" s="4"/>
    </row>
    <row r="1420" spans="1:4" ht="15.75">
      <c r="A1420" s="15"/>
      <c r="B1420" s="7"/>
      <c r="C1420" s="4"/>
      <c r="D1420" s="4"/>
    </row>
    <row r="1421" spans="1:4" ht="15.75">
      <c r="A1421" s="15"/>
      <c r="B1421" s="7"/>
      <c r="C1421" s="4"/>
      <c r="D1421" s="4"/>
    </row>
    <row r="1422" spans="1:4" ht="15.75">
      <c r="A1422" s="15"/>
      <c r="B1422" s="7"/>
      <c r="C1422" s="4"/>
      <c r="D1422" s="4"/>
    </row>
    <row r="1423" spans="1:4" ht="15.75">
      <c r="A1423" s="15"/>
      <c r="B1423" s="7"/>
      <c r="C1423" s="4"/>
      <c r="D1423" s="4"/>
    </row>
    <row r="1424" spans="1:4" ht="15.75">
      <c r="A1424" s="15"/>
      <c r="B1424" s="7"/>
      <c r="C1424" s="4"/>
      <c r="D1424" s="4"/>
    </row>
    <row r="1425" spans="1:4" ht="15.75">
      <c r="A1425" s="15"/>
      <c r="B1425" s="7"/>
      <c r="C1425" s="4"/>
      <c r="D1425" s="4"/>
    </row>
    <row r="1426" spans="1:4" ht="15.75">
      <c r="A1426" s="15"/>
      <c r="B1426" s="7"/>
      <c r="C1426" s="4"/>
      <c r="D1426" s="4"/>
    </row>
    <row r="1427" spans="1:4" ht="15.75">
      <c r="A1427" s="15"/>
      <c r="B1427" s="7"/>
      <c r="C1427" s="4"/>
      <c r="D1427" s="4"/>
    </row>
    <row r="1428" spans="1:4" ht="15.75">
      <c r="A1428" s="15"/>
      <c r="B1428" s="7"/>
      <c r="C1428" s="4"/>
      <c r="D1428" s="4"/>
    </row>
    <row r="1429" spans="1:4" ht="15.75">
      <c r="A1429" s="15"/>
      <c r="B1429" s="7"/>
      <c r="C1429" s="4"/>
      <c r="D1429" s="4"/>
    </row>
    <row r="1430" spans="1:4" ht="15.75">
      <c r="A1430" s="15"/>
      <c r="B1430" s="7"/>
      <c r="C1430" s="4"/>
      <c r="D1430" s="4"/>
    </row>
    <row r="1431" spans="1:4" ht="15.75">
      <c r="A1431" s="15"/>
      <c r="B1431" s="7"/>
      <c r="C1431" s="4"/>
      <c r="D1431" s="4"/>
    </row>
    <row r="1432" spans="1:4" ht="15.75">
      <c r="A1432" s="15"/>
      <c r="B1432" s="7"/>
      <c r="C1432" s="4"/>
      <c r="D1432" s="4"/>
    </row>
    <row r="1433" spans="1:4" ht="15.75">
      <c r="A1433" s="15"/>
      <c r="B1433" s="7"/>
      <c r="C1433" s="4"/>
      <c r="D1433" s="4"/>
    </row>
    <row r="1434" spans="1:4" ht="15.75">
      <c r="A1434" s="15"/>
      <c r="B1434" s="7"/>
      <c r="C1434" s="4"/>
      <c r="D1434" s="4"/>
    </row>
    <row r="1435" spans="1:4" ht="15.75">
      <c r="A1435" s="15"/>
      <c r="B1435" s="7"/>
      <c r="C1435" s="4"/>
      <c r="D1435" s="4"/>
    </row>
    <row r="1436" spans="1:4" ht="15.75">
      <c r="A1436" s="15"/>
      <c r="B1436" s="7"/>
      <c r="C1436" s="4"/>
      <c r="D1436" s="4"/>
    </row>
    <row r="1437" spans="1:4" ht="15.75">
      <c r="A1437" s="15"/>
      <c r="B1437" s="7"/>
      <c r="C1437" s="4"/>
      <c r="D1437" s="4"/>
    </row>
    <row r="1438" spans="1:4" ht="15.75">
      <c r="A1438" s="15"/>
      <c r="B1438" s="7"/>
      <c r="C1438" s="4"/>
      <c r="D1438" s="4"/>
    </row>
    <row r="1439" spans="1:4" ht="15.75">
      <c r="A1439" s="15"/>
      <c r="B1439" s="7"/>
      <c r="C1439" s="4"/>
      <c r="D1439" s="4"/>
    </row>
    <row r="1440" spans="1:4" ht="15.75">
      <c r="A1440" s="15"/>
      <c r="B1440" s="7"/>
      <c r="C1440" s="4"/>
      <c r="D1440" s="4"/>
    </row>
    <row r="1441" spans="1:4" ht="15.75">
      <c r="A1441" s="15"/>
      <c r="B1441" s="7"/>
      <c r="C1441" s="4"/>
      <c r="D1441" s="4"/>
    </row>
    <row r="1442" spans="1:4" ht="15.75">
      <c r="A1442" s="15"/>
      <c r="B1442" s="7"/>
      <c r="C1442" s="4"/>
      <c r="D1442" s="4"/>
    </row>
    <row r="1443" spans="1:4" ht="15.75">
      <c r="A1443" s="15"/>
      <c r="B1443" s="7"/>
      <c r="C1443" s="4"/>
      <c r="D1443" s="4"/>
    </row>
    <row r="1444" spans="1:4" ht="15.75">
      <c r="A1444" s="15"/>
      <c r="B1444" s="7"/>
      <c r="C1444" s="4"/>
      <c r="D1444" s="4"/>
    </row>
    <row r="1445" spans="1:4" ht="15.75">
      <c r="A1445" s="15"/>
      <c r="B1445" s="7"/>
      <c r="C1445" s="4"/>
      <c r="D1445" s="4"/>
    </row>
    <row r="1446" spans="1:4" ht="15.75">
      <c r="A1446" s="15"/>
      <c r="B1446" s="7"/>
      <c r="C1446" s="4"/>
      <c r="D1446" s="4"/>
    </row>
    <row r="1447" spans="1:4" ht="15.75">
      <c r="A1447" s="15"/>
      <c r="B1447" s="7"/>
      <c r="C1447" s="4"/>
      <c r="D1447" s="4"/>
    </row>
    <row r="1448" spans="1:4" ht="15.75">
      <c r="A1448" s="15"/>
      <c r="B1448" s="7"/>
      <c r="C1448" s="4"/>
      <c r="D1448" s="4"/>
    </row>
    <row r="1449" spans="1:4" ht="15.75">
      <c r="A1449" s="15"/>
      <c r="B1449" s="7"/>
      <c r="C1449" s="4"/>
      <c r="D1449" s="4"/>
    </row>
    <row r="1450" spans="1:4" ht="15.75">
      <c r="A1450" s="15"/>
      <c r="B1450" s="7"/>
      <c r="C1450" s="4"/>
      <c r="D1450" s="4"/>
    </row>
    <row r="1451" spans="1:4" ht="15.75">
      <c r="A1451" s="15"/>
      <c r="B1451" s="7"/>
      <c r="C1451" s="4"/>
      <c r="D1451" s="4"/>
    </row>
    <row r="1452" spans="1:4" ht="15.75">
      <c r="A1452" s="15"/>
      <c r="B1452" s="7"/>
      <c r="C1452" s="4"/>
      <c r="D1452" s="4"/>
    </row>
    <row r="1453" spans="1:4" ht="15.75">
      <c r="A1453" s="15"/>
      <c r="B1453" s="7"/>
      <c r="C1453" s="4"/>
      <c r="D1453" s="4"/>
    </row>
    <row r="1454" spans="1:4" ht="15.75">
      <c r="A1454" s="15"/>
      <c r="B1454" s="7"/>
      <c r="C1454" s="4"/>
      <c r="D1454" s="4"/>
    </row>
    <row r="1455" spans="1:4" ht="15.75">
      <c r="A1455" s="15"/>
      <c r="B1455" s="7"/>
      <c r="C1455" s="4"/>
      <c r="D1455" s="4"/>
    </row>
    <row r="1456" spans="1:4" ht="15.75">
      <c r="A1456" s="15"/>
      <c r="B1456" s="7"/>
      <c r="C1456" s="4"/>
      <c r="D1456" s="4"/>
    </row>
    <row r="1457" spans="1:4" ht="15.75">
      <c r="A1457" s="15"/>
      <c r="B1457" s="7"/>
      <c r="C1457" s="4"/>
      <c r="D1457" s="4"/>
    </row>
    <row r="1458" spans="1:4" ht="15.75">
      <c r="A1458" s="15"/>
      <c r="B1458" s="7"/>
      <c r="C1458" s="4"/>
      <c r="D1458" s="4"/>
    </row>
    <row r="1459" spans="1:4" ht="15.75">
      <c r="A1459" s="15"/>
      <c r="B1459" s="7"/>
      <c r="C1459" s="4"/>
      <c r="D1459" s="4"/>
    </row>
    <row r="1460" spans="1:4" ht="15.75">
      <c r="A1460" s="15"/>
      <c r="B1460" s="7"/>
      <c r="C1460" s="4"/>
      <c r="D1460" s="4"/>
    </row>
    <row r="1461" spans="1:4" ht="15.75">
      <c r="A1461" s="15"/>
      <c r="B1461" s="7"/>
      <c r="C1461" s="4"/>
      <c r="D1461" s="4"/>
    </row>
    <row r="1462" spans="1:4" ht="15.75">
      <c r="A1462" s="15"/>
      <c r="B1462" s="7"/>
      <c r="C1462" s="4"/>
      <c r="D1462" s="4"/>
    </row>
    <row r="1463" spans="1:4" ht="15.75">
      <c r="A1463" s="15"/>
      <c r="B1463" s="7"/>
      <c r="C1463" s="4"/>
      <c r="D1463" s="4"/>
    </row>
    <row r="1464" spans="1:4" ht="15.75">
      <c r="A1464" s="15"/>
      <c r="B1464" s="7"/>
      <c r="C1464" s="4"/>
      <c r="D1464" s="4"/>
    </row>
    <row r="1465" spans="1:4" ht="15.75">
      <c r="A1465" s="15"/>
      <c r="B1465" s="7"/>
      <c r="C1465" s="4"/>
      <c r="D1465" s="4"/>
    </row>
    <row r="1466" spans="1:4" ht="15.75">
      <c r="A1466" s="15"/>
      <c r="B1466" s="7"/>
      <c r="C1466" s="4"/>
      <c r="D1466" s="4"/>
    </row>
    <row r="1467" spans="1:4" ht="15.75">
      <c r="A1467" s="15"/>
      <c r="B1467" s="7"/>
      <c r="C1467" s="4"/>
      <c r="D1467" s="4"/>
    </row>
    <row r="1468" spans="1:4" ht="15.75">
      <c r="A1468" s="15"/>
      <c r="B1468" s="7"/>
      <c r="C1468" s="4"/>
      <c r="D1468" s="4"/>
    </row>
    <row r="1469" spans="1:4" ht="15.75">
      <c r="A1469" s="15"/>
      <c r="B1469" s="7"/>
      <c r="C1469" s="4"/>
      <c r="D1469" s="4"/>
    </row>
    <row r="1470" spans="1:4" ht="15.75">
      <c r="A1470" s="15"/>
      <c r="B1470" s="7"/>
      <c r="C1470" s="4"/>
      <c r="D1470" s="4"/>
    </row>
    <row r="1471" spans="1:4" ht="15.75">
      <c r="A1471" s="15"/>
      <c r="B1471" s="7"/>
      <c r="C1471" s="4"/>
      <c r="D1471" s="4"/>
    </row>
    <row r="1472" spans="1:4" ht="15.75">
      <c r="A1472" s="15"/>
      <c r="B1472" s="7"/>
      <c r="C1472" s="4"/>
      <c r="D1472" s="4"/>
    </row>
    <row r="1473" spans="1:4" ht="15.75">
      <c r="A1473" s="15"/>
      <c r="B1473" s="7"/>
      <c r="C1473" s="4"/>
      <c r="D1473" s="4"/>
    </row>
    <row r="1474" spans="1:4" ht="15.75">
      <c r="A1474" s="15"/>
      <c r="B1474" s="7"/>
      <c r="C1474" s="4"/>
      <c r="D1474" s="4"/>
    </row>
    <row r="1475" spans="1:4" ht="15.75">
      <c r="A1475" s="15"/>
      <c r="B1475" s="7"/>
      <c r="C1475" s="4"/>
      <c r="D1475" s="4"/>
    </row>
    <row r="1476" spans="1:4" ht="15.75">
      <c r="A1476" s="15"/>
      <c r="B1476" s="7"/>
      <c r="C1476" s="4"/>
      <c r="D1476" s="4"/>
    </row>
    <row r="1477" spans="1:4" ht="15.75">
      <c r="A1477" s="15"/>
      <c r="B1477" s="7"/>
      <c r="C1477" s="4"/>
      <c r="D1477" s="4"/>
    </row>
    <row r="1478" spans="1:4" ht="15.75">
      <c r="A1478" s="15"/>
      <c r="B1478" s="7"/>
      <c r="C1478" s="4"/>
      <c r="D1478" s="4"/>
    </row>
    <row r="1479" spans="1:4" ht="15.75">
      <c r="A1479" s="15"/>
      <c r="B1479" s="7"/>
      <c r="C1479" s="4"/>
      <c r="D1479" s="4"/>
    </row>
    <row r="1480" spans="1:4" ht="15.75">
      <c r="A1480" s="15"/>
      <c r="B1480" s="7"/>
      <c r="C1480" s="4"/>
      <c r="D1480" s="4"/>
    </row>
    <row r="1481" spans="1:4" ht="15.75">
      <c r="A1481" s="15"/>
      <c r="B1481" s="7"/>
      <c r="C1481" s="4"/>
      <c r="D1481" s="4"/>
    </row>
    <row r="1482" spans="1:4" ht="15.75">
      <c r="A1482" s="15"/>
      <c r="B1482" s="7"/>
      <c r="C1482" s="4"/>
      <c r="D1482" s="4"/>
    </row>
    <row r="1483" spans="1:4" ht="15.75">
      <c r="A1483" s="15"/>
      <c r="B1483" s="7"/>
      <c r="C1483" s="4"/>
      <c r="D1483" s="4"/>
    </row>
    <row r="1484" spans="1:4" ht="15.75">
      <c r="A1484" s="15"/>
      <c r="B1484" s="7"/>
      <c r="C1484" s="4"/>
      <c r="D1484" s="4"/>
    </row>
    <row r="1485" spans="1:4" ht="15.75">
      <c r="A1485" s="15"/>
      <c r="B1485" s="7"/>
      <c r="C1485" s="4"/>
      <c r="D1485" s="4"/>
    </row>
    <row r="1486" spans="1:4" ht="15.75">
      <c r="A1486" s="15"/>
      <c r="B1486" s="7"/>
      <c r="C1486" s="4"/>
      <c r="D1486" s="4"/>
    </row>
    <row r="1487" spans="1:4" ht="15.75">
      <c r="A1487" s="15"/>
      <c r="B1487" s="7"/>
      <c r="C1487" s="4"/>
      <c r="D1487" s="4"/>
    </row>
    <row r="1488" spans="1:4" ht="15.75">
      <c r="A1488" s="15"/>
      <c r="B1488" s="7"/>
      <c r="C1488" s="4"/>
      <c r="D1488" s="4"/>
    </row>
    <row r="1489" spans="1:4" ht="15.75">
      <c r="A1489" s="15"/>
      <c r="B1489" s="7"/>
      <c r="C1489" s="4"/>
      <c r="D1489" s="4"/>
    </row>
    <row r="1490" spans="1:4" ht="15.75">
      <c r="A1490" s="15"/>
      <c r="B1490" s="7"/>
      <c r="C1490" s="4"/>
      <c r="D1490" s="4"/>
    </row>
    <row r="1491" spans="1:4" ht="15.75">
      <c r="A1491" s="15"/>
      <c r="B1491" s="7"/>
      <c r="C1491" s="4"/>
      <c r="D1491" s="4"/>
    </row>
    <row r="1492" spans="1:4" ht="15.75">
      <c r="A1492" s="15"/>
      <c r="B1492" s="7"/>
      <c r="C1492" s="4"/>
      <c r="D1492" s="4"/>
    </row>
    <row r="1493" spans="1:4" ht="15.75">
      <c r="A1493" s="15"/>
      <c r="B1493" s="7"/>
      <c r="C1493" s="4"/>
      <c r="D1493" s="4"/>
    </row>
    <row r="1494" spans="1:4" ht="15.75">
      <c r="A1494" s="15"/>
      <c r="B1494" s="7"/>
      <c r="C1494" s="4"/>
      <c r="D1494" s="4"/>
    </row>
    <row r="1495" spans="1:4" ht="15.75">
      <c r="A1495" s="15"/>
      <c r="B1495" s="7"/>
      <c r="C1495" s="4"/>
      <c r="D1495" s="4"/>
    </row>
    <row r="1496" spans="1:4" ht="15.75">
      <c r="A1496" s="15"/>
      <c r="B1496" s="7"/>
      <c r="C1496" s="4"/>
      <c r="D1496" s="4"/>
    </row>
    <row r="1497" spans="1:4" ht="15.75">
      <c r="A1497" s="15"/>
      <c r="B1497" s="7"/>
      <c r="C1497" s="4"/>
      <c r="D1497" s="4"/>
    </row>
    <row r="1498" spans="1:4" ht="15.75">
      <c r="A1498" s="15"/>
      <c r="B1498" s="7"/>
      <c r="C1498" s="4"/>
      <c r="D1498" s="4"/>
    </row>
    <row r="1499" spans="1:4" ht="15.75">
      <c r="A1499" s="15"/>
      <c r="B1499" s="7"/>
      <c r="C1499" s="4"/>
      <c r="D1499" s="4"/>
    </row>
    <row r="1500" spans="1:4" ht="15.75">
      <c r="A1500" s="15"/>
      <c r="B1500" s="7"/>
      <c r="C1500" s="4"/>
      <c r="D1500" s="4"/>
    </row>
    <row r="1501" spans="1:4" ht="15.75">
      <c r="A1501" s="15"/>
      <c r="B1501" s="7"/>
      <c r="C1501" s="4"/>
      <c r="D1501" s="4"/>
    </row>
    <row r="1502" spans="1:4" ht="15.75">
      <c r="A1502" s="15"/>
      <c r="B1502" s="7"/>
      <c r="C1502" s="4"/>
      <c r="D1502" s="4"/>
    </row>
    <row r="1503" spans="1:4" ht="15.75">
      <c r="A1503" s="15"/>
      <c r="B1503" s="7"/>
      <c r="C1503" s="4"/>
      <c r="D1503" s="4"/>
    </row>
    <row r="1504" spans="1:4" ht="15.75">
      <c r="A1504" s="15"/>
      <c r="B1504" s="7"/>
      <c r="C1504" s="4"/>
      <c r="D1504" s="4"/>
    </row>
    <row r="1505" spans="1:4" ht="15.75">
      <c r="A1505" s="15"/>
      <c r="B1505" s="7"/>
      <c r="C1505" s="4"/>
      <c r="D1505" s="4"/>
    </row>
    <row r="1506" spans="1:4" ht="15.75">
      <c r="A1506" s="15"/>
      <c r="B1506" s="7"/>
      <c r="C1506" s="4"/>
      <c r="D1506" s="4"/>
    </row>
    <row r="1507" spans="1:4" ht="15.75">
      <c r="A1507" s="15"/>
      <c r="B1507" s="7"/>
      <c r="C1507" s="4"/>
      <c r="D1507" s="4"/>
    </row>
    <row r="1508" spans="1:4" ht="15.75">
      <c r="A1508" s="15"/>
      <c r="B1508" s="7"/>
      <c r="C1508" s="4"/>
      <c r="D1508" s="4"/>
    </row>
    <row r="1509" spans="1:4" ht="15.75">
      <c r="A1509" s="15"/>
      <c r="B1509" s="7"/>
      <c r="C1509" s="4"/>
      <c r="D1509" s="4"/>
    </row>
    <row r="1510" spans="1:4" ht="15.75">
      <c r="A1510" s="15"/>
      <c r="B1510" s="7"/>
      <c r="C1510" s="4"/>
      <c r="D1510" s="4"/>
    </row>
    <row r="1511" spans="1:4" ht="15.75">
      <c r="A1511" s="15"/>
      <c r="B1511" s="7"/>
      <c r="C1511" s="4"/>
      <c r="D1511" s="4"/>
    </row>
    <row r="1512" spans="1:4" ht="15.75">
      <c r="A1512" s="15"/>
      <c r="B1512" s="7"/>
      <c r="C1512" s="4"/>
      <c r="D1512" s="4"/>
    </row>
    <row r="1513" spans="1:4" ht="15.75">
      <c r="A1513" s="15"/>
      <c r="B1513" s="7"/>
      <c r="C1513" s="4"/>
      <c r="D1513" s="4"/>
    </row>
    <row r="1514" spans="1:4" ht="15.75">
      <c r="A1514" s="15"/>
      <c r="B1514" s="7"/>
      <c r="C1514" s="4"/>
      <c r="D1514" s="4"/>
    </row>
    <row r="1515" spans="1:4" ht="15.75">
      <c r="A1515" s="15"/>
      <c r="B1515" s="7"/>
      <c r="C1515" s="4"/>
      <c r="D1515" s="4"/>
    </row>
    <row r="1516" spans="1:4" ht="15.75">
      <c r="A1516" s="15"/>
      <c r="B1516" s="7"/>
      <c r="C1516" s="4"/>
      <c r="D1516" s="4"/>
    </row>
    <row r="1517" spans="1:4" ht="15.75">
      <c r="A1517" s="15"/>
      <c r="B1517" s="7"/>
      <c r="C1517" s="4"/>
      <c r="D1517" s="4"/>
    </row>
    <row r="1518" spans="1:4" ht="15.75">
      <c r="A1518" s="15"/>
      <c r="B1518" s="7"/>
      <c r="C1518" s="4"/>
      <c r="D1518" s="4"/>
    </row>
    <row r="1519" spans="1:4" ht="15.75">
      <c r="A1519" s="15"/>
      <c r="B1519" s="7"/>
      <c r="C1519" s="4"/>
      <c r="D1519" s="4"/>
    </row>
    <row r="1520" spans="1:4" ht="15.75">
      <c r="A1520" s="15"/>
      <c r="B1520" s="7"/>
      <c r="C1520" s="4"/>
      <c r="D1520" s="4"/>
    </row>
    <row r="1521" spans="1:4" ht="15.75">
      <c r="A1521" s="15"/>
      <c r="B1521" s="7"/>
      <c r="C1521" s="4"/>
      <c r="D1521" s="4"/>
    </row>
    <row r="1522" spans="1:4" ht="15.75">
      <c r="A1522" s="15"/>
      <c r="B1522" s="7"/>
      <c r="C1522" s="4"/>
      <c r="D1522" s="4"/>
    </row>
    <row r="1523" spans="1:4" ht="15.75">
      <c r="A1523" s="15"/>
      <c r="B1523" s="7"/>
      <c r="C1523" s="4"/>
      <c r="D1523" s="4"/>
    </row>
    <row r="1524" spans="1:4" ht="15.75">
      <c r="A1524" s="15"/>
      <c r="B1524" s="7"/>
      <c r="C1524" s="4"/>
      <c r="D1524" s="4"/>
    </row>
    <row r="1525" spans="1:4" ht="15.75">
      <c r="A1525" s="15"/>
      <c r="B1525" s="7"/>
      <c r="C1525" s="4"/>
      <c r="D1525" s="4"/>
    </row>
    <row r="1526" spans="1:4" ht="15.75">
      <c r="A1526" s="15"/>
      <c r="B1526" s="7"/>
      <c r="C1526" s="4"/>
      <c r="D1526" s="4"/>
    </row>
    <row r="1527" spans="1:4" ht="15.75">
      <c r="A1527" s="15"/>
      <c r="B1527" s="7"/>
      <c r="C1527" s="4"/>
      <c r="D1527" s="4"/>
    </row>
    <row r="1528" spans="1:4" ht="15.75">
      <c r="A1528" s="15"/>
      <c r="B1528" s="7"/>
      <c r="C1528" s="4"/>
      <c r="D1528" s="4"/>
    </row>
    <row r="1529" spans="1:4" ht="15.75">
      <c r="A1529" s="15"/>
      <c r="B1529" s="7"/>
      <c r="C1529" s="4"/>
      <c r="D1529" s="4"/>
    </row>
    <row r="1530" spans="1:4" ht="15.75">
      <c r="A1530" s="15"/>
      <c r="B1530" s="7"/>
      <c r="C1530" s="4"/>
      <c r="D1530" s="4"/>
    </row>
    <row r="1531" spans="1:4" ht="15.75">
      <c r="A1531" s="15"/>
      <c r="B1531" s="7"/>
      <c r="C1531" s="4"/>
      <c r="D1531" s="4"/>
    </row>
    <row r="1532" spans="1:4" ht="15.75">
      <c r="A1532" s="15"/>
      <c r="B1532" s="7"/>
      <c r="C1532" s="4"/>
      <c r="D1532" s="4"/>
    </row>
    <row r="1533" spans="1:4" ht="15.75">
      <c r="A1533" s="15"/>
      <c r="B1533" s="7"/>
      <c r="C1533" s="4"/>
      <c r="D1533" s="4"/>
    </row>
    <row r="1534" spans="1:4" ht="15.75">
      <c r="A1534" s="15"/>
      <c r="B1534" s="7"/>
      <c r="C1534" s="4"/>
      <c r="D1534" s="4"/>
    </row>
    <row r="1535" spans="1:4" ht="15.75">
      <c r="A1535" s="15"/>
      <c r="B1535" s="7"/>
      <c r="C1535" s="4"/>
      <c r="D1535" s="4"/>
    </row>
    <row r="1536" spans="1:4" ht="15.75">
      <c r="A1536" s="15"/>
      <c r="B1536" s="7"/>
      <c r="C1536" s="4"/>
      <c r="D1536" s="4"/>
    </row>
    <row r="1537" spans="1:4" ht="15.75">
      <c r="A1537" s="15"/>
      <c r="B1537" s="7"/>
      <c r="C1537" s="4"/>
      <c r="D1537" s="4"/>
    </row>
    <row r="1538" spans="1:4" ht="15.75">
      <c r="A1538" s="15"/>
      <c r="B1538" s="7"/>
      <c r="C1538" s="4"/>
      <c r="D1538" s="4"/>
    </row>
    <row r="1539" spans="1:4" ht="15.75">
      <c r="A1539" s="15"/>
      <c r="B1539" s="7"/>
      <c r="C1539" s="4"/>
      <c r="D1539" s="4"/>
    </row>
    <row r="1540" spans="1:4" ht="15.75">
      <c r="A1540" s="15"/>
      <c r="B1540" s="7"/>
      <c r="C1540" s="4"/>
      <c r="D1540" s="4"/>
    </row>
    <row r="1541" spans="1:4" ht="15.75">
      <c r="A1541" s="15"/>
      <c r="B1541" s="7"/>
      <c r="C1541" s="4"/>
      <c r="D1541" s="4"/>
    </row>
    <row r="1542" spans="1:4" ht="15.75">
      <c r="A1542" s="15"/>
      <c r="B1542" s="7"/>
      <c r="C1542" s="4"/>
      <c r="D1542" s="4"/>
    </row>
    <row r="1543" spans="1:4" ht="15.75">
      <c r="A1543" s="15"/>
      <c r="B1543" s="7"/>
      <c r="C1543" s="4"/>
      <c r="D1543" s="4"/>
    </row>
    <row r="1544" spans="1:4" ht="15.75">
      <c r="A1544" s="15"/>
      <c r="B1544" s="7"/>
      <c r="C1544" s="4"/>
      <c r="D1544" s="4"/>
    </row>
    <row r="1545" spans="1:4" ht="15.75">
      <c r="A1545" s="15"/>
      <c r="B1545" s="7"/>
      <c r="C1545" s="4"/>
      <c r="D1545" s="4"/>
    </row>
    <row r="1546" spans="1:4" ht="15.75">
      <c r="A1546" s="15"/>
      <c r="B1546" s="7"/>
      <c r="C1546" s="4"/>
      <c r="D1546" s="4"/>
    </row>
    <row r="1547" spans="1:4" ht="15.75">
      <c r="A1547" s="15"/>
      <c r="B1547" s="7"/>
      <c r="C1547" s="4"/>
      <c r="D1547" s="4"/>
    </row>
    <row r="1548" spans="1:4" ht="15.75">
      <c r="A1548" s="15"/>
      <c r="B1548" s="7"/>
      <c r="C1548" s="4"/>
      <c r="D1548" s="4"/>
    </row>
    <row r="1549" spans="1:4" ht="15.75">
      <c r="A1549" s="15"/>
      <c r="B1549" s="7"/>
      <c r="C1549" s="4"/>
      <c r="D1549" s="4"/>
    </row>
    <row r="1550" spans="1:4" ht="15.75">
      <c r="A1550" s="15"/>
      <c r="B1550" s="7"/>
      <c r="C1550" s="4"/>
      <c r="D1550" s="4"/>
    </row>
    <row r="1551" spans="1:4" ht="15.75">
      <c r="A1551" s="15"/>
      <c r="B1551" s="7"/>
      <c r="C1551" s="4"/>
      <c r="D1551" s="4"/>
    </row>
    <row r="1552" spans="1:4" ht="15.75">
      <c r="A1552" s="15"/>
      <c r="B1552" s="7"/>
      <c r="C1552" s="4"/>
      <c r="D1552" s="4"/>
    </row>
    <row r="1553" spans="1:4" ht="15.75">
      <c r="A1553" s="15"/>
      <c r="B1553" s="7"/>
      <c r="C1553" s="4"/>
      <c r="D1553" s="4"/>
    </row>
    <row r="1554" spans="1:4" ht="15.75">
      <c r="A1554" s="15"/>
      <c r="B1554" s="7"/>
      <c r="C1554" s="4"/>
      <c r="D1554" s="4"/>
    </row>
    <row r="1555" spans="1:4" ht="15.75">
      <c r="A1555" s="15"/>
      <c r="B1555" s="7"/>
      <c r="C1555" s="4"/>
      <c r="D1555" s="4"/>
    </row>
    <row r="1556" spans="1:4" ht="15.75">
      <c r="A1556" s="15"/>
      <c r="B1556" s="7"/>
      <c r="C1556" s="4"/>
      <c r="D1556" s="4"/>
    </row>
    <row r="1557" spans="1:4" ht="15.75">
      <c r="A1557" s="15"/>
      <c r="B1557" s="7"/>
      <c r="C1557" s="4"/>
      <c r="D1557" s="4"/>
    </row>
    <row r="1558" spans="1:4" ht="15.75">
      <c r="A1558" s="15"/>
      <c r="B1558" s="7"/>
      <c r="C1558" s="4"/>
      <c r="D1558" s="4"/>
    </row>
    <row r="1559" spans="1:4" ht="15.75">
      <c r="A1559" s="15"/>
      <c r="B1559" s="7"/>
      <c r="C1559" s="4"/>
      <c r="D1559" s="4"/>
    </row>
    <row r="1560" spans="1:4" ht="15.75">
      <c r="A1560" s="15"/>
      <c r="B1560" s="7"/>
      <c r="C1560" s="4"/>
      <c r="D1560" s="4"/>
    </row>
    <row r="1561" spans="1:4" ht="15.75">
      <c r="A1561" s="15"/>
      <c r="B1561" s="7"/>
      <c r="C1561" s="4"/>
      <c r="D1561" s="4"/>
    </row>
    <row r="1562" spans="1:4" ht="15.75">
      <c r="A1562" s="15"/>
      <c r="B1562" s="7"/>
      <c r="C1562" s="4"/>
      <c r="D1562" s="4"/>
    </row>
    <row r="1563" spans="1:4" ht="15.75">
      <c r="A1563" s="15"/>
      <c r="B1563" s="7"/>
      <c r="C1563" s="4"/>
      <c r="D1563" s="4"/>
    </row>
    <row r="1564" spans="1:4" ht="15.75">
      <c r="A1564" s="15"/>
      <c r="B1564" s="7"/>
      <c r="C1564" s="4"/>
      <c r="D1564" s="4"/>
    </row>
    <row r="1565" spans="1:4" ht="15.75">
      <c r="A1565" s="15"/>
      <c r="B1565" s="7"/>
      <c r="C1565" s="4"/>
      <c r="D1565" s="4"/>
    </row>
    <row r="1566" spans="1:4" ht="15.75">
      <c r="A1566" s="15"/>
      <c r="B1566" s="7"/>
      <c r="C1566" s="4"/>
      <c r="D1566" s="4"/>
    </row>
    <row r="1567" spans="1:4" ht="15.75">
      <c r="A1567" s="15"/>
      <c r="B1567" s="7"/>
      <c r="C1567" s="4"/>
      <c r="D1567" s="4"/>
    </row>
    <row r="1568" spans="1:4" ht="15.75">
      <c r="A1568" s="15"/>
      <c r="B1568" s="7"/>
      <c r="C1568" s="4"/>
      <c r="D1568" s="4"/>
    </row>
    <row r="1569" spans="1:4" ht="15.75">
      <c r="A1569" s="15"/>
      <c r="B1569" s="7"/>
      <c r="C1569" s="4"/>
      <c r="D1569" s="4"/>
    </row>
    <row r="1570" spans="1:4" ht="15.75">
      <c r="A1570" s="15"/>
      <c r="B1570" s="7"/>
      <c r="C1570" s="4"/>
      <c r="D1570" s="4"/>
    </row>
    <row r="1571" spans="1:4" ht="15.75">
      <c r="A1571" s="15"/>
      <c r="B1571" s="7"/>
      <c r="C1571" s="4"/>
      <c r="D1571" s="4"/>
    </row>
    <row r="1572" spans="1:4" ht="15.75">
      <c r="A1572" s="15"/>
      <c r="B1572" s="7"/>
      <c r="C1572" s="4"/>
      <c r="D1572" s="4"/>
    </row>
    <row r="1573" spans="1:4" ht="15.75">
      <c r="A1573" s="15"/>
      <c r="B1573" s="7"/>
      <c r="C1573" s="4"/>
      <c r="D1573" s="4"/>
    </row>
    <row r="1574" spans="1:4" ht="15.75">
      <c r="A1574" s="15"/>
      <c r="B1574" s="7"/>
      <c r="C1574" s="4"/>
      <c r="D1574" s="4"/>
    </row>
    <row r="1575" spans="1:4" ht="15.75">
      <c r="A1575" s="15"/>
      <c r="B1575" s="7"/>
      <c r="C1575" s="4"/>
      <c r="D1575" s="4"/>
    </row>
    <row r="1576" spans="1:4" ht="15.75">
      <c r="A1576" s="15"/>
      <c r="B1576" s="7"/>
      <c r="C1576" s="4"/>
      <c r="D1576" s="4"/>
    </row>
    <row r="1577" spans="1:4" ht="15.75">
      <c r="A1577" s="15"/>
      <c r="B1577" s="7"/>
      <c r="C1577" s="4"/>
      <c r="D1577" s="4"/>
    </row>
    <row r="1578" spans="1:4" ht="15.75">
      <c r="A1578" s="15"/>
      <c r="B1578" s="7"/>
      <c r="C1578" s="4"/>
      <c r="D1578" s="4"/>
    </row>
    <row r="1579" spans="1:4" ht="15.75">
      <c r="A1579" s="15"/>
      <c r="B1579" s="7"/>
      <c r="C1579" s="4"/>
      <c r="D1579" s="4"/>
    </row>
    <row r="1580" spans="1:4" ht="15.75">
      <c r="A1580" s="15"/>
      <c r="B1580" s="7"/>
      <c r="C1580" s="4"/>
      <c r="D1580" s="4"/>
    </row>
    <row r="1581" spans="1:4" ht="15.75">
      <c r="A1581" s="15"/>
      <c r="B1581" s="7"/>
      <c r="C1581" s="4"/>
      <c r="D1581" s="4"/>
    </row>
    <row r="1582" spans="1:4" ht="15.75">
      <c r="A1582" s="15"/>
      <c r="B1582" s="7"/>
      <c r="C1582" s="4"/>
      <c r="D1582" s="4"/>
    </row>
    <row r="1583" spans="1:4" ht="15.75">
      <c r="A1583" s="15"/>
      <c r="B1583" s="7"/>
      <c r="C1583" s="4"/>
      <c r="D1583" s="4"/>
    </row>
    <row r="1584" spans="1:4" ht="15.75">
      <c r="A1584" s="15"/>
      <c r="B1584" s="7"/>
      <c r="C1584" s="4"/>
      <c r="D1584" s="4"/>
    </row>
    <row r="1585" spans="1:4" ht="15.75">
      <c r="A1585" s="15"/>
      <c r="B1585" s="7"/>
      <c r="C1585" s="4"/>
      <c r="D1585" s="4"/>
    </row>
    <row r="1586" spans="1:4" ht="15.75">
      <c r="A1586" s="15"/>
      <c r="B1586" s="7"/>
      <c r="C1586" s="4"/>
      <c r="D1586" s="4"/>
    </row>
    <row r="1587" spans="1:4" ht="15.75">
      <c r="A1587" s="15"/>
      <c r="B1587" s="7"/>
      <c r="C1587" s="4"/>
      <c r="D1587" s="4"/>
    </row>
    <row r="1588" spans="1:4" ht="15.75">
      <c r="A1588" s="15"/>
      <c r="B1588" s="7"/>
      <c r="C1588" s="4"/>
      <c r="D1588" s="4"/>
    </row>
    <row r="1589" spans="1:4" ht="15.75">
      <c r="A1589" s="15"/>
      <c r="B1589" s="7"/>
      <c r="C1589" s="4"/>
      <c r="D1589" s="4"/>
    </row>
    <row r="1590" spans="1:4" ht="15.75">
      <c r="A1590" s="15"/>
      <c r="B1590" s="7"/>
      <c r="C1590" s="4"/>
      <c r="D1590" s="4"/>
    </row>
    <row r="1591" spans="1:4" ht="15.75">
      <c r="A1591" s="15"/>
      <c r="B1591" s="7"/>
      <c r="C1591" s="4"/>
      <c r="D1591" s="4"/>
    </row>
    <row r="1592" spans="1:4" ht="15.75">
      <c r="A1592" s="15"/>
      <c r="B1592" s="7"/>
      <c r="C1592" s="4"/>
      <c r="D1592" s="4"/>
    </row>
    <row r="1593" spans="1:4" ht="15.75">
      <c r="A1593" s="15"/>
      <c r="B1593" s="7"/>
      <c r="C1593" s="4"/>
      <c r="D1593" s="4"/>
    </row>
    <row r="1594" spans="1:4" ht="15.75">
      <c r="A1594" s="15"/>
      <c r="B1594" s="7"/>
      <c r="C1594" s="4"/>
      <c r="D1594" s="4"/>
    </row>
    <row r="1595" spans="1:4" ht="15.75">
      <c r="A1595" s="15"/>
      <c r="B1595" s="7"/>
      <c r="C1595" s="4"/>
      <c r="D1595" s="4"/>
    </row>
    <row r="1596" spans="1:4" ht="15.75">
      <c r="A1596" s="15"/>
      <c r="B1596" s="7"/>
      <c r="C1596" s="4"/>
      <c r="D1596" s="4"/>
    </row>
    <row r="1597" spans="1:4" ht="15.75">
      <c r="A1597" s="15"/>
      <c r="B1597" s="7"/>
      <c r="C1597" s="4"/>
      <c r="D1597" s="4"/>
    </row>
    <row r="1598" spans="1:4" ht="15.75">
      <c r="A1598" s="15"/>
      <c r="B1598" s="7"/>
      <c r="C1598" s="4"/>
      <c r="D1598" s="4"/>
    </row>
    <row r="1599" spans="1:4" ht="15.75">
      <c r="A1599" s="15"/>
      <c r="B1599" s="7"/>
      <c r="C1599" s="4"/>
      <c r="D1599" s="4"/>
    </row>
    <row r="1600" spans="1:4" ht="15.75">
      <c r="A1600" s="15"/>
      <c r="B1600" s="7"/>
      <c r="C1600" s="4"/>
      <c r="D1600" s="4"/>
    </row>
    <row r="1601" spans="1:4" ht="15.75">
      <c r="A1601" s="15"/>
      <c r="B1601" s="7"/>
      <c r="C1601" s="4"/>
      <c r="D1601" s="4"/>
    </row>
    <row r="1602" spans="1:4" ht="15.75">
      <c r="A1602" s="15"/>
      <c r="B1602" s="7"/>
      <c r="C1602" s="4"/>
      <c r="D1602" s="4"/>
    </row>
    <row r="1603" spans="1:4" ht="15.75">
      <c r="A1603" s="15"/>
      <c r="B1603" s="7"/>
      <c r="C1603" s="4"/>
      <c r="D1603" s="4"/>
    </row>
    <row r="1604" spans="1:4" ht="15.75">
      <c r="A1604" s="15"/>
      <c r="B1604" s="7"/>
      <c r="C1604" s="4"/>
      <c r="D1604" s="4"/>
    </row>
    <row r="1605" spans="1:4" ht="15.75">
      <c r="A1605" s="15"/>
      <c r="B1605" s="7"/>
      <c r="C1605" s="4"/>
      <c r="D1605" s="4"/>
    </row>
    <row r="1606" spans="1:4" ht="15.75">
      <c r="A1606" s="15"/>
      <c r="B1606" s="7"/>
      <c r="C1606" s="4"/>
      <c r="D1606" s="4"/>
    </row>
    <row r="1607" spans="1:4" ht="15.75">
      <c r="A1607" s="15"/>
      <c r="B1607" s="7"/>
      <c r="C1607" s="4"/>
      <c r="D1607" s="4"/>
    </row>
    <row r="1608" spans="1:4" ht="15.75">
      <c r="A1608" s="15"/>
      <c r="B1608" s="7"/>
      <c r="C1608" s="4"/>
      <c r="D1608" s="4"/>
    </row>
    <row r="1609" spans="1:4" ht="15.75">
      <c r="A1609" s="15"/>
      <c r="B1609" s="7"/>
      <c r="C1609" s="4"/>
      <c r="D1609" s="4"/>
    </row>
    <row r="1610" spans="1:4" ht="15.75">
      <c r="A1610" s="15"/>
      <c r="B1610" s="7"/>
      <c r="C1610" s="4"/>
      <c r="D1610" s="4"/>
    </row>
    <row r="1611" spans="1:4" ht="15.75">
      <c r="A1611" s="15"/>
      <c r="B1611" s="7"/>
      <c r="C1611" s="4"/>
      <c r="D1611" s="4"/>
    </row>
    <row r="1612" spans="1:4" ht="15.75">
      <c r="A1612" s="15"/>
      <c r="B1612" s="7"/>
      <c r="C1612" s="4"/>
      <c r="D1612" s="4"/>
    </row>
    <row r="1613" spans="1:4" ht="15.75">
      <c r="A1613" s="15"/>
      <c r="B1613" s="7"/>
      <c r="C1613" s="4"/>
      <c r="D1613" s="4"/>
    </row>
    <row r="1614" spans="1:4" ht="15.75">
      <c r="A1614" s="15"/>
      <c r="B1614" s="7"/>
      <c r="C1614" s="4"/>
      <c r="D1614" s="4"/>
    </row>
    <row r="1615" spans="1:4" ht="15.75">
      <c r="A1615" s="15"/>
      <c r="B1615" s="7"/>
      <c r="C1615" s="4"/>
      <c r="D1615" s="4"/>
    </row>
    <row r="1616" spans="1:4" ht="15.75">
      <c r="A1616" s="15"/>
      <c r="B1616" s="7"/>
      <c r="C1616" s="4"/>
      <c r="D1616" s="4"/>
    </row>
    <row r="1617" spans="1:4" ht="15.75">
      <c r="A1617" s="15"/>
      <c r="B1617" s="7"/>
      <c r="C1617" s="4"/>
      <c r="D1617" s="4"/>
    </row>
    <row r="1618" spans="1:4" ht="15.75">
      <c r="A1618" s="15"/>
      <c r="B1618" s="7"/>
      <c r="C1618" s="4"/>
      <c r="D1618" s="4"/>
    </row>
    <row r="1619" spans="1:4" ht="15.75">
      <c r="A1619" s="15"/>
      <c r="B1619" s="7"/>
      <c r="C1619" s="4"/>
      <c r="D1619" s="4"/>
    </row>
    <row r="1620" spans="1:4" ht="15.75">
      <c r="A1620" s="15"/>
      <c r="B1620" s="7"/>
      <c r="C1620" s="4"/>
      <c r="D1620" s="4"/>
    </row>
    <row r="1621" spans="1:4" ht="15.75">
      <c r="A1621" s="15"/>
      <c r="B1621" s="7"/>
      <c r="C1621" s="4"/>
      <c r="D1621" s="4"/>
    </row>
    <row r="1622" spans="1:4" ht="15.75">
      <c r="A1622" s="15"/>
      <c r="B1622" s="7"/>
      <c r="C1622" s="4"/>
      <c r="D1622" s="4"/>
    </row>
    <row r="1623" spans="1:4" ht="15.75">
      <c r="A1623" s="15"/>
      <c r="B1623" s="7"/>
      <c r="C1623" s="4"/>
      <c r="D1623" s="4"/>
    </row>
    <row r="1624" spans="1:4" ht="15.75">
      <c r="A1624" s="15"/>
      <c r="B1624" s="7"/>
      <c r="C1624" s="4"/>
      <c r="D1624" s="4"/>
    </row>
    <row r="1625" spans="1:4" ht="15.75">
      <c r="A1625" s="15"/>
      <c r="B1625" s="7"/>
      <c r="C1625" s="4"/>
      <c r="D1625" s="4"/>
    </row>
    <row r="1626" spans="1:4" ht="15.75">
      <c r="A1626" s="15"/>
      <c r="B1626" s="7"/>
      <c r="C1626" s="4"/>
      <c r="D1626" s="4"/>
    </row>
    <row r="1627" spans="1:4" ht="15.75">
      <c r="A1627" s="15"/>
      <c r="B1627" s="7"/>
      <c r="C1627" s="4"/>
      <c r="D1627" s="4"/>
    </row>
    <row r="1628" spans="1:4" ht="15.75">
      <c r="A1628" s="15"/>
      <c r="B1628" s="7"/>
      <c r="C1628" s="4"/>
      <c r="D1628" s="4"/>
    </row>
    <row r="1629" spans="1:4" ht="15.75">
      <c r="A1629" s="15"/>
      <c r="B1629" s="7"/>
      <c r="C1629" s="4"/>
      <c r="D1629" s="4"/>
    </row>
    <row r="1630" spans="1:4" ht="15.75">
      <c r="A1630" s="15"/>
      <c r="B1630" s="7"/>
      <c r="C1630" s="4"/>
      <c r="D1630" s="4"/>
    </row>
    <row r="1631" spans="1:4" ht="15.75">
      <c r="A1631" s="15"/>
      <c r="B1631" s="7"/>
      <c r="C1631" s="4"/>
      <c r="D1631" s="4"/>
    </row>
    <row r="1632" spans="1:4" ht="15.75">
      <c r="A1632" s="15"/>
      <c r="B1632" s="7"/>
      <c r="C1632" s="4"/>
      <c r="D1632" s="4"/>
    </row>
    <row r="1633" spans="1:4" ht="15.75">
      <c r="A1633" s="15"/>
      <c r="B1633" s="7"/>
      <c r="C1633" s="4"/>
      <c r="D1633" s="4"/>
    </row>
    <row r="1634" spans="1:4" ht="15.75">
      <c r="A1634" s="15"/>
      <c r="B1634" s="7"/>
      <c r="C1634" s="4"/>
      <c r="D1634" s="4"/>
    </row>
    <row r="1635" spans="1:4" ht="15.75">
      <c r="A1635" s="15"/>
      <c r="B1635" s="7"/>
      <c r="C1635" s="4"/>
      <c r="D1635" s="4"/>
    </row>
    <row r="1636" spans="1:4" ht="15.75">
      <c r="A1636" s="15"/>
      <c r="B1636" s="7"/>
      <c r="C1636" s="4"/>
      <c r="D1636" s="4"/>
    </row>
    <row r="1637" spans="1:4" ht="15.75">
      <c r="A1637" s="15"/>
      <c r="B1637" s="7"/>
      <c r="C1637" s="4"/>
      <c r="D1637" s="4"/>
    </row>
    <row r="1638" spans="1:4" ht="15.75">
      <c r="A1638" s="15"/>
      <c r="B1638" s="7"/>
      <c r="C1638" s="4"/>
      <c r="D1638" s="4"/>
    </row>
    <row r="1639" spans="1:4" ht="15.75">
      <c r="A1639" s="15"/>
      <c r="B1639" s="7"/>
      <c r="C1639" s="4"/>
      <c r="D1639" s="4"/>
    </row>
    <row r="1640" spans="1:4" ht="15.75">
      <c r="A1640" s="15"/>
      <c r="B1640" s="7"/>
      <c r="C1640" s="4"/>
      <c r="D1640" s="4"/>
    </row>
    <row r="1641" spans="1:4" ht="15.75">
      <c r="A1641" s="15"/>
      <c r="B1641" s="7"/>
      <c r="C1641" s="4"/>
      <c r="D1641" s="4"/>
    </row>
    <row r="1642" spans="1:4" ht="15.75">
      <c r="A1642" s="15"/>
      <c r="B1642" s="7"/>
      <c r="C1642" s="4"/>
      <c r="D1642" s="4"/>
    </row>
    <row r="1643" spans="1:4" ht="15.75">
      <c r="A1643" s="15"/>
      <c r="B1643" s="7"/>
      <c r="C1643" s="4"/>
      <c r="D1643" s="4"/>
    </row>
    <row r="1644" spans="1:4" ht="15.75">
      <c r="A1644" s="15"/>
      <c r="B1644" s="7"/>
      <c r="C1644" s="4"/>
      <c r="D1644" s="4"/>
    </row>
    <row r="1645" spans="1:4" ht="15.75">
      <c r="A1645" s="15"/>
      <c r="B1645" s="7"/>
      <c r="C1645" s="4"/>
      <c r="D1645" s="4"/>
    </row>
    <row r="1646" spans="1:4" ht="15.75">
      <c r="A1646" s="15"/>
      <c r="B1646" s="7"/>
      <c r="C1646" s="4"/>
      <c r="D1646" s="4"/>
    </row>
    <row r="1647" spans="1:4" ht="15.75">
      <c r="A1647" s="15"/>
      <c r="B1647" s="7"/>
      <c r="C1647" s="4"/>
      <c r="D1647" s="4"/>
    </row>
    <row r="1648" spans="1:4" ht="15.75">
      <c r="A1648" s="15"/>
      <c r="B1648" s="7"/>
      <c r="C1648" s="4"/>
      <c r="D1648" s="4"/>
    </row>
    <row r="1649" spans="1:4" ht="15.75">
      <c r="A1649" s="15"/>
      <c r="B1649" s="7"/>
      <c r="C1649" s="4"/>
      <c r="D1649" s="4"/>
    </row>
    <row r="1650" spans="1:4" ht="15.75">
      <c r="A1650" s="15"/>
      <c r="B1650" s="7"/>
      <c r="C1650" s="4"/>
      <c r="D1650" s="4"/>
    </row>
    <row r="1651" spans="1:4" ht="15.75">
      <c r="A1651" s="15"/>
      <c r="B1651" s="7"/>
      <c r="C1651" s="4"/>
      <c r="D1651" s="4"/>
    </row>
    <row r="1652" spans="1:4" ht="15.75">
      <c r="A1652" s="15"/>
      <c r="B1652" s="7"/>
      <c r="C1652" s="4"/>
      <c r="D1652" s="4"/>
    </row>
    <row r="1653" spans="1:4" ht="15.75">
      <c r="A1653" s="15"/>
      <c r="B1653" s="7"/>
      <c r="C1653" s="4"/>
      <c r="D1653" s="4"/>
    </row>
    <row r="1654" spans="1:4" ht="15.75">
      <c r="A1654" s="15"/>
      <c r="B1654" s="7"/>
      <c r="C1654" s="4"/>
      <c r="D1654" s="4"/>
    </row>
    <row r="1655" spans="1:4" ht="15.75">
      <c r="A1655" s="15"/>
      <c r="B1655" s="7"/>
      <c r="C1655" s="4"/>
      <c r="D1655" s="4"/>
    </row>
    <row r="1656" spans="1:4" ht="15.75">
      <c r="A1656" s="15"/>
      <c r="B1656" s="7"/>
      <c r="C1656" s="4"/>
      <c r="D1656" s="4"/>
    </row>
    <row r="1657" spans="1:4" ht="15.75">
      <c r="A1657" s="15"/>
      <c r="B1657" s="7"/>
      <c r="C1657" s="4"/>
      <c r="D1657" s="4"/>
    </row>
    <row r="1658" spans="1:4" ht="15.75">
      <c r="A1658" s="15"/>
      <c r="B1658" s="7"/>
      <c r="C1658" s="4"/>
      <c r="D1658" s="4"/>
    </row>
    <row r="1659" spans="1:4" ht="15.75">
      <c r="A1659" s="15"/>
      <c r="B1659" s="7"/>
      <c r="C1659" s="4"/>
      <c r="D1659" s="4"/>
    </row>
    <row r="1660" spans="1:4" ht="15.75">
      <c r="A1660" s="15"/>
      <c r="B1660" s="7"/>
      <c r="C1660" s="4"/>
      <c r="D1660" s="4"/>
    </row>
    <row r="1661" spans="1:4" ht="15.75">
      <c r="A1661" s="15"/>
      <c r="B1661" s="7"/>
      <c r="C1661" s="4"/>
      <c r="D1661" s="4"/>
    </row>
    <row r="1662" spans="1:4" ht="15.75">
      <c r="A1662" s="15"/>
      <c r="B1662" s="7"/>
      <c r="C1662" s="4"/>
      <c r="D1662" s="4"/>
    </row>
    <row r="1663" spans="1:4" ht="15.75">
      <c r="A1663" s="15"/>
      <c r="B1663" s="7"/>
      <c r="C1663" s="4"/>
      <c r="D1663" s="4"/>
    </row>
    <row r="1664" spans="1:4" ht="15.75">
      <c r="A1664" s="15"/>
      <c r="B1664" s="7"/>
      <c r="C1664" s="4"/>
      <c r="D1664" s="4"/>
    </row>
    <row r="1665" spans="1:4" ht="15.75">
      <c r="A1665" s="15"/>
      <c r="B1665" s="7"/>
      <c r="C1665" s="4"/>
      <c r="D1665" s="4"/>
    </row>
    <row r="1666" spans="1:4" ht="15.75">
      <c r="A1666" s="15"/>
      <c r="B1666" s="7"/>
      <c r="C1666" s="4"/>
      <c r="D1666" s="4"/>
    </row>
    <row r="1667" spans="1:4" ht="15.75">
      <c r="A1667" s="15"/>
      <c r="B1667" s="7"/>
      <c r="C1667" s="4"/>
      <c r="D1667" s="4"/>
    </row>
    <row r="1668" spans="1:4" ht="15.75">
      <c r="A1668" s="15"/>
      <c r="B1668" s="7"/>
      <c r="C1668" s="4"/>
      <c r="D1668" s="4"/>
    </row>
    <row r="1669" spans="1:4" ht="15.75">
      <c r="A1669" s="15"/>
      <c r="B1669" s="7"/>
      <c r="C1669" s="4"/>
      <c r="D1669" s="4"/>
    </row>
    <row r="1670" spans="1:4" ht="15.75">
      <c r="A1670" s="15"/>
      <c r="B1670" s="7"/>
      <c r="C1670" s="4"/>
      <c r="D1670" s="4"/>
    </row>
    <row r="1671" spans="1:4" ht="15.75">
      <c r="A1671" s="15"/>
      <c r="B1671" s="7"/>
      <c r="C1671" s="4"/>
      <c r="D1671" s="4"/>
    </row>
    <row r="1672" spans="1:4" ht="15.75">
      <c r="A1672" s="15"/>
      <c r="B1672" s="7"/>
      <c r="C1672" s="4"/>
      <c r="D1672" s="4"/>
    </row>
    <row r="1673" spans="1:4" ht="15.75">
      <c r="A1673" s="15"/>
      <c r="B1673" s="7"/>
      <c r="C1673" s="4"/>
      <c r="D1673" s="4"/>
    </row>
    <row r="1674" spans="1:4" ht="15.75">
      <c r="A1674" s="15"/>
      <c r="B1674" s="7"/>
      <c r="C1674" s="4"/>
      <c r="D1674" s="4"/>
    </row>
    <row r="1675" spans="1:4" ht="15.75">
      <c r="A1675" s="15"/>
      <c r="B1675" s="7"/>
      <c r="C1675" s="4"/>
      <c r="D1675" s="4"/>
    </row>
    <row r="1676" spans="1:4" ht="15.75">
      <c r="A1676" s="15"/>
      <c r="B1676" s="7"/>
      <c r="C1676" s="4"/>
      <c r="D1676" s="4"/>
    </row>
    <row r="1677" spans="1:4" ht="15.75">
      <c r="A1677" s="15"/>
      <c r="B1677" s="7"/>
      <c r="C1677" s="4"/>
      <c r="D1677" s="4"/>
    </row>
    <row r="1678" spans="1:4" ht="15.75">
      <c r="A1678" s="15"/>
      <c r="B1678" s="7"/>
      <c r="C1678" s="4"/>
      <c r="D1678" s="4"/>
    </row>
    <row r="1679" spans="1:4" ht="15.75">
      <c r="A1679" s="15"/>
      <c r="B1679" s="7"/>
      <c r="C1679" s="4"/>
      <c r="D1679" s="4"/>
    </row>
    <row r="1680" spans="1:4" ht="15.75">
      <c r="A1680" s="15"/>
      <c r="B1680" s="7"/>
      <c r="C1680" s="4"/>
      <c r="D1680" s="4"/>
    </row>
    <row r="1681" spans="1:4" ht="15.75">
      <c r="A1681" s="15"/>
      <c r="B1681" s="7"/>
      <c r="C1681" s="4"/>
      <c r="D1681" s="4"/>
    </row>
    <row r="1682" spans="1:4" ht="15.75">
      <c r="A1682" s="15"/>
      <c r="B1682" s="7"/>
      <c r="C1682" s="4"/>
      <c r="D1682" s="4"/>
    </row>
    <row r="1683" spans="1:4" ht="15.75">
      <c r="A1683" s="15"/>
      <c r="B1683" s="7"/>
      <c r="C1683" s="4"/>
      <c r="D1683" s="4"/>
    </row>
    <row r="1684" spans="1:4" ht="15.75">
      <c r="A1684" s="15"/>
      <c r="B1684" s="7"/>
      <c r="C1684" s="4"/>
      <c r="D1684" s="4"/>
    </row>
    <row r="1685" spans="1:4" ht="15.75">
      <c r="A1685" s="15"/>
      <c r="B1685" s="7"/>
      <c r="C1685" s="4"/>
      <c r="D1685" s="4"/>
    </row>
    <row r="1686" spans="1:4" ht="15.75">
      <c r="A1686" s="15"/>
      <c r="B1686" s="7"/>
      <c r="C1686" s="4"/>
      <c r="D1686" s="4"/>
    </row>
    <row r="1687" spans="1:4" ht="15.75">
      <c r="A1687" s="15"/>
      <c r="B1687" s="7"/>
      <c r="C1687" s="4"/>
      <c r="D1687" s="4"/>
    </row>
    <row r="1688" spans="1:4" ht="15.75">
      <c r="A1688" s="15"/>
      <c r="B1688" s="7"/>
      <c r="C1688" s="4"/>
      <c r="D1688" s="4"/>
    </row>
    <row r="1689" spans="1:4" ht="15.75">
      <c r="A1689" s="15"/>
      <c r="B1689" s="7"/>
      <c r="C1689" s="4"/>
      <c r="D1689" s="4"/>
    </row>
    <row r="1690" spans="1:4" ht="15.75">
      <c r="A1690" s="15"/>
      <c r="B1690" s="7"/>
      <c r="C1690" s="4"/>
      <c r="D1690" s="4"/>
    </row>
    <row r="1691" spans="1:4" ht="15.75">
      <c r="A1691" s="15"/>
      <c r="B1691" s="7"/>
      <c r="C1691" s="4"/>
      <c r="D1691" s="4"/>
    </row>
    <row r="1692" spans="1:4" ht="15.75">
      <c r="A1692" s="15"/>
      <c r="B1692" s="7"/>
      <c r="C1692" s="4"/>
      <c r="D1692" s="4"/>
    </row>
    <row r="1693" spans="1:4" ht="15.75">
      <c r="A1693" s="15"/>
      <c r="B1693" s="7"/>
      <c r="C1693" s="4"/>
      <c r="D1693" s="4"/>
    </row>
    <row r="1694" spans="1:4" ht="15.75">
      <c r="A1694" s="15"/>
      <c r="B1694" s="7"/>
      <c r="C1694" s="4"/>
      <c r="D1694" s="4"/>
    </row>
    <row r="1695" spans="1:4" ht="15.75">
      <c r="A1695" s="15"/>
      <c r="B1695" s="7"/>
      <c r="C1695" s="4"/>
      <c r="D1695" s="4"/>
    </row>
    <row r="1696" spans="1:4" ht="15.75">
      <c r="A1696" s="15"/>
      <c r="B1696" s="7"/>
      <c r="C1696" s="4"/>
      <c r="D1696" s="4"/>
    </row>
    <row r="1697" spans="1:4" ht="15.75">
      <c r="A1697" s="15"/>
      <c r="B1697" s="7"/>
      <c r="C1697" s="4"/>
      <c r="D1697" s="4"/>
    </row>
    <row r="1698" spans="1:4" ht="15.75">
      <c r="A1698" s="15"/>
      <c r="B1698" s="7"/>
      <c r="C1698" s="4"/>
      <c r="D1698" s="4"/>
    </row>
    <row r="1699" spans="1:4" ht="15.75">
      <c r="A1699" s="15"/>
      <c r="B1699" s="7"/>
      <c r="C1699" s="4"/>
      <c r="D1699" s="4"/>
    </row>
    <row r="1700" spans="1:4" ht="15.75">
      <c r="A1700" s="15"/>
      <c r="B1700" s="7"/>
      <c r="C1700" s="4"/>
      <c r="D1700" s="4"/>
    </row>
    <row r="1701" spans="1:4" ht="15.75">
      <c r="A1701" s="15"/>
      <c r="B1701" s="7"/>
      <c r="C1701" s="4"/>
      <c r="D1701" s="4"/>
    </row>
    <row r="1702" spans="1:4" ht="15.75">
      <c r="A1702" s="15"/>
      <c r="B1702" s="7"/>
      <c r="C1702" s="4"/>
      <c r="D1702" s="4"/>
    </row>
    <row r="1703" spans="1:4" ht="15.75">
      <c r="A1703" s="15"/>
      <c r="B1703" s="7"/>
      <c r="C1703" s="4"/>
      <c r="D1703" s="4"/>
    </row>
    <row r="1704" spans="1:4" ht="15.75">
      <c r="A1704" s="15"/>
      <c r="B1704" s="7"/>
      <c r="C1704" s="4"/>
      <c r="D1704" s="4"/>
    </row>
    <row r="1705" spans="1:4" ht="15.75">
      <c r="A1705" s="15"/>
      <c r="B1705" s="7"/>
      <c r="C1705" s="4"/>
      <c r="D1705" s="4"/>
    </row>
    <row r="1706" spans="1:4" ht="15.75">
      <c r="A1706" s="15"/>
      <c r="B1706" s="7"/>
      <c r="C1706" s="4"/>
      <c r="D1706" s="4"/>
    </row>
    <row r="1707" spans="1:4" ht="15.75">
      <c r="A1707" s="15"/>
      <c r="B1707" s="7"/>
      <c r="C1707" s="4"/>
      <c r="D1707" s="4"/>
    </row>
    <row r="1708" spans="1:4" ht="15.75">
      <c r="A1708" s="15"/>
      <c r="B1708" s="7"/>
      <c r="C1708" s="4"/>
      <c r="D1708" s="4"/>
    </row>
    <row r="1709" spans="1:4" ht="15.75">
      <c r="A1709" s="15"/>
      <c r="B1709" s="7"/>
      <c r="C1709" s="4"/>
      <c r="D1709" s="4"/>
    </row>
    <row r="1710" spans="1:4" ht="15.75">
      <c r="A1710" s="15"/>
      <c r="B1710" s="7"/>
      <c r="C1710" s="4"/>
      <c r="D1710" s="4"/>
    </row>
    <row r="1711" spans="1:4" ht="15.75">
      <c r="A1711" s="15"/>
      <c r="B1711" s="7"/>
      <c r="C1711" s="4"/>
      <c r="D1711" s="4"/>
    </row>
    <row r="1712" spans="1:4" ht="15.75">
      <c r="A1712" s="15"/>
      <c r="B1712" s="7"/>
      <c r="C1712" s="4"/>
      <c r="D1712" s="4"/>
    </row>
    <row r="1713" spans="1:4" ht="15.75">
      <c r="A1713" s="15"/>
      <c r="B1713" s="7"/>
      <c r="C1713" s="4"/>
      <c r="D1713" s="4"/>
    </row>
    <row r="1714" spans="1:4" ht="15.75">
      <c r="A1714" s="15"/>
      <c r="B1714" s="7"/>
      <c r="C1714" s="4"/>
      <c r="D1714" s="4"/>
    </row>
    <row r="1715" spans="1:4" ht="15.75">
      <c r="A1715" s="15"/>
      <c r="B1715" s="7"/>
      <c r="C1715" s="4"/>
      <c r="D1715" s="4"/>
    </row>
    <row r="1716" spans="1:4" ht="15.75">
      <c r="A1716" s="15"/>
      <c r="B1716" s="7"/>
      <c r="C1716" s="4"/>
      <c r="D1716" s="4"/>
    </row>
    <row r="1717" spans="1:4" ht="15.75">
      <c r="A1717" s="15"/>
      <c r="B1717" s="7"/>
      <c r="C1717" s="4"/>
      <c r="D1717" s="4"/>
    </row>
    <row r="1718" spans="1:4" ht="15.75">
      <c r="A1718" s="15"/>
      <c r="B1718" s="7"/>
      <c r="C1718" s="4"/>
      <c r="D1718" s="4"/>
    </row>
    <row r="1719" spans="1:4" ht="15.75">
      <c r="A1719" s="15"/>
      <c r="B1719" s="7"/>
      <c r="C1719" s="4"/>
      <c r="D1719" s="4"/>
    </row>
    <row r="1720" spans="1:4" ht="15.75">
      <c r="A1720" s="15"/>
      <c r="B1720" s="7"/>
      <c r="C1720" s="4"/>
      <c r="D1720" s="4"/>
    </row>
    <row r="1721" spans="1:4" ht="15.75">
      <c r="A1721" s="15"/>
      <c r="B1721" s="7"/>
      <c r="C1721" s="4"/>
      <c r="D1721" s="4"/>
    </row>
    <row r="1722" spans="1:4" ht="15.75">
      <c r="A1722" s="15"/>
      <c r="B1722" s="7"/>
      <c r="C1722" s="4"/>
      <c r="D1722" s="4"/>
    </row>
    <row r="1723" spans="1:4" ht="15.75">
      <c r="A1723" s="15"/>
      <c r="B1723" s="7"/>
      <c r="C1723" s="4"/>
      <c r="D1723" s="4"/>
    </row>
    <row r="1724" spans="1:4" ht="15.75">
      <c r="A1724" s="15"/>
      <c r="B1724" s="7"/>
      <c r="C1724" s="4"/>
      <c r="D1724" s="4"/>
    </row>
    <row r="1725" spans="1:4" ht="15.75">
      <c r="A1725" s="15"/>
      <c r="B1725" s="7"/>
      <c r="C1725" s="4"/>
      <c r="D1725" s="4"/>
    </row>
    <row r="1726" spans="1:4" ht="15.75">
      <c r="A1726" s="15"/>
      <c r="B1726" s="7"/>
      <c r="C1726" s="4"/>
      <c r="D1726" s="4"/>
    </row>
    <row r="1727" spans="1:4" ht="15.75">
      <c r="A1727" s="15"/>
      <c r="B1727" s="7"/>
      <c r="C1727" s="4"/>
      <c r="D1727" s="4"/>
    </row>
    <row r="1728" spans="1:4" ht="15.75">
      <c r="A1728" s="15"/>
      <c r="B1728" s="7"/>
      <c r="C1728" s="4"/>
      <c r="D1728" s="4"/>
    </row>
    <row r="1729" spans="1:4" ht="15.75">
      <c r="A1729" s="15"/>
      <c r="B1729" s="7"/>
      <c r="C1729" s="4"/>
      <c r="D1729" s="4"/>
    </row>
    <row r="1730" spans="1:4" ht="15.75">
      <c r="A1730" s="15"/>
      <c r="B1730" s="7"/>
      <c r="C1730" s="4"/>
      <c r="D1730" s="4"/>
    </row>
    <row r="1731" spans="1:4" ht="15.75">
      <c r="A1731" s="15"/>
      <c r="B1731" s="7"/>
      <c r="C1731" s="4"/>
      <c r="D1731" s="4"/>
    </row>
    <row r="1732" spans="1:4" ht="15.75">
      <c r="A1732" s="15"/>
      <c r="B1732" s="7"/>
      <c r="C1732" s="4"/>
      <c r="D1732" s="4"/>
    </row>
    <row r="1733" spans="1:4" ht="15.75">
      <c r="A1733" s="15"/>
      <c r="B1733" s="7"/>
      <c r="C1733" s="4"/>
      <c r="D1733" s="4"/>
    </row>
    <row r="1734" spans="1:4" ht="15.75">
      <c r="A1734" s="15"/>
      <c r="B1734" s="7"/>
      <c r="C1734" s="4"/>
      <c r="D1734" s="4"/>
    </row>
    <row r="1735" spans="1:4" ht="15.75">
      <c r="A1735" s="15"/>
      <c r="B1735" s="7"/>
      <c r="C1735" s="4"/>
      <c r="D1735" s="4"/>
    </row>
    <row r="1736" spans="1:4" ht="15.75">
      <c r="A1736" s="15"/>
      <c r="B1736" s="7"/>
      <c r="C1736" s="4"/>
      <c r="D1736" s="4"/>
    </row>
    <row r="1737" spans="1:4" ht="15.75">
      <c r="A1737" s="15"/>
      <c r="B1737" s="7"/>
      <c r="C1737" s="4"/>
      <c r="D1737" s="4"/>
    </row>
    <row r="1738" spans="1:4" ht="15.75">
      <c r="A1738" s="15"/>
      <c r="B1738" s="7"/>
      <c r="C1738" s="4"/>
      <c r="D1738" s="4"/>
    </row>
    <row r="1739" spans="1:4" ht="15.75">
      <c r="A1739" s="15"/>
      <c r="B1739" s="7"/>
      <c r="C1739" s="4"/>
      <c r="D1739" s="4"/>
    </row>
    <row r="1740" spans="1:4" ht="15.75">
      <c r="A1740" s="15"/>
      <c r="B1740" s="7"/>
      <c r="C1740" s="4"/>
      <c r="D1740" s="4"/>
    </row>
    <row r="1741" spans="1:4" ht="15.75">
      <c r="A1741" s="15"/>
      <c r="B1741" s="7"/>
      <c r="C1741" s="4"/>
      <c r="D1741" s="4"/>
    </row>
    <row r="1742" spans="1:4" ht="15.75">
      <c r="A1742" s="15"/>
      <c r="B1742" s="7"/>
      <c r="C1742" s="4"/>
      <c r="D1742" s="4"/>
    </row>
    <row r="1743" spans="1:4" ht="15.75">
      <c r="A1743" s="15"/>
      <c r="B1743" s="7"/>
      <c r="C1743" s="4"/>
      <c r="D1743" s="4"/>
    </row>
    <row r="1744" spans="1:4" ht="15.75">
      <c r="A1744" s="15"/>
      <c r="B1744" s="7"/>
      <c r="C1744" s="4"/>
      <c r="D1744" s="4"/>
    </row>
    <row r="1745" spans="1:4" ht="15.75">
      <c r="A1745" s="15"/>
      <c r="B1745" s="7"/>
      <c r="C1745" s="4"/>
      <c r="D1745" s="4"/>
    </row>
    <row r="1746" spans="1:4" ht="15.75">
      <c r="A1746" s="15"/>
      <c r="B1746" s="7"/>
      <c r="C1746" s="4"/>
      <c r="D1746" s="4"/>
    </row>
    <row r="1747" spans="1:4" ht="15.75">
      <c r="A1747" s="15"/>
      <c r="B1747" s="7"/>
      <c r="C1747" s="4"/>
      <c r="D1747" s="4"/>
    </row>
    <row r="1748" spans="1:4" ht="15.75">
      <c r="A1748" s="15"/>
      <c r="B1748" s="7"/>
      <c r="C1748" s="4"/>
      <c r="D1748" s="4"/>
    </row>
    <row r="1749" spans="1:4" ht="15.75">
      <c r="A1749" s="15"/>
      <c r="B1749" s="7"/>
      <c r="C1749" s="4"/>
      <c r="D1749" s="4"/>
    </row>
    <row r="1750" spans="1:4" ht="15.75">
      <c r="A1750" s="15"/>
      <c r="B1750" s="7"/>
      <c r="C1750" s="4"/>
      <c r="D1750" s="4"/>
    </row>
    <row r="1751" spans="1:4" ht="15.75">
      <c r="A1751" s="15"/>
      <c r="B1751" s="7"/>
      <c r="C1751" s="4"/>
      <c r="D1751" s="4"/>
    </row>
    <row r="1752" spans="1:4" ht="15.75">
      <c r="A1752" s="15"/>
      <c r="B1752" s="7"/>
      <c r="C1752" s="4"/>
      <c r="D1752" s="4"/>
    </row>
    <row r="1753" spans="1:4" ht="15.75">
      <c r="A1753" s="15"/>
      <c r="B1753" s="7"/>
      <c r="C1753" s="4"/>
      <c r="D1753" s="4"/>
    </row>
    <row r="1754" spans="1:4" ht="15.75">
      <c r="A1754" s="15"/>
      <c r="B1754" s="7"/>
      <c r="C1754" s="4"/>
      <c r="D1754" s="4"/>
    </row>
    <row r="1755" spans="1:4" ht="15.75">
      <c r="A1755" s="15"/>
      <c r="B1755" s="7"/>
      <c r="C1755" s="4"/>
      <c r="D1755" s="4"/>
    </row>
    <row r="1756" spans="1:4" ht="15.75">
      <c r="A1756" s="15"/>
      <c r="B1756" s="7"/>
      <c r="C1756" s="4"/>
      <c r="D1756" s="4"/>
    </row>
    <row r="1757" spans="1:4" ht="15.75">
      <c r="A1757" s="15"/>
      <c r="B1757" s="7"/>
      <c r="C1757" s="4"/>
      <c r="D1757" s="4"/>
    </row>
    <row r="1758" spans="1:4" ht="15.75">
      <c r="A1758" s="15"/>
      <c r="B1758" s="7"/>
      <c r="C1758" s="4"/>
      <c r="D1758" s="4"/>
    </row>
    <row r="1759" spans="1:4" ht="15.75">
      <c r="A1759" s="15"/>
      <c r="B1759" s="7"/>
      <c r="C1759" s="4"/>
      <c r="D1759" s="4"/>
    </row>
    <row r="1760" spans="1:4" ht="15.75">
      <c r="A1760" s="15"/>
      <c r="B1760" s="7"/>
      <c r="C1760" s="4"/>
      <c r="D1760" s="4"/>
    </row>
    <row r="1761" spans="1:4" ht="15.75">
      <c r="A1761" s="15"/>
      <c r="B1761" s="7"/>
      <c r="C1761" s="4"/>
      <c r="D1761" s="4"/>
    </row>
    <row r="1762" spans="1:4" ht="15.75">
      <c r="A1762" s="15"/>
      <c r="B1762" s="7"/>
      <c r="C1762" s="4"/>
      <c r="D1762" s="4"/>
    </row>
    <row r="1763" spans="1:4" ht="15.75">
      <c r="A1763" s="15"/>
      <c r="B1763" s="7"/>
      <c r="C1763" s="4"/>
      <c r="D1763" s="4"/>
    </row>
    <row r="1764" spans="1:4" ht="15.75">
      <c r="A1764" s="15"/>
      <c r="B1764" s="7"/>
      <c r="C1764" s="4"/>
      <c r="D1764" s="4"/>
    </row>
    <row r="1765" spans="1:4" ht="15.75">
      <c r="A1765" s="15"/>
      <c r="B1765" s="7"/>
      <c r="C1765" s="4"/>
      <c r="D1765" s="4"/>
    </row>
    <row r="1766" spans="1:4" ht="15.75">
      <c r="A1766" s="15"/>
      <c r="B1766" s="7"/>
      <c r="C1766" s="4"/>
      <c r="D1766" s="4"/>
    </row>
    <row r="1767" spans="1:4" ht="15.75">
      <c r="A1767" s="15"/>
      <c r="B1767" s="7"/>
      <c r="C1767" s="4"/>
      <c r="D1767" s="4"/>
    </row>
    <row r="1768" spans="1:4" ht="15.75">
      <c r="A1768" s="15"/>
      <c r="B1768" s="7"/>
      <c r="C1768" s="4"/>
      <c r="D1768" s="4"/>
    </row>
    <row r="1769" spans="1:4" ht="15.75">
      <c r="A1769" s="15"/>
      <c r="B1769" s="7"/>
      <c r="C1769" s="4"/>
      <c r="D1769" s="4"/>
    </row>
    <row r="1770" spans="1:4" ht="15.75">
      <c r="A1770" s="15"/>
      <c r="B1770" s="7"/>
      <c r="C1770" s="4"/>
      <c r="D1770" s="4"/>
    </row>
    <row r="1771" spans="1:4" ht="15.75">
      <c r="A1771" s="15"/>
      <c r="B1771" s="7"/>
      <c r="C1771" s="4"/>
      <c r="D1771" s="4"/>
    </row>
    <row r="1772" spans="1:4" ht="15.75">
      <c r="A1772" s="15"/>
      <c r="B1772" s="7"/>
      <c r="C1772" s="4"/>
      <c r="D1772" s="4"/>
    </row>
    <row r="1773" spans="1:4" ht="15.75">
      <c r="A1773" s="15"/>
      <c r="B1773" s="7"/>
      <c r="C1773" s="4"/>
      <c r="D1773" s="4"/>
    </row>
    <row r="1774" spans="1:4" ht="15.75">
      <c r="A1774" s="15"/>
      <c r="B1774" s="7"/>
      <c r="C1774" s="4"/>
      <c r="D1774" s="4"/>
    </row>
    <row r="1775" spans="1:4" ht="15.75">
      <c r="A1775" s="15"/>
      <c r="B1775" s="7"/>
      <c r="C1775" s="4"/>
      <c r="D1775" s="4"/>
    </row>
    <row r="1776" spans="1:4" ht="15.75">
      <c r="A1776" s="15"/>
      <c r="B1776" s="7"/>
      <c r="C1776" s="4"/>
      <c r="D1776" s="4"/>
    </row>
    <row r="1777" spans="1:4" ht="15.75">
      <c r="A1777" s="15"/>
      <c r="B1777" s="7"/>
      <c r="C1777" s="4"/>
      <c r="D1777" s="4"/>
    </row>
    <row r="1778" spans="1:4" ht="15.75">
      <c r="A1778" s="15"/>
      <c r="B1778" s="7"/>
      <c r="C1778" s="4"/>
      <c r="D1778" s="4"/>
    </row>
    <row r="1779" spans="1:4" ht="15.75">
      <c r="A1779" s="15"/>
      <c r="B1779" s="7"/>
      <c r="C1779" s="4"/>
      <c r="D1779" s="4"/>
    </row>
    <row r="1780" spans="1:4" ht="15.75">
      <c r="A1780" s="15"/>
      <c r="B1780" s="7"/>
      <c r="C1780" s="4"/>
      <c r="D1780" s="4"/>
    </row>
    <row r="1781" spans="1:4" ht="15.75">
      <c r="A1781" s="15"/>
      <c r="B1781" s="7"/>
      <c r="C1781" s="4"/>
      <c r="D1781" s="4"/>
    </row>
    <row r="1782" spans="1:4" ht="15.75">
      <c r="A1782" s="15"/>
      <c r="B1782" s="7"/>
      <c r="C1782" s="4"/>
      <c r="D1782" s="4"/>
    </row>
    <row r="1783" spans="1:4" ht="15.75">
      <c r="A1783" s="15"/>
      <c r="B1783" s="7"/>
      <c r="C1783" s="4"/>
      <c r="D1783" s="4"/>
    </row>
    <row r="1784" spans="1:4" ht="15.75">
      <c r="A1784" s="15"/>
      <c r="B1784" s="7"/>
      <c r="C1784" s="4"/>
      <c r="D1784" s="4"/>
    </row>
    <row r="1785" spans="1:4" ht="15.75">
      <c r="A1785" s="15"/>
      <c r="B1785" s="7"/>
      <c r="C1785" s="4"/>
      <c r="D1785" s="4"/>
    </row>
    <row r="1786" spans="1:4" ht="15.75">
      <c r="A1786" s="15"/>
      <c r="B1786" s="7"/>
      <c r="C1786" s="4"/>
      <c r="D1786" s="4"/>
    </row>
    <row r="1787" spans="1:4" ht="15.75">
      <c r="A1787" s="15"/>
      <c r="B1787" s="7"/>
      <c r="C1787" s="4"/>
      <c r="D1787" s="4"/>
    </row>
    <row r="1788" spans="1:4" ht="15.75">
      <c r="A1788" s="15"/>
      <c r="B1788" s="7"/>
      <c r="C1788" s="4"/>
      <c r="D1788" s="4"/>
    </row>
    <row r="1789" spans="1:4" ht="15.75">
      <c r="A1789" s="15"/>
      <c r="B1789" s="7"/>
      <c r="C1789" s="4"/>
      <c r="D1789" s="4"/>
    </row>
    <row r="1790" spans="1:4" ht="15.75">
      <c r="A1790" s="15"/>
      <c r="B1790" s="7"/>
      <c r="C1790" s="4"/>
      <c r="D1790" s="4"/>
    </row>
    <row r="1791" spans="1:4" ht="15.75">
      <c r="A1791" s="15"/>
      <c r="B1791" s="7"/>
      <c r="C1791" s="4"/>
      <c r="D1791" s="4"/>
    </row>
    <row r="1792" spans="1:4" ht="15.75">
      <c r="A1792" s="15"/>
      <c r="B1792" s="7"/>
      <c r="C1792" s="4"/>
      <c r="D1792" s="4"/>
    </row>
    <row r="1793" spans="1:4" ht="15.75">
      <c r="A1793" s="15"/>
      <c r="B1793" s="7"/>
      <c r="C1793" s="4"/>
      <c r="D1793" s="4"/>
    </row>
    <row r="1794" spans="1:4" ht="15.75">
      <c r="A1794" s="15"/>
      <c r="B1794" s="7"/>
      <c r="C1794" s="4"/>
      <c r="D1794" s="4"/>
    </row>
    <row r="1795" spans="1:4" ht="15.75">
      <c r="A1795" s="15"/>
      <c r="B1795" s="7"/>
      <c r="C1795" s="4"/>
      <c r="D1795" s="4"/>
    </row>
    <row r="1796" spans="1:4" ht="15.75">
      <c r="A1796" s="15"/>
      <c r="B1796" s="7"/>
      <c r="C1796" s="4"/>
      <c r="D1796" s="4"/>
    </row>
    <row r="1797" spans="1:4" ht="15.75">
      <c r="A1797" s="15"/>
      <c r="B1797" s="7"/>
      <c r="C1797" s="4"/>
      <c r="D1797" s="4"/>
    </row>
    <row r="1798" spans="1:4" ht="15.75">
      <c r="A1798" s="15"/>
      <c r="B1798" s="7"/>
      <c r="C1798" s="4"/>
      <c r="D1798" s="4"/>
    </row>
    <row r="1799" spans="1:4" ht="15.75">
      <c r="A1799" s="15"/>
      <c r="B1799" s="7"/>
      <c r="C1799" s="4"/>
      <c r="D1799" s="4"/>
    </row>
    <row r="1800" spans="1:4" ht="15.75">
      <c r="A1800" s="15"/>
      <c r="B1800" s="7"/>
      <c r="C1800" s="4"/>
      <c r="D1800" s="4"/>
    </row>
    <row r="1801" spans="1:4" ht="15.75">
      <c r="A1801" s="15"/>
      <c r="B1801" s="7"/>
      <c r="C1801" s="4"/>
      <c r="D1801" s="4"/>
    </row>
    <row r="1802" spans="1:4" ht="15.75">
      <c r="A1802" s="15"/>
      <c r="B1802" s="7"/>
      <c r="C1802" s="4"/>
      <c r="D1802" s="4"/>
    </row>
    <row r="1803" spans="1:4" ht="15.75">
      <c r="A1803" s="15"/>
      <c r="B1803" s="7"/>
      <c r="C1803" s="4"/>
      <c r="D1803" s="4"/>
    </row>
    <row r="1804" spans="1:4" ht="15.75">
      <c r="A1804" s="15"/>
      <c r="B1804" s="7"/>
      <c r="C1804" s="4"/>
      <c r="D1804" s="4"/>
    </row>
    <row r="1805" spans="1:4" ht="15.75">
      <c r="A1805" s="15"/>
      <c r="B1805" s="7"/>
      <c r="C1805" s="4"/>
      <c r="D1805" s="4"/>
    </row>
    <row r="1806" spans="1:4" ht="15.75">
      <c r="A1806" s="15"/>
      <c r="B1806" s="7"/>
      <c r="C1806" s="4"/>
      <c r="D1806" s="4"/>
    </row>
    <row r="1807" spans="1:4" ht="15.75">
      <c r="A1807" s="15"/>
      <c r="B1807" s="7"/>
      <c r="C1807" s="4"/>
      <c r="D1807" s="4"/>
    </row>
    <row r="1808" spans="1:4" ht="15.75">
      <c r="A1808" s="15"/>
      <c r="B1808" s="7"/>
      <c r="C1808" s="4"/>
      <c r="D1808" s="4"/>
    </row>
    <row r="1809" spans="1:4" ht="15.75">
      <c r="A1809" s="15"/>
      <c r="B1809" s="7"/>
      <c r="C1809" s="4"/>
      <c r="D1809" s="4"/>
    </row>
    <row r="1810" spans="1:4" ht="15.75">
      <c r="A1810" s="15"/>
      <c r="B1810" s="7"/>
      <c r="C1810" s="4"/>
      <c r="D1810" s="4"/>
    </row>
    <row r="1811" spans="1:4" ht="15.75">
      <c r="A1811" s="15"/>
      <c r="B1811" s="7"/>
      <c r="C1811" s="4"/>
      <c r="D1811" s="4"/>
    </row>
    <row r="1812" spans="1:4" ht="15.75">
      <c r="A1812" s="15"/>
      <c r="B1812" s="7"/>
      <c r="C1812" s="4"/>
      <c r="D1812" s="4"/>
    </row>
    <row r="1813" spans="1:4" ht="15.75">
      <c r="A1813" s="15"/>
      <c r="B1813" s="7"/>
      <c r="C1813" s="4"/>
      <c r="D1813" s="4"/>
    </row>
    <row r="1814" spans="1:4" ht="15.75">
      <c r="A1814" s="15"/>
      <c r="B1814" s="7"/>
      <c r="C1814" s="4"/>
      <c r="D1814" s="4"/>
    </row>
    <row r="1815" spans="1:4" ht="15.75">
      <c r="A1815" s="15"/>
      <c r="B1815" s="7"/>
      <c r="C1815" s="4"/>
      <c r="D1815" s="4"/>
    </row>
    <row r="1816" spans="1:4" ht="15.75">
      <c r="A1816" s="15"/>
      <c r="B1816" s="7"/>
      <c r="C1816" s="4"/>
      <c r="D1816" s="4"/>
    </row>
    <row r="1817" spans="1:4" ht="15.75">
      <c r="A1817" s="15"/>
      <c r="B1817" s="7"/>
      <c r="C1817" s="4"/>
      <c r="D1817" s="4"/>
    </row>
    <row r="1818" spans="1:4" ht="15.75">
      <c r="A1818" s="15"/>
      <c r="B1818" s="7"/>
      <c r="C1818" s="4"/>
      <c r="D1818" s="4"/>
    </row>
    <row r="1819" spans="1:4" ht="15.75">
      <c r="A1819" s="15"/>
      <c r="B1819" s="7"/>
      <c r="C1819" s="4"/>
      <c r="D1819" s="4"/>
    </row>
    <row r="1820" spans="1:4" ht="15.75">
      <c r="A1820" s="15"/>
      <c r="B1820" s="7"/>
      <c r="C1820" s="4"/>
      <c r="D1820" s="4"/>
    </row>
    <row r="1821" spans="1:4" ht="15.75">
      <c r="A1821" s="15"/>
      <c r="B1821" s="7"/>
      <c r="C1821" s="4"/>
      <c r="D1821" s="4"/>
    </row>
    <row r="1822" spans="1:4" ht="15.75">
      <c r="A1822" s="15"/>
      <c r="B1822" s="7"/>
      <c r="C1822" s="4"/>
      <c r="D1822" s="4"/>
    </row>
    <row r="1823" spans="1:4" ht="15.75">
      <c r="A1823" s="15"/>
      <c r="B1823" s="7"/>
      <c r="C1823" s="4"/>
      <c r="D1823" s="4"/>
    </row>
    <row r="1824" spans="1:4" ht="15.75">
      <c r="A1824" s="15"/>
      <c r="B1824" s="7"/>
      <c r="C1824" s="4"/>
      <c r="D1824" s="4"/>
    </row>
    <row r="1825" spans="1:4" ht="15.75">
      <c r="A1825" s="15"/>
      <c r="B1825" s="7"/>
      <c r="C1825" s="4"/>
      <c r="D1825" s="4"/>
    </row>
    <row r="1826" spans="1:4" ht="15.75">
      <c r="A1826" s="15"/>
      <c r="B1826" s="7"/>
      <c r="C1826" s="4"/>
      <c r="D1826" s="4"/>
    </row>
    <row r="1827" spans="1:4" ht="15.75">
      <c r="A1827" s="15"/>
      <c r="B1827" s="7"/>
      <c r="C1827" s="4"/>
      <c r="D1827" s="4"/>
    </row>
    <row r="1828" spans="1:4" ht="15.75">
      <c r="A1828" s="15"/>
      <c r="B1828" s="7"/>
      <c r="C1828" s="4"/>
      <c r="D1828" s="4"/>
    </row>
    <row r="1829" spans="1:4" ht="15.75">
      <c r="A1829" s="15"/>
      <c r="B1829" s="7"/>
      <c r="C1829" s="4"/>
      <c r="D1829" s="4"/>
    </row>
    <row r="1830" spans="1:4" ht="15.75">
      <c r="A1830" s="15"/>
      <c r="B1830" s="7"/>
      <c r="C1830" s="4"/>
      <c r="D1830" s="4"/>
    </row>
    <row r="1831" spans="1:4" ht="15.75">
      <c r="A1831" s="15"/>
      <c r="B1831" s="7"/>
      <c r="C1831" s="4"/>
      <c r="D1831" s="4"/>
    </row>
    <row r="1832" spans="1:4" ht="15.75">
      <c r="A1832" s="15"/>
      <c r="B1832" s="7"/>
      <c r="C1832" s="4"/>
      <c r="D1832" s="4"/>
    </row>
    <row r="1833" spans="1:4" ht="15.75">
      <c r="A1833" s="15"/>
      <c r="B1833" s="7"/>
      <c r="C1833" s="4"/>
      <c r="D1833" s="4"/>
    </row>
    <row r="1834" spans="1:4" ht="15.75">
      <c r="A1834" s="15"/>
      <c r="B1834" s="7"/>
      <c r="C1834" s="4"/>
      <c r="D1834" s="4"/>
    </row>
    <row r="1835" spans="1:4" ht="15.75">
      <c r="A1835" s="15"/>
      <c r="B1835" s="7"/>
      <c r="C1835" s="4"/>
      <c r="D1835" s="4"/>
    </row>
    <row r="1836" spans="1:4" ht="15.75">
      <c r="A1836" s="15"/>
      <c r="B1836" s="7"/>
      <c r="C1836" s="4"/>
      <c r="D1836" s="4"/>
    </row>
    <row r="1837" spans="1:4" ht="15.75">
      <c r="A1837" s="15"/>
      <c r="B1837" s="7"/>
      <c r="C1837" s="4"/>
      <c r="D1837" s="4"/>
    </row>
    <row r="1838" spans="1:4" ht="15.75">
      <c r="A1838" s="15"/>
      <c r="B1838" s="7"/>
      <c r="C1838" s="4"/>
      <c r="D1838" s="4"/>
    </row>
    <row r="1839" spans="1:4" ht="15.75">
      <c r="A1839" s="15"/>
      <c r="B1839" s="7"/>
      <c r="C1839" s="4"/>
      <c r="D1839" s="4"/>
    </row>
    <row r="1840" spans="1:4" ht="15.75">
      <c r="A1840" s="15"/>
      <c r="B1840" s="7"/>
      <c r="C1840" s="4"/>
      <c r="D1840" s="4"/>
    </row>
    <row r="1841" spans="1:4" ht="15.75">
      <c r="A1841" s="15"/>
      <c r="B1841" s="7"/>
      <c r="C1841" s="4"/>
      <c r="D1841" s="4"/>
    </row>
    <row r="1842" spans="1:4" ht="15.75">
      <c r="A1842" s="15"/>
      <c r="B1842" s="7"/>
      <c r="C1842" s="4"/>
      <c r="D1842" s="4"/>
    </row>
    <row r="1843" spans="1:4" ht="15.75">
      <c r="A1843" s="15"/>
      <c r="B1843" s="7"/>
      <c r="C1843" s="4"/>
      <c r="D1843" s="4"/>
    </row>
    <row r="1844" spans="1:4" ht="15.75">
      <c r="A1844" s="15"/>
      <c r="B1844" s="7"/>
      <c r="C1844" s="4"/>
      <c r="D1844" s="4"/>
    </row>
    <row r="1845" spans="1:4" ht="15.75">
      <c r="A1845" s="15"/>
      <c r="B1845" s="7"/>
      <c r="C1845" s="4"/>
      <c r="D1845" s="4"/>
    </row>
    <row r="1846" spans="1:4" ht="15.75">
      <c r="A1846" s="15"/>
      <c r="B1846" s="7"/>
      <c r="C1846" s="4"/>
      <c r="D1846" s="4"/>
    </row>
    <row r="1847" spans="1:4" ht="15.75">
      <c r="A1847" s="15"/>
      <c r="B1847" s="7"/>
      <c r="C1847" s="4"/>
      <c r="D1847" s="4"/>
    </row>
    <row r="1848" spans="1:4" ht="15.75">
      <c r="A1848" s="15"/>
      <c r="B1848" s="7"/>
      <c r="C1848" s="4"/>
      <c r="D1848" s="4"/>
    </row>
    <row r="1849" spans="1:4" ht="15.75">
      <c r="A1849" s="15"/>
      <c r="B1849" s="7"/>
      <c r="C1849" s="4"/>
      <c r="D1849" s="4"/>
    </row>
    <row r="1850" spans="1:4" ht="15.75">
      <c r="A1850" s="15"/>
      <c r="B1850" s="7"/>
      <c r="C1850" s="4"/>
      <c r="D1850" s="4"/>
    </row>
    <row r="1851" spans="1:4" ht="15.75">
      <c r="A1851" s="15"/>
      <c r="B1851" s="7"/>
      <c r="C1851" s="4"/>
      <c r="D1851" s="4"/>
    </row>
    <row r="1852" spans="1:4" ht="15.75">
      <c r="A1852" s="15"/>
      <c r="B1852" s="7"/>
      <c r="C1852" s="4"/>
      <c r="D1852" s="4"/>
    </row>
    <row r="1853" spans="1:4" ht="15.75">
      <c r="A1853" s="15"/>
      <c r="B1853" s="7"/>
      <c r="C1853" s="4"/>
      <c r="D1853" s="4"/>
    </row>
    <row r="1854" spans="1:4" ht="15.75">
      <c r="A1854" s="15"/>
      <c r="B1854" s="7"/>
      <c r="C1854" s="4"/>
      <c r="D1854" s="4"/>
    </row>
    <row r="1855" spans="1:4" ht="15.75">
      <c r="A1855" s="15"/>
      <c r="B1855" s="7"/>
      <c r="C1855" s="4"/>
      <c r="D1855" s="4"/>
    </row>
    <row r="1856" spans="1:4" ht="15.75">
      <c r="A1856" s="15"/>
      <c r="B1856" s="7"/>
      <c r="C1856" s="4"/>
      <c r="D1856" s="4"/>
    </row>
    <row r="1857" spans="1:4" ht="15.75">
      <c r="A1857" s="15"/>
      <c r="B1857" s="7"/>
      <c r="C1857" s="4"/>
      <c r="D1857" s="4"/>
    </row>
    <row r="1858" spans="1:4" ht="15.75">
      <c r="A1858" s="15"/>
      <c r="B1858" s="7"/>
      <c r="C1858" s="4"/>
      <c r="D1858" s="4"/>
    </row>
    <row r="1859" spans="1:4" ht="15.75">
      <c r="A1859" s="15"/>
      <c r="B1859" s="7"/>
      <c r="C1859" s="4"/>
      <c r="D1859" s="4"/>
    </row>
    <row r="1860" spans="1:4" ht="15.75">
      <c r="A1860" s="15"/>
      <c r="B1860" s="7"/>
      <c r="C1860" s="4"/>
      <c r="D1860" s="4"/>
    </row>
    <row r="1861" spans="1:4" ht="15.75">
      <c r="A1861" s="15"/>
      <c r="B1861" s="7"/>
      <c r="C1861" s="4"/>
      <c r="D1861" s="4"/>
    </row>
    <row r="1862" spans="1:4" ht="15.75">
      <c r="A1862" s="15"/>
      <c r="B1862" s="7"/>
      <c r="C1862" s="4"/>
      <c r="D1862" s="4"/>
    </row>
    <row r="1863" spans="1:4" ht="15.75">
      <c r="A1863" s="15"/>
      <c r="B1863" s="7"/>
      <c r="C1863" s="4"/>
      <c r="D1863" s="4"/>
    </row>
    <row r="1864" spans="1:4" ht="15.75">
      <c r="A1864" s="15"/>
      <c r="B1864" s="7"/>
      <c r="C1864" s="4"/>
      <c r="D1864" s="4"/>
    </row>
    <row r="1865" spans="1:4" ht="15.75">
      <c r="A1865" s="15"/>
      <c r="B1865" s="7"/>
      <c r="C1865" s="4"/>
      <c r="D1865" s="4"/>
    </row>
    <row r="1866" spans="1:4" ht="15.75">
      <c r="A1866" s="15"/>
      <c r="B1866" s="7"/>
      <c r="C1866" s="4"/>
      <c r="D1866" s="4"/>
    </row>
    <row r="1867" spans="1:4" ht="15.75">
      <c r="A1867" s="15"/>
      <c r="B1867" s="7"/>
      <c r="C1867" s="4"/>
      <c r="D1867" s="4"/>
    </row>
    <row r="1868" spans="1:4" ht="15.75">
      <c r="A1868" s="15"/>
      <c r="B1868" s="7"/>
      <c r="C1868" s="4"/>
      <c r="D1868" s="4"/>
    </row>
    <row r="1869" spans="1:4" ht="15.75">
      <c r="A1869" s="15"/>
      <c r="B1869" s="7"/>
      <c r="C1869" s="4"/>
      <c r="D1869" s="4"/>
    </row>
    <row r="1870" spans="1:4" ht="15.75">
      <c r="A1870" s="15"/>
      <c r="B1870" s="7"/>
      <c r="C1870" s="4"/>
      <c r="D1870" s="4"/>
    </row>
    <row r="1871" spans="1:4" ht="15.75">
      <c r="A1871" s="15"/>
      <c r="B1871" s="7"/>
      <c r="C1871" s="4"/>
      <c r="D1871" s="4"/>
    </row>
    <row r="1872" spans="1:4" ht="15.75">
      <c r="A1872" s="15"/>
      <c r="B1872" s="7"/>
      <c r="C1872" s="4"/>
      <c r="D1872" s="4"/>
    </row>
    <row r="1873" spans="1:4" ht="15.75">
      <c r="A1873" s="15"/>
      <c r="B1873" s="7"/>
      <c r="C1873" s="4"/>
      <c r="D1873" s="4"/>
    </row>
    <row r="1874" spans="1:4" ht="15.75">
      <c r="A1874" s="15"/>
      <c r="B1874" s="7"/>
      <c r="C1874" s="4"/>
      <c r="D1874" s="4"/>
    </row>
    <row r="1875" spans="1:4" ht="15.75">
      <c r="A1875" s="15"/>
      <c r="B1875" s="7"/>
      <c r="C1875" s="4"/>
      <c r="D1875" s="4"/>
    </row>
    <row r="1876" spans="1:4" ht="15.75">
      <c r="A1876" s="15"/>
      <c r="B1876" s="7"/>
      <c r="C1876" s="4"/>
      <c r="D1876" s="4"/>
    </row>
    <row r="1877" spans="1:4" ht="15.75">
      <c r="A1877" s="15"/>
      <c r="B1877" s="7"/>
      <c r="C1877" s="4"/>
      <c r="D1877" s="4"/>
    </row>
    <row r="1878" spans="1:4" ht="15.75">
      <c r="A1878" s="15"/>
      <c r="B1878" s="7"/>
      <c r="C1878" s="4"/>
      <c r="D1878" s="4"/>
    </row>
    <row r="1879" spans="1:4" ht="15.75">
      <c r="A1879" s="15"/>
      <c r="B1879" s="7"/>
      <c r="C1879" s="4"/>
      <c r="D1879" s="4"/>
    </row>
    <row r="1880" spans="1:4" ht="15.75">
      <c r="A1880" s="15"/>
      <c r="B1880" s="7"/>
      <c r="C1880" s="4"/>
      <c r="D1880" s="4"/>
    </row>
    <row r="1881" spans="1:4" ht="15.75">
      <c r="A1881" s="15"/>
      <c r="B1881" s="7"/>
      <c r="C1881" s="4"/>
      <c r="D1881" s="4"/>
    </row>
    <row r="1882" spans="1:4" ht="15.75">
      <c r="A1882" s="15"/>
      <c r="B1882" s="7"/>
      <c r="C1882" s="4"/>
      <c r="D1882" s="4"/>
    </row>
    <row r="1883" spans="1:4" ht="15.75">
      <c r="A1883" s="15"/>
      <c r="B1883" s="7"/>
      <c r="C1883" s="4"/>
      <c r="D1883" s="4"/>
    </row>
    <row r="1884" spans="1:4" ht="15.75">
      <c r="A1884" s="15"/>
      <c r="B1884" s="7"/>
      <c r="C1884" s="4"/>
      <c r="D1884" s="4"/>
    </row>
    <row r="1885" spans="1:4" ht="15.75">
      <c r="A1885" s="15"/>
      <c r="B1885" s="7"/>
      <c r="C1885" s="4"/>
      <c r="D1885" s="4"/>
    </row>
    <row r="1886" spans="1:4" ht="15.75">
      <c r="A1886" s="15"/>
      <c r="B1886" s="7"/>
      <c r="C1886" s="4"/>
      <c r="D1886" s="4"/>
    </row>
    <row r="1887" spans="1:4" ht="15.75">
      <c r="A1887" s="15"/>
      <c r="B1887" s="7"/>
      <c r="C1887" s="4"/>
      <c r="D1887" s="4"/>
    </row>
    <row r="1888" spans="1:4" ht="15.75">
      <c r="A1888" s="15"/>
      <c r="B1888" s="7"/>
      <c r="C1888" s="4"/>
      <c r="D1888" s="4"/>
    </row>
    <row r="1889" spans="1:4" ht="15.75">
      <c r="A1889" s="15"/>
      <c r="B1889" s="7"/>
      <c r="C1889" s="4"/>
      <c r="D1889" s="4"/>
    </row>
    <row r="1890" spans="1:4" ht="15.75">
      <c r="A1890" s="15"/>
      <c r="B1890" s="7"/>
      <c r="C1890" s="4"/>
      <c r="D1890" s="4"/>
    </row>
    <row r="1891" spans="1:4" ht="15.75">
      <c r="A1891" s="15"/>
      <c r="B1891" s="7"/>
      <c r="C1891" s="4"/>
      <c r="D1891" s="4"/>
    </row>
    <row r="1892" spans="1:4" ht="15.75">
      <c r="A1892" s="15"/>
      <c r="B1892" s="7"/>
      <c r="C1892" s="4"/>
      <c r="D1892" s="4"/>
    </row>
    <row r="1893" spans="1:4" ht="15.75">
      <c r="A1893" s="15"/>
      <c r="B1893" s="7"/>
      <c r="C1893" s="4"/>
      <c r="D1893" s="4"/>
    </row>
    <row r="1894" spans="1:4" ht="15.75">
      <c r="A1894" s="15"/>
      <c r="B1894" s="7"/>
      <c r="C1894" s="4"/>
      <c r="D1894" s="4"/>
    </row>
    <row r="1895" spans="1:4" ht="15.75">
      <c r="A1895" s="15"/>
      <c r="B1895" s="7"/>
      <c r="C1895" s="4"/>
      <c r="D1895" s="4"/>
    </row>
    <row r="1896" spans="1:4" ht="15.75">
      <c r="A1896" s="15"/>
      <c r="B1896" s="7"/>
      <c r="C1896" s="4"/>
      <c r="D1896" s="4"/>
    </row>
    <row r="1897" spans="1:4" ht="15.75">
      <c r="A1897" s="15"/>
      <c r="B1897" s="7"/>
      <c r="C1897" s="4"/>
      <c r="D1897" s="4"/>
    </row>
    <row r="1898" spans="1:4" ht="15.75">
      <c r="A1898" s="15"/>
      <c r="B1898" s="7"/>
      <c r="C1898" s="4"/>
      <c r="D1898" s="4"/>
    </row>
    <row r="1899" spans="1:4" ht="15.75">
      <c r="A1899" s="15"/>
      <c r="B1899" s="7"/>
      <c r="C1899" s="4"/>
      <c r="D1899" s="4"/>
    </row>
    <row r="1900" spans="1:4" ht="15.75">
      <c r="A1900" s="15"/>
      <c r="B1900" s="7"/>
      <c r="C1900" s="4"/>
      <c r="D1900" s="4"/>
    </row>
    <row r="1901" spans="1:4" ht="15.75">
      <c r="A1901" s="15"/>
      <c r="B1901" s="7"/>
      <c r="C1901" s="4"/>
      <c r="D1901" s="4"/>
    </row>
    <row r="1902" spans="1:4" ht="15.75">
      <c r="A1902" s="15"/>
      <c r="B1902" s="7"/>
      <c r="C1902" s="4"/>
      <c r="D1902" s="4"/>
    </row>
    <row r="1903" spans="1:4" ht="15.75">
      <c r="A1903" s="15"/>
      <c r="B1903" s="7"/>
      <c r="C1903" s="4"/>
      <c r="D1903" s="4"/>
    </row>
    <row r="1904" spans="1:4" ht="15.75">
      <c r="A1904" s="15"/>
      <c r="B1904" s="7"/>
      <c r="C1904" s="4"/>
      <c r="D1904" s="4"/>
    </row>
    <row r="1905" spans="1:4" ht="15.75">
      <c r="A1905" s="15"/>
      <c r="B1905" s="7"/>
      <c r="C1905" s="4"/>
      <c r="D1905" s="4"/>
    </row>
    <row r="1906" spans="1:4" ht="15.75">
      <c r="A1906" s="15"/>
      <c r="B1906" s="7"/>
      <c r="C1906" s="4"/>
      <c r="D1906" s="4"/>
    </row>
    <row r="1907" spans="1:4" ht="15.75">
      <c r="A1907" s="15"/>
      <c r="B1907" s="7"/>
      <c r="C1907" s="4"/>
      <c r="D1907" s="4"/>
    </row>
    <row r="1908" spans="1:4" ht="15.75">
      <c r="A1908" s="15"/>
      <c r="B1908" s="7"/>
      <c r="C1908" s="4"/>
      <c r="D1908" s="4"/>
    </row>
    <row r="1909" spans="1:4" ht="15.75">
      <c r="A1909" s="15"/>
      <c r="B1909" s="7"/>
      <c r="C1909" s="4"/>
      <c r="D1909" s="4"/>
    </row>
    <row r="1910" spans="1:4" ht="15.75">
      <c r="A1910" s="15"/>
      <c r="B1910" s="7"/>
      <c r="C1910" s="4"/>
      <c r="D1910" s="4"/>
    </row>
    <row r="1911" spans="1:4" ht="15.75">
      <c r="A1911" s="15"/>
      <c r="B1911" s="7"/>
      <c r="C1911" s="4"/>
      <c r="D1911" s="4"/>
    </row>
    <row r="1912" spans="1:4" ht="15.75">
      <c r="A1912" s="15"/>
      <c r="B1912" s="7"/>
      <c r="C1912" s="4"/>
      <c r="D1912" s="4"/>
    </row>
    <row r="1913" spans="1:4" ht="15.75">
      <c r="A1913" s="15"/>
      <c r="B1913" s="7"/>
      <c r="C1913" s="4"/>
      <c r="D1913" s="4"/>
    </row>
    <row r="1914" spans="1:4" ht="15.75">
      <c r="A1914" s="15"/>
      <c r="B1914" s="7"/>
      <c r="C1914" s="4"/>
      <c r="D1914" s="4"/>
    </row>
    <row r="1915" spans="1:4" ht="15.75">
      <c r="A1915" s="15"/>
      <c r="B1915" s="7"/>
      <c r="C1915" s="4"/>
      <c r="D1915" s="4"/>
    </row>
    <row r="1916" spans="1:4" ht="15.75">
      <c r="A1916" s="15"/>
      <c r="B1916" s="7"/>
      <c r="C1916" s="4"/>
      <c r="D1916" s="4"/>
    </row>
    <row r="1917" spans="1:4" ht="15.75">
      <c r="A1917" s="15"/>
      <c r="B1917" s="7"/>
      <c r="C1917" s="4"/>
      <c r="D1917" s="4"/>
    </row>
    <row r="1918" spans="1:4" ht="15.75">
      <c r="A1918" s="15"/>
      <c r="B1918" s="7"/>
      <c r="C1918" s="4"/>
      <c r="D1918" s="4"/>
    </row>
    <row r="1919" spans="1:4" ht="15.75">
      <c r="A1919" s="15"/>
      <c r="B1919" s="7"/>
      <c r="C1919" s="4"/>
      <c r="D1919" s="4"/>
    </row>
    <row r="1920" spans="1:4" ht="15.75">
      <c r="A1920" s="15"/>
      <c r="B1920" s="7"/>
      <c r="C1920" s="4"/>
      <c r="D1920" s="4"/>
    </row>
    <row r="1921" spans="1:4" ht="15.75">
      <c r="A1921" s="15"/>
      <c r="B1921" s="7"/>
      <c r="C1921" s="4"/>
      <c r="D1921" s="4"/>
    </row>
    <row r="1922" spans="1:4" ht="15.75">
      <c r="A1922" s="15"/>
      <c r="B1922" s="7"/>
      <c r="C1922" s="4"/>
      <c r="D1922" s="4"/>
    </row>
    <row r="1923" spans="1:4" ht="15.75">
      <c r="A1923" s="15"/>
      <c r="B1923" s="7"/>
      <c r="C1923" s="4"/>
      <c r="D1923" s="4"/>
    </row>
    <row r="1924" spans="1:4" ht="15.75">
      <c r="A1924" s="15"/>
      <c r="B1924" s="7"/>
      <c r="C1924" s="4"/>
      <c r="D1924" s="4"/>
    </row>
    <row r="1925" spans="1:4" ht="15.75">
      <c r="A1925" s="15"/>
      <c r="B1925" s="7"/>
      <c r="C1925" s="4"/>
      <c r="D1925" s="4"/>
    </row>
    <row r="1926" spans="1:4" ht="15.75">
      <c r="A1926" s="15"/>
      <c r="B1926" s="7"/>
      <c r="C1926" s="4"/>
      <c r="D1926" s="4"/>
    </row>
    <row r="1927" spans="1:4" ht="15.75">
      <c r="A1927" s="15"/>
      <c r="B1927" s="7"/>
      <c r="C1927" s="4"/>
      <c r="D1927" s="4"/>
    </row>
    <row r="1928" spans="1:4" ht="15.75">
      <c r="A1928" s="15"/>
      <c r="B1928" s="7"/>
      <c r="C1928" s="4"/>
      <c r="D1928" s="4"/>
    </row>
    <row r="1929" spans="1:4" ht="15.75">
      <c r="A1929" s="15"/>
      <c r="B1929" s="7"/>
      <c r="C1929" s="4"/>
      <c r="D1929" s="4"/>
    </row>
    <row r="1930" spans="1:4" ht="15.75">
      <c r="A1930" s="15"/>
      <c r="B1930" s="7"/>
      <c r="C1930" s="4"/>
      <c r="D1930" s="4"/>
    </row>
    <row r="1931" spans="1:4" ht="15.75">
      <c r="A1931" s="15"/>
      <c r="B1931" s="7"/>
      <c r="C1931" s="4"/>
      <c r="D1931" s="4"/>
    </row>
    <row r="1932" spans="1:4" ht="15.75">
      <c r="A1932" s="15"/>
      <c r="B1932" s="7"/>
      <c r="C1932" s="4"/>
      <c r="D1932" s="4"/>
    </row>
    <row r="1933" spans="1:4" ht="15.75">
      <c r="A1933" s="15"/>
      <c r="B1933" s="7"/>
      <c r="C1933" s="4"/>
      <c r="D1933" s="4"/>
    </row>
    <row r="1934" spans="1:4" ht="15.75">
      <c r="A1934" s="15"/>
      <c r="B1934" s="7"/>
      <c r="C1934" s="4"/>
      <c r="D1934" s="4"/>
    </row>
    <row r="1935" spans="1:4" ht="15.75">
      <c r="A1935" s="15"/>
      <c r="B1935" s="7"/>
      <c r="C1935" s="4"/>
      <c r="D1935" s="4"/>
    </row>
    <row r="1936" spans="1:4" ht="15.75">
      <c r="A1936" s="15"/>
      <c r="B1936" s="7"/>
      <c r="C1936" s="4"/>
      <c r="D1936" s="4"/>
    </row>
    <row r="1937" spans="1:4" ht="15.75">
      <c r="A1937" s="15"/>
      <c r="B1937" s="7"/>
      <c r="C1937" s="4"/>
      <c r="D1937" s="4"/>
    </row>
    <row r="1938" spans="1:4" ht="15.75">
      <c r="A1938" s="15"/>
      <c r="B1938" s="7"/>
      <c r="C1938" s="4"/>
      <c r="D1938" s="4"/>
    </row>
    <row r="1939" spans="1:4" ht="15.75">
      <c r="A1939" s="15"/>
      <c r="B1939" s="7"/>
      <c r="C1939" s="4"/>
      <c r="D1939" s="4"/>
    </row>
    <row r="1940" spans="1:4" ht="15.75">
      <c r="A1940" s="15"/>
      <c r="B1940" s="7"/>
      <c r="C1940" s="4"/>
      <c r="D1940" s="4"/>
    </row>
    <row r="1941" spans="1:4" ht="15.75">
      <c r="A1941" s="15"/>
      <c r="B1941" s="7"/>
      <c r="C1941" s="4"/>
      <c r="D1941" s="4"/>
    </row>
    <row r="1942" spans="1:4" ht="15.75">
      <c r="A1942" s="15"/>
      <c r="B1942" s="7"/>
      <c r="C1942" s="4"/>
      <c r="D1942" s="4"/>
    </row>
    <row r="1943" spans="1:4" ht="15.75">
      <c r="A1943" s="15"/>
      <c r="B1943" s="7"/>
      <c r="C1943" s="4"/>
      <c r="D1943" s="4"/>
    </row>
    <row r="1944" spans="1:4" ht="15.75">
      <c r="A1944" s="15"/>
      <c r="B1944" s="7"/>
      <c r="C1944" s="4"/>
      <c r="D1944" s="4"/>
    </row>
    <row r="1945" spans="1:4" ht="15.75">
      <c r="A1945" s="15"/>
      <c r="B1945" s="7"/>
      <c r="C1945" s="4"/>
      <c r="D1945" s="4"/>
    </row>
    <row r="1946" spans="1:4" ht="15.75">
      <c r="A1946" s="15"/>
      <c r="B1946" s="7"/>
      <c r="C1946" s="4"/>
      <c r="D1946" s="4"/>
    </row>
    <row r="1947" spans="1:4" ht="15.75">
      <c r="A1947" s="15"/>
      <c r="B1947" s="7"/>
      <c r="C1947" s="4"/>
      <c r="D1947" s="4"/>
    </row>
    <row r="1948" spans="1:4" ht="15.75">
      <c r="A1948" s="15"/>
      <c r="B1948" s="7"/>
      <c r="C1948" s="4"/>
      <c r="D1948" s="4"/>
    </row>
    <row r="1949" spans="1:4" ht="15.75">
      <c r="A1949" s="15"/>
      <c r="B1949" s="7"/>
      <c r="C1949" s="4"/>
      <c r="D1949" s="4"/>
    </row>
    <row r="1950" spans="1:4" ht="15.75">
      <c r="A1950" s="15"/>
      <c r="B1950" s="7"/>
      <c r="C1950" s="4"/>
      <c r="D1950" s="4"/>
    </row>
    <row r="1951" spans="1:4" ht="15.75">
      <c r="A1951" s="15"/>
      <c r="B1951" s="7"/>
      <c r="C1951" s="4"/>
      <c r="D1951" s="4"/>
    </row>
    <row r="1952" spans="1:4" ht="15.75">
      <c r="A1952" s="15"/>
      <c r="B1952" s="7"/>
      <c r="C1952" s="4"/>
      <c r="D1952" s="4"/>
    </row>
    <row r="1953" spans="1:4" ht="15.75">
      <c r="A1953" s="15"/>
      <c r="B1953" s="7"/>
      <c r="C1953" s="4"/>
      <c r="D1953" s="4"/>
    </row>
    <row r="1954" spans="1:4" ht="15.75">
      <c r="A1954" s="15"/>
      <c r="B1954" s="7"/>
      <c r="C1954" s="4"/>
      <c r="D1954" s="4"/>
    </row>
    <row r="1955" spans="1:4" ht="15.75">
      <c r="A1955" s="15"/>
      <c r="B1955" s="7"/>
      <c r="C1955" s="4"/>
      <c r="D1955" s="4"/>
    </row>
    <row r="1956" spans="1:4" ht="15.75">
      <c r="A1956" s="15"/>
      <c r="B1956" s="7"/>
      <c r="C1956" s="4"/>
      <c r="D1956" s="4"/>
    </row>
    <row r="1957" spans="1:4" ht="15.75">
      <c r="A1957" s="15"/>
      <c r="B1957" s="7"/>
      <c r="C1957" s="4"/>
      <c r="D1957" s="4"/>
    </row>
    <row r="1958" spans="1:4" ht="15.75">
      <c r="A1958" s="15"/>
      <c r="B1958" s="7"/>
      <c r="C1958" s="4"/>
      <c r="D1958" s="4"/>
    </row>
    <row r="1959" spans="1:4" ht="15.75">
      <c r="A1959" s="15"/>
      <c r="B1959" s="7"/>
      <c r="C1959" s="4"/>
      <c r="D1959" s="4"/>
    </row>
    <row r="1960" spans="1:4" ht="15.75">
      <c r="A1960" s="15"/>
      <c r="B1960" s="7"/>
      <c r="C1960" s="4"/>
      <c r="D1960" s="4"/>
    </row>
    <row r="1961" spans="1:4" ht="15.75">
      <c r="A1961" s="15"/>
      <c r="B1961" s="7"/>
      <c r="C1961" s="4"/>
      <c r="D1961" s="4"/>
    </row>
    <row r="1962" spans="1:4" ht="15.75">
      <c r="A1962" s="15"/>
      <c r="B1962" s="7"/>
      <c r="C1962" s="4"/>
      <c r="D1962" s="4"/>
    </row>
    <row r="1963" spans="1:4" ht="15.75">
      <c r="A1963" s="15"/>
      <c r="B1963" s="7"/>
      <c r="C1963" s="4"/>
      <c r="D1963" s="4"/>
    </row>
    <row r="1964" spans="1:4" ht="15.75">
      <c r="A1964" s="15"/>
      <c r="B1964" s="7"/>
      <c r="C1964" s="4"/>
      <c r="D1964" s="4"/>
    </row>
    <row r="1965" spans="1:4" ht="15.75">
      <c r="A1965" s="15"/>
      <c r="B1965" s="7"/>
      <c r="C1965" s="4"/>
      <c r="D1965" s="4"/>
    </row>
    <row r="1966" spans="1:4" ht="15.75">
      <c r="A1966" s="15"/>
      <c r="B1966" s="7"/>
      <c r="C1966" s="4"/>
      <c r="D1966" s="4"/>
    </row>
    <row r="1967" spans="1:4" ht="15.75">
      <c r="A1967" s="15"/>
      <c r="B1967" s="7"/>
      <c r="C1967" s="4"/>
      <c r="D1967" s="4"/>
    </row>
    <row r="1968" spans="1:4" ht="15.75">
      <c r="A1968" s="15"/>
      <c r="B1968" s="7"/>
      <c r="C1968" s="4"/>
      <c r="D1968" s="4"/>
    </row>
    <row r="1969" spans="1:4" ht="15.75">
      <c r="A1969" s="15"/>
      <c r="B1969" s="7"/>
      <c r="C1969" s="4"/>
      <c r="D1969" s="4"/>
    </row>
    <row r="1970" spans="1:4" ht="15.75">
      <c r="A1970" s="15"/>
      <c r="B1970" s="7"/>
      <c r="C1970" s="4"/>
      <c r="D1970" s="4"/>
    </row>
    <row r="1971" spans="1:4" ht="15.75">
      <c r="A1971" s="15"/>
      <c r="B1971" s="7"/>
      <c r="C1971" s="4"/>
      <c r="D1971" s="4"/>
    </row>
    <row r="1972" spans="1:4" ht="15.75">
      <c r="A1972" s="15"/>
      <c r="B1972" s="7"/>
      <c r="C1972" s="4"/>
      <c r="D1972" s="4"/>
    </row>
    <row r="1973" spans="1:4" ht="15.75">
      <c r="A1973" s="15"/>
      <c r="B1973" s="7"/>
      <c r="C1973" s="4"/>
      <c r="D1973" s="4"/>
    </row>
    <row r="1974" spans="1:4" ht="15.75">
      <c r="A1974" s="15"/>
      <c r="B1974" s="7"/>
      <c r="C1974" s="4"/>
      <c r="D1974" s="4"/>
    </row>
    <row r="1975" spans="1:4" ht="15.75">
      <c r="A1975" s="15"/>
      <c r="B1975" s="7"/>
      <c r="C1975" s="4"/>
      <c r="D1975" s="4"/>
    </row>
    <row r="1976" spans="1:4" ht="15.75">
      <c r="A1976" s="15"/>
      <c r="B1976" s="7"/>
      <c r="C1976" s="4"/>
      <c r="D1976" s="4"/>
    </row>
    <row r="1977" spans="1:4" ht="15.75">
      <c r="A1977" s="15"/>
      <c r="B1977" s="7"/>
      <c r="C1977" s="4"/>
      <c r="D1977" s="4"/>
    </row>
    <row r="1978" spans="1:4" ht="15.75">
      <c r="A1978" s="15"/>
      <c r="B1978" s="7"/>
      <c r="C1978" s="4"/>
      <c r="D1978" s="4"/>
    </row>
    <row r="1979" spans="1:4" ht="15.75">
      <c r="A1979" s="15"/>
      <c r="B1979" s="7"/>
      <c r="C1979" s="4"/>
      <c r="D1979" s="4"/>
    </row>
    <row r="1980" spans="1:4" ht="15.75">
      <c r="A1980" s="15"/>
      <c r="B1980" s="7"/>
      <c r="C1980" s="4"/>
      <c r="D1980" s="4"/>
    </row>
    <row r="1981" spans="1:4" ht="15.75">
      <c r="A1981" s="15"/>
      <c r="B1981" s="7"/>
      <c r="C1981" s="4"/>
      <c r="D1981" s="4"/>
    </row>
    <row r="1982" spans="1:4" ht="15.75">
      <c r="A1982" s="15"/>
      <c r="B1982" s="7"/>
      <c r="C1982" s="4"/>
      <c r="D1982" s="4"/>
    </row>
    <row r="1983" spans="1:4" ht="15.75">
      <c r="A1983" s="15"/>
      <c r="B1983" s="7"/>
      <c r="C1983" s="4"/>
      <c r="D1983" s="4"/>
    </row>
    <row r="1984" spans="1:4" ht="15.75">
      <c r="A1984" s="15"/>
      <c r="B1984" s="7"/>
      <c r="C1984" s="4"/>
      <c r="D1984" s="4"/>
    </row>
    <row r="1985" spans="1:4" ht="15.75">
      <c r="A1985" s="15"/>
      <c r="B1985" s="7"/>
      <c r="C1985" s="4"/>
      <c r="D1985" s="4"/>
    </row>
    <row r="1986" spans="1:4" ht="15.75">
      <c r="A1986" s="15"/>
      <c r="B1986" s="7"/>
      <c r="C1986" s="4"/>
      <c r="D1986" s="4"/>
    </row>
    <row r="1987" spans="1:4" ht="15.75">
      <c r="A1987" s="15"/>
      <c r="B1987" s="7"/>
      <c r="C1987" s="4"/>
      <c r="D1987" s="4"/>
    </row>
    <row r="1988" spans="1:4" ht="15.75">
      <c r="A1988" s="15"/>
      <c r="B1988" s="7"/>
      <c r="C1988" s="4"/>
      <c r="D1988" s="4"/>
    </row>
    <row r="1989" spans="1:4" ht="15.75">
      <c r="A1989" s="15"/>
      <c r="B1989" s="7"/>
      <c r="C1989" s="4"/>
      <c r="D1989" s="4"/>
    </row>
    <row r="1990" spans="1:4" ht="15.75">
      <c r="A1990" s="15"/>
      <c r="B1990" s="7"/>
      <c r="C1990" s="4"/>
      <c r="D1990" s="4"/>
    </row>
    <row r="1991" spans="1:4" ht="15.75">
      <c r="A1991" s="15"/>
      <c r="B1991" s="7"/>
      <c r="C1991" s="4"/>
      <c r="D1991" s="4"/>
    </row>
    <row r="1992" spans="1:4" ht="15.75">
      <c r="A1992" s="15"/>
      <c r="B1992" s="7"/>
      <c r="C1992" s="4"/>
      <c r="D1992" s="4"/>
    </row>
    <row r="1993" spans="1:4" ht="15.75">
      <c r="A1993" s="15"/>
      <c r="B1993" s="7"/>
      <c r="C1993" s="4"/>
      <c r="D1993" s="4"/>
    </row>
    <row r="1994" spans="1:4" ht="15.75">
      <c r="A1994" s="15"/>
      <c r="B1994" s="7"/>
      <c r="C1994" s="4"/>
      <c r="D1994" s="4"/>
    </row>
    <row r="1995" spans="1:4" ht="15.75">
      <c r="A1995" s="15"/>
      <c r="B1995" s="7"/>
      <c r="C1995" s="4"/>
      <c r="D1995" s="4"/>
    </row>
    <row r="1996" spans="1:4" ht="15.75">
      <c r="A1996" s="15"/>
      <c r="B1996" s="7"/>
      <c r="C1996" s="4"/>
      <c r="D1996" s="4"/>
    </row>
    <row r="1997" spans="1:4" ht="15.75">
      <c r="A1997" s="15"/>
      <c r="B1997" s="7"/>
      <c r="C1997" s="4"/>
      <c r="D1997" s="4"/>
    </row>
    <row r="1998" spans="1:4" ht="15.75">
      <c r="A1998" s="15"/>
      <c r="B1998" s="7"/>
      <c r="C1998" s="4"/>
      <c r="D1998" s="4"/>
    </row>
    <row r="1999" spans="1:4" ht="15.75">
      <c r="A1999" s="15"/>
      <c r="B1999" s="7"/>
      <c r="C1999" s="4"/>
      <c r="D1999" s="4"/>
    </row>
    <row r="2000" spans="1:4" ht="15.75">
      <c r="A2000" s="15"/>
      <c r="B2000" s="7"/>
      <c r="C2000" s="4"/>
      <c r="D2000" s="4"/>
    </row>
    <row r="2001" spans="1:4" ht="15.75">
      <c r="A2001" s="15"/>
      <c r="B2001" s="7"/>
      <c r="C2001" s="4"/>
      <c r="D2001" s="4"/>
    </row>
    <row r="2002" spans="1:4" ht="15.75">
      <c r="A2002" s="15"/>
      <c r="B2002" s="7"/>
      <c r="C2002" s="4"/>
      <c r="D2002" s="4"/>
    </row>
    <row r="2003" spans="1:4" ht="15.75">
      <c r="A2003" s="15"/>
      <c r="B2003" s="7"/>
      <c r="C2003" s="4"/>
      <c r="D2003" s="4"/>
    </row>
    <row r="2004" spans="1:4" ht="15.75">
      <c r="A2004" s="15"/>
      <c r="B2004" s="7"/>
      <c r="C2004" s="4"/>
      <c r="D2004" s="4"/>
    </row>
    <row r="2005" spans="1:4" ht="15.75">
      <c r="A2005" s="15"/>
      <c r="B2005" s="7"/>
      <c r="C2005" s="4"/>
      <c r="D2005" s="4"/>
    </row>
    <row r="2006" spans="1:4" ht="15.75">
      <c r="A2006" s="15"/>
      <c r="B2006" s="7"/>
      <c r="C2006" s="4"/>
      <c r="D2006" s="4"/>
    </row>
    <row r="2007" spans="1:4" ht="15.75">
      <c r="A2007" s="15"/>
      <c r="B2007" s="7"/>
      <c r="C2007" s="4"/>
      <c r="D2007" s="4"/>
    </row>
    <row r="2008" spans="1:4" ht="15.75">
      <c r="A2008" s="15"/>
      <c r="B2008" s="7"/>
      <c r="C2008" s="4"/>
      <c r="D2008" s="4"/>
    </row>
    <row r="2009" spans="1:4" ht="15.75">
      <c r="A2009" s="15"/>
      <c r="B2009" s="7"/>
      <c r="C2009" s="4"/>
      <c r="D2009" s="4"/>
    </row>
    <row r="2010" spans="1:4" ht="15.75">
      <c r="A2010" s="15"/>
      <c r="B2010" s="7"/>
      <c r="C2010" s="4"/>
      <c r="D2010" s="4"/>
    </row>
    <row r="2011" spans="1:4" ht="15.75">
      <c r="A2011" s="15"/>
      <c r="B2011" s="7"/>
      <c r="C2011" s="4"/>
      <c r="D2011" s="4"/>
    </row>
    <row r="2012" spans="1:4" ht="15.75">
      <c r="A2012" s="15"/>
      <c r="B2012" s="7"/>
      <c r="C2012" s="4"/>
      <c r="D2012" s="4"/>
    </row>
    <row r="2013" spans="1:4" ht="15.75">
      <c r="A2013" s="15"/>
      <c r="B2013" s="7"/>
      <c r="C2013" s="4"/>
      <c r="D2013" s="4"/>
    </row>
    <row r="2014" spans="1:4" ht="15.75">
      <c r="A2014" s="15"/>
      <c r="B2014" s="7"/>
      <c r="C2014" s="4"/>
      <c r="D2014" s="4"/>
    </row>
    <row r="2015" spans="1:4" ht="15.75">
      <c r="A2015" s="15"/>
      <c r="B2015" s="7"/>
      <c r="C2015" s="4"/>
      <c r="D2015" s="4"/>
    </row>
    <row r="2016" spans="1:4" ht="15.75">
      <c r="A2016" s="15"/>
      <c r="B2016" s="7"/>
      <c r="C2016" s="4"/>
      <c r="D2016" s="4"/>
    </row>
    <row r="2017" spans="1:4" ht="15.75">
      <c r="A2017" s="15"/>
      <c r="B2017" s="7"/>
      <c r="C2017" s="4"/>
      <c r="D2017" s="4"/>
    </row>
    <row r="2018" spans="1:4" ht="15.75">
      <c r="A2018" s="15"/>
      <c r="B2018" s="7"/>
      <c r="C2018" s="4"/>
      <c r="D2018" s="4"/>
    </row>
    <row r="2019" spans="1:4" ht="15.75">
      <c r="A2019" s="15"/>
      <c r="B2019" s="7"/>
      <c r="C2019" s="4"/>
      <c r="D2019" s="4"/>
    </row>
    <row r="2020" spans="1:4" ht="15.75">
      <c r="A2020" s="15"/>
      <c r="B2020" s="7"/>
      <c r="C2020" s="4"/>
      <c r="D2020" s="4"/>
    </row>
    <row r="2021" spans="1:4" ht="15.75">
      <c r="A2021" s="15"/>
      <c r="B2021" s="7"/>
      <c r="C2021" s="4"/>
      <c r="D2021" s="4"/>
    </row>
    <row r="2022" spans="1:4" ht="15.75">
      <c r="A2022" s="15"/>
      <c r="B2022" s="7"/>
      <c r="C2022" s="4"/>
      <c r="D2022" s="4"/>
    </row>
    <row r="2023" spans="1:4" ht="15.75">
      <c r="A2023" s="15"/>
      <c r="B2023" s="7"/>
      <c r="C2023" s="4"/>
      <c r="D2023" s="4"/>
    </row>
    <row r="2024" spans="1:4" ht="15.75">
      <c r="A2024" s="15"/>
      <c r="B2024" s="7"/>
      <c r="C2024" s="4"/>
      <c r="D2024" s="4"/>
    </row>
    <row r="2025" spans="1:4" ht="15.75">
      <c r="A2025" s="15"/>
      <c r="B2025" s="7"/>
      <c r="C2025" s="4"/>
      <c r="D2025" s="4"/>
    </row>
    <row r="2026" spans="1:4" ht="15.75">
      <c r="A2026" s="15"/>
      <c r="B2026" s="7"/>
      <c r="C2026" s="4"/>
      <c r="D2026" s="4"/>
    </row>
    <row r="2027" spans="1:4" ht="15.75">
      <c r="A2027" s="15"/>
      <c r="B2027" s="7"/>
      <c r="C2027" s="4"/>
      <c r="D2027" s="4"/>
    </row>
    <row r="2028" spans="1:4" ht="15.75">
      <c r="A2028" s="15"/>
      <c r="B2028" s="7"/>
      <c r="C2028" s="4"/>
      <c r="D2028" s="4"/>
    </row>
    <row r="2029" spans="1:4" ht="15.75">
      <c r="A2029" s="15"/>
      <c r="B2029" s="7"/>
      <c r="C2029" s="4"/>
      <c r="D2029" s="4"/>
    </row>
    <row r="2030" spans="1:4" ht="15.75">
      <c r="A2030" s="15"/>
      <c r="B2030" s="7"/>
      <c r="C2030" s="4"/>
      <c r="D2030" s="4"/>
    </row>
    <row r="2031" spans="1:4" ht="15.75">
      <c r="A2031" s="15"/>
      <c r="B2031" s="7"/>
      <c r="C2031" s="4"/>
      <c r="D2031" s="4"/>
    </row>
    <row r="2032" spans="1:4" ht="15.75">
      <c r="A2032" s="15"/>
      <c r="B2032" s="7"/>
      <c r="C2032" s="4"/>
      <c r="D2032" s="4"/>
    </row>
    <row r="2033" spans="1:4" ht="15.75">
      <c r="A2033" s="15"/>
      <c r="B2033" s="7"/>
      <c r="C2033" s="4"/>
      <c r="D2033" s="4"/>
    </row>
    <row r="2034" spans="1:4" ht="15.75">
      <c r="A2034" s="15"/>
      <c r="B2034" s="7"/>
      <c r="C2034" s="4"/>
      <c r="D2034" s="4"/>
    </row>
    <row r="2035" spans="1:4" ht="15.75">
      <c r="A2035" s="15"/>
      <c r="B2035" s="7"/>
      <c r="C2035" s="4"/>
      <c r="D2035" s="4"/>
    </row>
    <row r="2036" spans="1:4" ht="15.75">
      <c r="A2036" s="15"/>
      <c r="B2036" s="7"/>
      <c r="C2036" s="4"/>
      <c r="D2036" s="4"/>
    </row>
    <row r="2037" spans="1:4" ht="15.75">
      <c r="A2037" s="15"/>
      <c r="B2037" s="7"/>
      <c r="C2037" s="4"/>
      <c r="D2037" s="4"/>
    </row>
    <row r="2038" spans="1:4" ht="15.75">
      <c r="A2038" s="15"/>
      <c r="B2038" s="7"/>
      <c r="C2038" s="4"/>
      <c r="D2038" s="4"/>
    </row>
    <row r="2039" spans="1:4" ht="15.75">
      <c r="A2039" s="15"/>
      <c r="B2039" s="7"/>
      <c r="C2039" s="4"/>
      <c r="D2039" s="4"/>
    </row>
    <row r="2040" spans="1:4" ht="15.75">
      <c r="A2040" s="15"/>
      <c r="B2040" s="7"/>
      <c r="C2040" s="4"/>
      <c r="D2040" s="4"/>
    </row>
    <row r="2041" spans="1:4" ht="15.75">
      <c r="A2041" s="15"/>
      <c r="B2041" s="7"/>
      <c r="C2041" s="4"/>
      <c r="D2041" s="4"/>
    </row>
    <row r="2042" spans="1:4" ht="15.75">
      <c r="A2042" s="15"/>
      <c r="B2042" s="7"/>
      <c r="C2042" s="4"/>
      <c r="D2042" s="4"/>
    </row>
    <row r="2043" spans="1:4" ht="15.75">
      <c r="A2043" s="15"/>
      <c r="B2043" s="7"/>
      <c r="C2043" s="4"/>
      <c r="D2043" s="4"/>
    </row>
    <row r="2044" spans="1:4" ht="15.75">
      <c r="A2044" s="15"/>
      <c r="B2044" s="7"/>
      <c r="C2044" s="4"/>
      <c r="D2044" s="4"/>
    </row>
    <row r="2045" spans="1:4" ht="15.75">
      <c r="A2045" s="15"/>
      <c r="B2045" s="7"/>
      <c r="C2045" s="4"/>
      <c r="D2045" s="4"/>
    </row>
    <row r="2046" spans="1:4" ht="15.75">
      <c r="A2046" s="15"/>
      <c r="B2046" s="7"/>
      <c r="C2046" s="4"/>
      <c r="D2046" s="4"/>
    </row>
    <row r="2047" spans="1:4" ht="15.75">
      <c r="A2047" s="15"/>
      <c r="B2047" s="7"/>
      <c r="C2047" s="4"/>
      <c r="D2047" s="4"/>
    </row>
    <row r="2048" spans="1:4" ht="15.75">
      <c r="A2048" s="15"/>
      <c r="B2048" s="7"/>
      <c r="C2048" s="4"/>
      <c r="D2048" s="4"/>
    </row>
    <row r="2049" spans="1:4" ht="15.75">
      <c r="A2049" s="15"/>
      <c r="B2049" s="7"/>
      <c r="C2049" s="4"/>
      <c r="D2049" s="4"/>
    </row>
    <row r="2050" spans="1:4" ht="15.75">
      <c r="A2050" s="15"/>
      <c r="B2050" s="7"/>
      <c r="C2050" s="4"/>
      <c r="D2050" s="4"/>
    </row>
    <row r="2051" spans="1:4" ht="15.75">
      <c r="A2051" s="15"/>
      <c r="B2051" s="7"/>
      <c r="C2051" s="4"/>
      <c r="D2051" s="4"/>
    </row>
    <row r="2052" spans="1:4" ht="15.75">
      <c r="A2052" s="15"/>
      <c r="B2052" s="7"/>
      <c r="C2052" s="4"/>
      <c r="D2052" s="4"/>
    </row>
    <row r="2053" spans="1:4" ht="15.75">
      <c r="A2053" s="15"/>
      <c r="B2053" s="7"/>
      <c r="C2053" s="4"/>
      <c r="D2053" s="4"/>
    </row>
    <row r="2054" spans="1:4" ht="15.75">
      <c r="A2054" s="15"/>
      <c r="B2054" s="7"/>
      <c r="C2054" s="4"/>
      <c r="D2054" s="4"/>
    </row>
    <row r="2055" spans="1:4" ht="15.75">
      <c r="A2055" s="15"/>
      <c r="B2055" s="7"/>
      <c r="C2055" s="4"/>
      <c r="D2055" s="4"/>
    </row>
    <row r="2056" spans="1:4" ht="15.75">
      <c r="A2056" s="15"/>
      <c r="B2056" s="7"/>
      <c r="C2056" s="4"/>
      <c r="D2056" s="4"/>
    </row>
    <row r="2057" spans="1:4" ht="15.75">
      <c r="A2057" s="15"/>
      <c r="B2057" s="7"/>
      <c r="C2057" s="4"/>
      <c r="D2057" s="4"/>
    </row>
    <row r="2058" spans="1:4" ht="15.75">
      <c r="A2058" s="15"/>
      <c r="B2058" s="7"/>
      <c r="C2058" s="4"/>
      <c r="D2058" s="4"/>
    </row>
    <row r="2059" spans="1:4" ht="15.75">
      <c r="A2059" s="15"/>
      <c r="B2059" s="7"/>
      <c r="C2059" s="4"/>
      <c r="D2059" s="4"/>
    </row>
    <row r="2060" spans="1:4" ht="15.75">
      <c r="A2060" s="15"/>
      <c r="B2060" s="7"/>
      <c r="C2060" s="4"/>
      <c r="D2060" s="4"/>
    </row>
    <row r="2061" spans="1:4" ht="15.75">
      <c r="A2061" s="15"/>
      <c r="B2061" s="7"/>
      <c r="C2061" s="4"/>
      <c r="D2061" s="4"/>
    </row>
    <row r="2062" spans="1:4" ht="15.75">
      <c r="A2062" s="15"/>
      <c r="B2062" s="7"/>
      <c r="C2062" s="4"/>
      <c r="D2062" s="4"/>
    </row>
    <row r="2063" spans="1:4" ht="15.75">
      <c r="A2063" s="15"/>
      <c r="B2063" s="7"/>
      <c r="C2063" s="4"/>
      <c r="D2063" s="4"/>
    </row>
    <row r="2064" spans="1:4" ht="15.75">
      <c r="A2064" s="15"/>
      <c r="B2064" s="7"/>
      <c r="C2064" s="4"/>
      <c r="D2064" s="4"/>
    </row>
    <row r="2065" spans="1:4" ht="15.75">
      <c r="A2065" s="15"/>
      <c r="B2065" s="7"/>
      <c r="C2065" s="4"/>
      <c r="D2065" s="4"/>
    </row>
    <row r="2066" spans="1:4" ht="15.75">
      <c r="A2066" s="15"/>
      <c r="B2066" s="7"/>
      <c r="C2066" s="4"/>
      <c r="D2066" s="4"/>
    </row>
    <row r="2067" spans="1:4" ht="15.75">
      <c r="A2067" s="15"/>
      <c r="B2067" s="7"/>
      <c r="C2067" s="4"/>
      <c r="D2067" s="4"/>
    </row>
    <row r="2068" spans="1:4" ht="15.75">
      <c r="A2068" s="15"/>
      <c r="B2068" s="7"/>
      <c r="C2068" s="4"/>
      <c r="D2068" s="4"/>
    </row>
    <row r="2069" spans="1:4" ht="15.75">
      <c r="A2069" s="15"/>
      <c r="B2069" s="7"/>
      <c r="C2069" s="4"/>
      <c r="D2069" s="4"/>
    </row>
    <row r="2070" spans="1:4" ht="15.75">
      <c r="A2070" s="15"/>
      <c r="B2070" s="7"/>
      <c r="C2070" s="4"/>
      <c r="D2070" s="4"/>
    </row>
    <row r="2071" spans="1:4" ht="15.75">
      <c r="A2071" s="15"/>
      <c r="B2071" s="7"/>
      <c r="C2071" s="4"/>
      <c r="D2071" s="4"/>
    </row>
    <row r="2072" spans="1:4" ht="15.75">
      <c r="A2072" s="15"/>
      <c r="B2072" s="7"/>
      <c r="C2072" s="4"/>
      <c r="D2072" s="4"/>
    </row>
    <row r="2073" spans="1:4" ht="15.75">
      <c r="A2073" s="15"/>
      <c r="B2073" s="7"/>
      <c r="C2073" s="4"/>
      <c r="D2073" s="4"/>
    </row>
    <row r="2074" spans="1:4" ht="15.75">
      <c r="A2074" s="15"/>
      <c r="B2074" s="7"/>
      <c r="C2074" s="4"/>
      <c r="D2074" s="4"/>
    </row>
    <row r="2075" spans="1:4" ht="15.75">
      <c r="A2075" s="15"/>
      <c r="B2075" s="7"/>
      <c r="C2075" s="4"/>
      <c r="D2075" s="4"/>
    </row>
    <row r="2076" spans="1:4" ht="15.75">
      <c r="A2076" s="15"/>
      <c r="B2076" s="7"/>
      <c r="C2076" s="4"/>
      <c r="D2076" s="4"/>
    </row>
    <row r="2077" spans="1:4" ht="15.75">
      <c r="A2077" s="15"/>
      <c r="B2077" s="7"/>
      <c r="C2077" s="4"/>
      <c r="D2077" s="4"/>
    </row>
    <row r="2078" spans="1:4" ht="15.75">
      <c r="A2078" s="15"/>
      <c r="B2078" s="7"/>
      <c r="C2078" s="4"/>
      <c r="D2078" s="4"/>
    </row>
    <row r="2079" spans="1:4" ht="15.75">
      <c r="A2079" s="15"/>
      <c r="B2079" s="7"/>
      <c r="C2079" s="4"/>
      <c r="D2079" s="4"/>
    </row>
    <row r="2080" spans="1:4" ht="15.75">
      <c r="A2080" s="15"/>
      <c r="B2080" s="7"/>
      <c r="C2080" s="4"/>
      <c r="D2080" s="4"/>
    </row>
    <row r="2081" spans="1:4" ht="15.75">
      <c r="A2081" s="15"/>
      <c r="B2081" s="7"/>
      <c r="C2081" s="4"/>
      <c r="D2081" s="4"/>
    </row>
    <row r="2082" spans="1:4" ht="15.75">
      <c r="A2082" s="15"/>
      <c r="B2082" s="7"/>
      <c r="C2082" s="4"/>
      <c r="D2082" s="4"/>
    </row>
    <row r="2083" spans="1:4" ht="15.75">
      <c r="A2083" s="15"/>
      <c r="B2083" s="7"/>
      <c r="C2083" s="4"/>
      <c r="D2083" s="4"/>
    </row>
    <row r="2084" spans="1:4" ht="15.75">
      <c r="A2084" s="15"/>
      <c r="B2084" s="7"/>
      <c r="C2084" s="4"/>
      <c r="D2084" s="4"/>
    </row>
    <row r="2085" spans="1:4" ht="15.75">
      <c r="A2085" s="15"/>
      <c r="B2085" s="7"/>
      <c r="C2085" s="4"/>
      <c r="D2085" s="4"/>
    </row>
    <row r="2086" spans="1:4" ht="15.75">
      <c r="A2086" s="15"/>
      <c r="B2086" s="7"/>
      <c r="C2086" s="4"/>
      <c r="D2086" s="4"/>
    </row>
    <row r="2087" spans="1:4" ht="15.75">
      <c r="A2087" s="15"/>
      <c r="B2087" s="7"/>
      <c r="C2087" s="4"/>
      <c r="D2087" s="4"/>
    </row>
    <row r="2088" spans="1:4" ht="15.75">
      <c r="A2088" s="15"/>
      <c r="B2088" s="7"/>
      <c r="C2088" s="4"/>
      <c r="D2088" s="4"/>
    </row>
    <row r="2089" spans="1:4" ht="15.75">
      <c r="A2089" s="15"/>
      <c r="B2089" s="7"/>
      <c r="C2089" s="4"/>
      <c r="D2089" s="4"/>
    </row>
    <row r="2090" spans="1:4" ht="15.75">
      <c r="A2090" s="15"/>
      <c r="B2090" s="7"/>
      <c r="C2090" s="4"/>
      <c r="D2090" s="4"/>
    </row>
    <row r="2091" spans="1:4" ht="15.75">
      <c r="A2091" s="15"/>
      <c r="B2091" s="7"/>
      <c r="C2091" s="4"/>
      <c r="D2091" s="4"/>
    </row>
    <row r="2092" spans="1:4" ht="15.75">
      <c r="A2092" s="15"/>
      <c r="B2092" s="7"/>
      <c r="C2092" s="4"/>
      <c r="D2092" s="4"/>
    </row>
    <row r="2093" spans="1:4" ht="15.75">
      <c r="A2093" s="15"/>
      <c r="B2093" s="7"/>
      <c r="C2093" s="4"/>
      <c r="D2093" s="4"/>
    </row>
    <row r="2094" spans="1:4" ht="15.75">
      <c r="A2094" s="15"/>
      <c r="B2094" s="7"/>
      <c r="C2094" s="4"/>
      <c r="D2094" s="4"/>
    </row>
    <row r="2095" spans="1:4" ht="15.75">
      <c r="A2095" s="15"/>
      <c r="B2095" s="7"/>
      <c r="C2095" s="4"/>
      <c r="D2095" s="4"/>
    </row>
    <row r="2096" spans="1:4" ht="15.75">
      <c r="A2096" s="15"/>
      <c r="B2096" s="7"/>
      <c r="C2096" s="4"/>
      <c r="D2096" s="4"/>
    </row>
    <row r="2097" spans="1:4" ht="15.75">
      <c r="A2097" s="15"/>
      <c r="B2097" s="7"/>
      <c r="C2097" s="4"/>
      <c r="D2097" s="4"/>
    </row>
    <row r="2098" spans="1:4" ht="15.75">
      <c r="A2098" s="15"/>
      <c r="B2098" s="7"/>
      <c r="C2098" s="4"/>
      <c r="D2098" s="4"/>
    </row>
    <row r="2099" spans="1:4" ht="15.75">
      <c r="A2099" s="15"/>
      <c r="B2099" s="7"/>
      <c r="C2099" s="4"/>
      <c r="D2099" s="4"/>
    </row>
    <row r="2100" spans="1:4" ht="15.75">
      <c r="A2100" s="15"/>
      <c r="B2100" s="7"/>
      <c r="C2100" s="4"/>
      <c r="D2100" s="4"/>
    </row>
    <row r="2101" spans="1:4" ht="15.75">
      <c r="A2101" s="15"/>
      <c r="B2101" s="7"/>
      <c r="C2101" s="4"/>
      <c r="D2101" s="4"/>
    </row>
    <row r="2102" spans="1:4" ht="15.75">
      <c r="A2102" s="15"/>
      <c r="B2102" s="7"/>
      <c r="C2102" s="4"/>
      <c r="D2102" s="4"/>
    </row>
    <row r="2103" spans="1:4" ht="15.75">
      <c r="A2103" s="15"/>
      <c r="B2103" s="7"/>
      <c r="C2103" s="4"/>
      <c r="D2103" s="4"/>
    </row>
    <row r="2104" spans="1:4" ht="15.75">
      <c r="A2104" s="15"/>
      <c r="B2104" s="7"/>
      <c r="C2104" s="4"/>
      <c r="D2104" s="4"/>
    </row>
    <row r="2105" spans="1:4" ht="15.75">
      <c r="A2105" s="15"/>
      <c r="B2105" s="7"/>
      <c r="C2105" s="4"/>
      <c r="D2105" s="4"/>
    </row>
    <row r="2106" spans="1:4" ht="15.75">
      <c r="A2106" s="15"/>
      <c r="B2106" s="7"/>
      <c r="C2106" s="4"/>
      <c r="D2106" s="4"/>
    </row>
    <row r="2107" spans="1:4" ht="15.75">
      <c r="A2107" s="15"/>
      <c r="B2107" s="7"/>
      <c r="C2107" s="4"/>
      <c r="D2107" s="4"/>
    </row>
    <row r="2108" spans="1:4" ht="15.75">
      <c r="A2108" s="15"/>
      <c r="B2108" s="7"/>
      <c r="C2108" s="4"/>
      <c r="D2108" s="4"/>
    </row>
    <row r="2109" spans="1:4" ht="15.75">
      <c r="A2109" s="15"/>
      <c r="B2109" s="7"/>
      <c r="C2109" s="4"/>
      <c r="D2109" s="4"/>
    </row>
    <row r="2110" spans="1:4" ht="15.75">
      <c r="A2110" s="15"/>
      <c r="B2110" s="7"/>
      <c r="C2110" s="4"/>
      <c r="D2110" s="4"/>
    </row>
    <row r="2111" spans="1:4" ht="15.75">
      <c r="A2111" s="15"/>
      <c r="B2111" s="7"/>
      <c r="C2111" s="4"/>
      <c r="D2111" s="4"/>
    </row>
    <row r="2112" spans="1:4" ht="15.75">
      <c r="A2112" s="15"/>
      <c r="B2112" s="7"/>
      <c r="C2112" s="4"/>
      <c r="D2112" s="4"/>
    </row>
    <row r="2113" spans="1:4" ht="15.75">
      <c r="A2113" s="15"/>
      <c r="B2113" s="7"/>
      <c r="C2113" s="4"/>
      <c r="D2113" s="4"/>
    </row>
    <row r="2114" spans="1:4" ht="15.75">
      <c r="A2114" s="15"/>
      <c r="B2114" s="7"/>
      <c r="C2114" s="4"/>
      <c r="D2114" s="4"/>
    </row>
    <row r="2115" spans="1:4" ht="15.75">
      <c r="A2115" s="15"/>
      <c r="B2115" s="7"/>
      <c r="C2115" s="4"/>
      <c r="D2115" s="4"/>
    </row>
    <row r="2116" spans="1:4" ht="15.75">
      <c r="A2116" s="15"/>
      <c r="B2116" s="7"/>
      <c r="C2116" s="4"/>
      <c r="D2116" s="4"/>
    </row>
    <row r="2117" spans="1:4" ht="15.75">
      <c r="A2117" s="15"/>
      <c r="B2117" s="7"/>
      <c r="C2117" s="4"/>
      <c r="D2117" s="4"/>
    </row>
    <row r="2118" spans="1:4" ht="15.75">
      <c r="A2118" s="15"/>
      <c r="B2118" s="7"/>
      <c r="C2118" s="4"/>
      <c r="D2118" s="4"/>
    </row>
    <row r="2119" spans="1:4" ht="15.75">
      <c r="A2119" s="15"/>
      <c r="B2119" s="7"/>
      <c r="C2119" s="4"/>
      <c r="D2119" s="4"/>
    </row>
    <row r="2120" spans="1:4" ht="15.75">
      <c r="A2120" s="15"/>
      <c r="B2120" s="7"/>
      <c r="C2120" s="4"/>
      <c r="D2120" s="4"/>
    </row>
    <row r="2121" spans="1:4" ht="15.75">
      <c r="A2121" s="15"/>
      <c r="B2121" s="7"/>
      <c r="C2121" s="4"/>
      <c r="D2121" s="4"/>
    </row>
    <row r="2122" spans="1:4" ht="15.75">
      <c r="A2122" s="15"/>
      <c r="B2122" s="7"/>
      <c r="C2122" s="4"/>
      <c r="D2122" s="4"/>
    </row>
    <row r="2123" spans="1:4" ht="15.75">
      <c r="A2123" s="15"/>
      <c r="B2123" s="7"/>
      <c r="C2123" s="4"/>
      <c r="D2123" s="4"/>
    </row>
    <row r="2124" spans="1:4" ht="15.75">
      <c r="A2124" s="15"/>
      <c r="B2124" s="7"/>
      <c r="C2124" s="4"/>
      <c r="D2124" s="4"/>
    </row>
    <row r="2125" spans="1:4" ht="15.75">
      <c r="A2125" s="15"/>
      <c r="B2125" s="7"/>
      <c r="C2125" s="4"/>
      <c r="D2125" s="4"/>
    </row>
    <row r="2126" spans="1:4" ht="15.75">
      <c r="A2126" s="15"/>
      <c r="B2126" s="7"/>
      <c r="C2126" s="4"/>
      <c r="D2126" s="4"/>
    </row>
    <row r="2127" spans="1:4" ht="15.75">
      <c r="A2127" s="15"/>
      <c r="B2127" s="7"/>
      <c r="C2127" s="4"/>
      <c r="D2127" s="4"/>
    </row>
    <row r="2128" spans="1:4" ht="15.75">
      <c r="A2128" s="15"/>
      <c r="B2128" s="7"/>
      <c r="C2128" s="4"/>
      <c r="D2128" s="4"/>
    </row>
    <row r="2129" spans="1:4" ht="15.75">
      <c r="A2129" s="15"/>
      <c r="B2129" s="7"/>
      <c r="C2129" s="4"/>
      <c r="D2129" s="4"/>
    </row>
    <row r="2130" spans="1:4" ht="15.75">
      <c r="A2130" s="15"/>
      <c r="B2130" s="7"/>
      <c r="C2130" s="4"/>
      <c r="D2130" s="4"/>
    </row>
    <row r="2131" spans="1:4" ht="15.75">
      <c r="A2131" s="15"/>
      <c r="B2131" s="7"/>
      <c r="C2131" s="4"/>
      <c r="D2131" s="4"/>
    </row>
    <row r="2132" spans="1:4" ht="15.75">
      <c r="A2132" s="15"/>
      <c r="B2132" s="7"/>
      <c r="C2132" s="4"/>
      <c r="D2132" s="4"/>
    </row>
    <row r="2133" spans="1:4" ht="15.75">
      <c r="A2133" s="15"/>
      <c r="B2133" s="7"/>
      <c r="C2133" s="4"/>
      <c r="D2133" s="4"/>
    </row>
    <row r="2134" spans="1:4" ht="15.75">
      <c r="A2134" s="15"/>
      <c r="B2134" s="7"/>
      <c r="C2134" s="4"/>
      <c r="D2134" s="4"/>
    </row>
    <row r="2135" spans="1:4" ht="15.75">
      <c r="A2135" s="15"/>
      <c r="B2135" s="7"/>
      <c r="C2135" s="4"/>
      <c r="D2135" s="4"/>
    </row>
    <row r="2136" spans="1:4" ht="15.75">
      <c r="A2136" s="15"/>
      <c r="B2136" s="7"/>
      <c r="C2136" s="4"/>
      <c r="D2136" s="4"/>
    </row>
    <row r="2137" spans="1:4" ht="15.75">
      <c r="A2137" s="15"/>
      <c r="B2137" s="7"/>
      <c r="C2137" s="4"/>
      <c r="D2137" s="4"/>
    </row>
    <row r="2138" spans="1:4" ht="15.75">
      <c r="A2138" s="15"/>
      <c r="B2138" s="7"/>
      <c r="C2138" s="4"/>
      <c r="D2138" s="4"/>
    </row>
    <row r="2139" spans="1:4" ht="15.75">
      <c r="A2139" s="15"/>
      <c r="B2139" s="7"/>
      <c r="C2139" s="4"/>
      <c r="D2139" s="4"/>
    </row>
    <row r="2140" spans="1:4" ht="15.75">
      <c r="A2140" s="15"/>
      <c r="B2140" s="7"/>
      <c r="C2140" s="4"/>
      <c r="D2140" s="4"/>
    </row>
    <row r="2141" spans="1:4" ht="15.75">
      <c r="A2141" s="15"/>
      <c r="B2141" s="7"/>
      <c r="C2141" s="4"/>
      <c r="D2141" s="4"/>
    </row>
    <row r="2142" spans="1:4" ht="15.75">
      <c r="A2142" s="15"/>
      <c r="B2142" s="7"/>
      <c r="C2142" s="4"/>
      <c r="D2142" s="4"/>
    </row>
    <row r="2143" spans="1:4" ht="15.75">
      <c r="A2143" s="15"/>
      <c r="B2143" s="7"/>
      <c r="C2143" s="4"/>
      <c r="D2143" s="4"/>
    </row>
    <row r="2144" spans="1:4" ht="15.75">
      <c r="A2144" s="15"/>
      <c r="B2144" s="7"/>
      <c r="C2144" s="4"/>
      <c r="D2144" s="4"/>
    </row>
    <row r="2145" spans="1:4" ht="15.75">
      <c r="A2145" s="15"/>
      <c r="B2145" s="7"/>
      <c r="C2145" s="4"/>
      <c r="D2145" s="4"/>
    </row>
    <row r="2146" spans="1:4" ht="15.75">
      <c r="A2146" s="15"/>
      <c r="B2146" s="7"/>
      <c r="C2146" s="4"/>
      <c r="D2146" s="4"/>
    </row>
    <row r="2147" spans="1:4" ht="15.75">
      <c r="A2147" s="15"/>
      <c r="B2147" s="7"/>
      <c r="C2147" s="4"/>
      <c r="D2147" s="4"/>
    </row>
    <row r="2148" spans="1:4" ht="15.75">
      <c r="A2148" s="15"/>
      <c r="B2148" s="7"/>
      <c r="C2148" s="4"/>
      <c r="D2148" s="4"/>
    </row>
    <row r="2149" spans="1:4" ht="15.75">
      <c r="A2149" s="15"/>
      <c r="B2149" s="7"/>
      <c r="C2149" s="4"/>
      <c r="D2149" s="4"/>
    </row>
    <row r="2150" spans="1:4" ht="15.75">
      <c r="A2150" s="15"/>
      <c r="B2150" s="7"/>
      <c r="C2150" s="4"/>
      <c r="D2150" s="4"/>
    </row>
    <row r="2151" spans="1:4" ht="15.75">
      <c r="A2151" s="15"/>
      <c r="B2151" s="7"/>
      <c r="C2151" s="4"/>
      <c r="D2151" s="4"/>
    </row>
    <row r="2152" spans="1:4" ht="15.75">
      <c r="A2152" s="15"/>
      <c r="B2152" s="7"/>
      <c r="C2152" s="4"/>
      <c r="D2152" s="4"/>
    </row>
    <row r="2153" spans="1:4" ht="15.75">
      <c r="A2153" s="15"/>
      <c r="B2153" s="7"/>
      <c r="C2153" s="4"/>
      <c r="D2153" s="4"/>
    </row>
    <row r="2154" spans="1:4" ht="15.75">
      <c r="A2154" s="15"/>
      <c r="B2154" s="7"/>
      <c r="C2154" s="4"/>
      <c r="D2154" s="4"/>
    </row>
    <row r="2155" spans="1:4" ht="15.75">
      <c r="A2155" s="15"/>
      <c r="B2155" s="7"/>
      <c r="C2155" s="4"/>
      <c r="D2155" s="4"/>
    </row>
    <row r="2156" spans="1:4" ht="15.75">
      <c r="A2156" s="15"/>
      <c r="B2156" s="7"/>
      <c r="C2156" s="4"/>
      <c r="D2156" s="4"/>
    </row>
    <row r="2157" spans="1:4" ht="15.75">
      <c r="A2157" s="15"/>
      <c r="B2157" s="7"/>
      <c r="C2157" s="4"/>
      <c r="D2157" s="4"/>
    </row>
    <row r="2158" spans="1:4" ht="15.75">
      <c r="A2158" s="15"/>
      <c r="B2158" s="7"/>
      <c r="C2158" s="4"/>
      <c r="D2158" s="4"/>
    </row>
    <row r="2159" spans="1:4" ht="15.75">
      <c r="A2159" s="15"/>
      <c r="B2159" s="7"/>
      <c r="C2159" s="4"/>
      <c r="D2159" s="4"/>
    </row>
    <row r="2160" spans="1:4" ht="15.75">
      <c r="A2160" s="15"/>
      <c r="B2160" s="7"/>
      <c r="C2160" s="4"/>
      <c r="D2160" s="4"/>
    </row>
    <row r="2161" spans="1:4" ht="15.75">
      <c r="A2161" s="15"/>
      <c r="B2161" s="7"/>
      <c r="C2161" s="4"/>
      <c r="D2161" s="4"/>
    </row>
    <row r="2162" spans="1:4" ht="15.75">
      <c r="A2162" s="15"/>
      <c r="B2162" s="7"/>
      <c r="C2162" s="4"/>
      <c r="D2162" s="4"/>
    </row>
    <row r="2163" spans="1:4" ht="15.75">
      <c r="A2163" s="15"/>
      <c r="B2163" s="7"/>
      <c r="C2163" s="4"/>
      <c r="D2163" s="4"/>
    </row>
    <row r="2164" spans="1:4" ht="15.75">
      <c r="A2164" s="15"/>
      <c r="B2164" s="7"/>
      <c r="C2164" s="4"/>
      <c r="D2164" s="4"/>
    </row>
    <row r="2165" spans="1:4" ht="15.75">
      <c r="A2165" s="15"/>
      <c r="B2165" s="7"/>
      <c r="C2165" s="4"/>
      <c r="D2165" s="4"/>
    </row>
    <row r="2166" spans="1:4" ht="15.75">
      <c r="A2166" s="15"/>
      <c r="B2166" s="7"/>
      <c r="C2166" s="4"/>
      <c r="D2166" s="4"/>
    </row>
    <row r="2167" spans="1:4" ht="15.75">
      <c r="A2167" s="15"/>
      <c r="B2167" s="7"/>
      <c r="C2167" s="4"/>
      <c r="D2167" s="4"/>
    </row>
    <row r="2168" spans="1:4" ht="15.75">
      <c r="A2168" s="15"/>
      <c r="B2168" s="7"/>
      <c r="C2168" s="4"/>
      <c r="D2168" s="4"/>
    </row>
    <row r="2169" spans="1:4" ht="15.75">
      <c r="A2169" s="15"/>
      <c r="B2169" s="7"/>
      <c r="C2169" s="4"/>
      <c r="D2169" s="4"/>
    </row>
    <row r="2170" spans="1:4" ht="15.75">
      <c r="A2170" s="15"/>
      <c r="B2170" s="7"/>
      <c r="C2170" s="4"/>
      <c r="D2170" s="4"/>
    </row>
    <row r="2171" spans="1:4" ht="15.75">
      <c r="A2171" s="15"/>
      <c r="B2171" s="7"/>
      <c r="C2171" s="4"/>
      <c r="D2171" s="4"/>
    </row>
    <row r="2172" spans="1:4" ht="15.75">
      <c r="A2172" s="15"/>
      <c r="B2172" s="7"/>
      <c r="C2172" s="4"/>
      <c r="D2172" s="4"/>
    </row>
    <row r="2173" spans="1:4" ht="15.75">
      <c r="A2173" s="15"/>
      <c r="B2173" s="7"/>
      <c r="C2173" s="4"/>
      <c r="D2173" s="4"/>
    </row>
    <row r="2174" spans="1:4" ht="15.75">
      <c r="A2174" s="15"/>
      <c r="B2174" s="7"/>
      <c r="C2174" s="4"/>
      <c r="D2174" s="4"/>
    </row>
    <row r="2175" spans="1:4" ht="15.75">
      <c r="A2175" s="15"/>
      <c r="B2175" s="7"/>
      <c r="C2175" s="4"/>
      <c r="D2175" s="4"/>
    </row>
    <row r="2176" spans="1:4" ht="15.75">
      <c r="A2176" s="15"/>
      <c r="B2176" s="7"/>
      <c r="C2176" s="4"/>
      <c r="D2176" s="4"/>
    </row>
    <row r="2177" spans="1:4" ht="15.75">
      <c r="A2177" s="15"/>
      <c r="B2177" s="7"/>
      <c r="C2177" s="4"/>
      <c r="D2177" s="4"/>
    </row>
    <row r="2178" spans="1:4" ht="15.75">
      <c r="A2178" s="15"/>
      <c r="B2178" s="7"/>
      <c r="C2178" s="4"/>
      <c r="D2178" s="4"/>
    </row>
    <row r="2179" spans="1:4" ht="15.75">
      <c r="A2179" s="15"/>
      <c r="B2179" s="7"/>
      <c r="C2179" s="4"/>
      <c r="D2179" s="4"/>
    </row>
    <row r="2180" spans="1:4" ht="15.75">
      <c r="A2180" s="15"/>
      <c r="B2180" s="7"/>
      <c r="C2180" s="4"/>
      <c r="D2180" s="4"/>
    </row>
    <row r="2181" spans="1:4" ht="15.75">
      <c r="A2181" s="15"/>
      <c r="B2181" s="7"/>
      <c r="C2181" s="4"/>
      <c r="D2181" s="4"/>
    </row>
    <row r="2182" spans="1:4" ht="15.75">
      <c r="A2182" s="15"/>
      <c r="B2182" s="7"/>
      <c r="C2182" s="4"/>
      <c r="D2182" s="4"/>
    </row>
    <row r="2183" spans="1:4" ht="15.75">
      <c r="A2183" s="15"/>
      <c r="B2183" s="7"/>
      <c r="C2183" s="4"/>
      <c r="D2183" s="4"/>
    </row>
    <row r="2184" spans="1:4" ht="15.75">
      <c r="A2184" s="15"/>
      <c r="B2184" s="7"/>
      <c r="C2184" s="4"/>
      <c r="D2184" s="4"/>
    </row>
    <row r="2185" spans="1:4" ht="15.75">
      <c r="A2185" s="15"/>
      <c r="B2185" s="7"/>
      <c r="C2185" s="4"/>
      <c r="D2185" s="4"/>
    </row>
    <row r="2186" spans="1:4" ht="15.75">
      <c r="A2186" s="15"/>
      <c r="B2186" s="7"/>
      <c r="C2186" s="4"/>
      <c r="D2186" s="4"/>
    </row>
    <row r="2187" spans="1:4" ht="15.75">
      <c r="A2187" s="15"/>
      <c r="B2187" s="7"/>
      <c r="C2187" s="4"/>
      <c r="D2187" s="4"/>
    </row>
    <row r="2188" spans="1:4" ht="15.75">
      <c r="A2188" s="15"/>
      <c r="B2188" s="7"/>
      <c r="C2188" s="4"/>
      <c r="D2188" s="4"/>
    </row>
    <row r="2189" spans="1:4" ht="15.75">
      <c r="A2189" s="15"/>
      <c r="B2189" s="7"/>
      <c r="C2189" s="4"/>
      <c r="D2189" s="4"/>
    </row>
    <row r="2190" spans="1:4" ht="15.75">
      <c r="A2190" s="15"/>
      <c r="B2190" s="7"/>
      <c r="C2190" s="4"/>
      <c r="D2190" s="4"/>
    </row>
    <row r="2191" spans="1:4" ht="15.75">
      <c r="A2191" s="15"/>
      <c r="B2191" s="7"/>
      <c r="C2191" s="4"/>
      <c r="D2191" s="4"/>
    </row>
    <row r="2192" spans="1:4" ht="15.75">
      <c r="A2192" s="15"/>
      <c r="B2192" s="7"/>
      <c r="C2192" s="4"/>
      <c r="D2192" s="4"/>
    </row>
    <row r="2193" spans="1:4" ht="15.75">
      <c r="A2193" s="15"/>
      <c r="B2193" s="7"/>
      <c r="C2193" s="4"/>
      <c r="D2193" s="4"/>
    </row>
    <row r="2194" spans="1:4" ht="15.75">
      <c r="A2194" s="15"/>
      <c r="B2194" s="7"/>
      <c r="C2194" s="4"/>
      <c r="D2194" s="4"/>
    </row>
    <row r="2195" spans="1:4" ht="15.75">
      <c r="A2195" s="15"/>
      <c r="B2195" s="7"/>
      <c r="C2195" s="4"/>
      <c r="D2195" s="4"/>
    </row>
    <row r="2196" spans="1:4" ht="15.75">
      <c r="A2196" s="15"/>
      <c r="B2196" s="7"/>
      <c r="C2196" s="4"/>
      <c r="D2196" s="4"/>
    </row>
    <row r="2197" spans="1:4" ht="15.75">
      <c r="A2197" s="15"/>
      <c r="B2197" s="7"/>
      <c r="C2197" s="4"/>
      <c r="D2197" s="4"/>
    </row>
    <row r="2198" spans="1:4" ht="15.75">
      <c r="A2198" s="15"/>
      <c r="B2198" s="7"/>
      <c r="C2198" s="4"/>
      <c r="D2198" s="4"/>
    </row>
    <row r="2199" spans="1:4" ht="15.75">
      <c r="A2199" s="15"/>
      <c r="B2199" s="7"/>
      <c r="C2199" s="4"/>
      <c r="D2199" s="4"/>
    </row>
    <row r="2200" spans="1:4" ht="15.75">
      <c r="A2200" s="15"/>
      <c r="B2200" s="7"/>
      <c r="C2200" s="4"/>
      <c r="D2200" s="4"/>
    </row>
    <row r="2201" spans="1:4" ht="15.75">
      <c r="A2201" s="15"/>
      <c r="B2201" s="7"/>
      <c r="C2201" s="4"/>
      <c r="D2201" s="4"/>
    </row>
    <row r="2202" spans="1:4" ht="15.75">
      <c r="A2202" s="15"/>
      <c r="B2202" s="7"/>
      <c r="C2202" s="4"/>
      <c r="D2202" s="4"/>
    </row>
    <row r="2203" spans="1:4" ht="15.75">
      <c r="A2203" s="15"/>
      <c r="B2203" s="7"/>
      <c r="C2203" s="4"/>
      <c r="D2203" s="4"/>
    </row>
    <row r="2204" spans="1:4" ht="15.75">
      <c r="A2204" s="15"/>
      <c r="B2204" s="7"/>
      <c r="C2204" s="4"/>
      <c r="D2204" s="4"/>
    </row>
    <row r="2205" spans="1:4" ht="15.75">
      <c r="A2205" s="15"/>
      <c r="B2205" s="7"/>
      <c r="C2205" s="4"/>
      <c r="D2205" s="4"/>
    </row>
    <row r="2206" spans="1:4" ht="15.75">
      <c r="A2206" s="15"/>
      <c r="B2206" s="7"/>
      <c r="C2206" s="4"/>
      <c r="D2206" s="4"/>
    </row>
    <row r="2207" spans="1:4" ht="15.75">
      <c r="A2207" s="15"/>
      <c r="B2207" s="7"/>
      <c r="C2207" s="4"/>
      <c r="D2207" s="4"/>
    </row>
    <row r="2208" spans="1:4" ht="15.75">
      <c r="A2208" s="15"/>
      <c r="B2208" s="7"/>
      <c r="C2208" s="4"/>
      <c r="D2208" s="4"/>
    </row>
    <row r="2209" spans="1:4" ht="15.75">
      <c r="A2209" s="15"/>
      <c r="B2209" s="7"/>
      <c r="C2209" s="4"/>
      <c r="D2209" s="4"/>
    </row>
    <row r="2210" spans="1:4" ht="15.75">
      <c r="A2210" s="15"/>
      <c r="B2210" s="7"/>
      <c r="C2210" s="4"/>
      <c r="D2210" s="4"/>
    </row>
    <row r="2211" spans="1:4" ht="15.75">
      <c r="A2211" s="15"/>
      <c r="B2211" s="7"/>
      <c r="C2211" s="4"/>
      <c r="D2211" s="4"/>
    </row>
    <row r="2212" spans="1:4" ht="15.75">
      <c r="A2212" s="15"/>
      <c r="B2212" s="7"/>
      <c r="C2212" s="4"/>
      <c r="D2212" s="4"/>
    </row>
    <row r="2213" spans="1:4" ht="15.75">
      <c r="A2213" s="15"/>
      <c r="B2213" s="7"/>
      <c r="C2213" s="4"/>
      <c r="D2213" s="4"/>
    </row>
    <row r="2214" spans="1:4" ht="15.75">
      <c r="A2214" s="15"/>
      <c r="B2214" s="7"/>
      <c r="C2214" s="4"/>
      <c r="D2214" s="4"/>
    </row>
    <row r="2215" spans="1:4" ht="15.75">
      <c r="A2215" s="15"/>
      <c r="B2215" s="7"/>
      <c r="C2215" s="4"/>
      <c r="D2215" s="4"/>
    </row>
    <row r="2216" spans="1:4" ht="15.75">
      <c r="A2216" s="15"/>
      <c r="B2216" s="7"/>
      <c r="C2216" s="4"/>
      <c r="D2216" s="4"/>
    </row>
    <row r="2217" spans="1:4" ht="15.75">
      <c r="A2217" s="15"/>
      <c r="B2217" s="7"/>
      <c r="C2217" s="4"/>
      <c r="D2217" s="4"/>
    </row>
    <row r="2218" spans="1:4" ht="15.75">
      <c r="A2218" s="15"/>
      <c r="B2218" s="7"/>
      <c r="C2218" s="4"/>
      <c r="D2218" s="4"/>
    </row>
    <row r="2219" spans="1:4" ht="15.75">
      <c r="A2219" s="15"/>
      <c r="B2219" s="7"/>
      <c r="C2219" s="4"/>
      <c r="D2219" s="4"/>
    </row>
    <row r="2220" spans="1:4" ht="15.75">
      <c r="A2220" s="15"/>
      <c r="B2220" s="7"/>
      <c r="C2220" s="4"/>
      <c r="D2220" s="4"/>
    </row>
    <row r="2221" spans="1:4" ht="15.75">
      <c r="A2221" s="15"/>
      <c r="B2221" s="7"/>
      <c r="C2221" s="4"/>
      <c r="D2221" s="4"/>
    </row>
    <row r="2222" spans="1:4" ht="15.75">
      <c r="A2222" s="15"/>
      <c r="B2222" s="7"/>
      <c r="C2222" s="4"/>
      <c r="D2222" s="4"/>
    </row>
    <row r="2223" spans="1:4" ht="15.75">
      <c r="A2223" s="15"/>
      <c r="B2223" s="7"/>
      <c r="C2223" s="4"/>
      <c r="D2223" s="4"/>
    </row>
    <row r="2224" spans="1:4" ht="15.75">
      <c r="A2224" s="15"/>
      <c r="B2224" s="7"/>
      <c r="C2224" s="4"/>
      <c r="D2224" s="4"/>
    </row>
    <row r="2225" spans="1:4" ht="15.75">
      <c r="A2225" s="15"/>
      <c r="B2225" s="7"/>
      <c r="C2225" s="4"/>
      <c r="D2225" s="4"/>
    </row>
    <row r="2226" spans="1:4" ht="15.75">
      <c r="A2226" s="15"/>
      <c r="B2226" s="7"/>
      <c r="C2226" s="4"/>
      <c r="D2226" s="4"/>
    </row>
    <row r="2227" spans="1:4" ht="15.75">
      <c r="A2227" s="15"/>
      <c r="B2227" s="7"/>
      <c r="C2227" s="4"/>
      <c r="D2227" s="4"/>
    </row>
    <row r="2228" spans="1:4" ht="15.75">
      <c r="A2228" s="15"/>
      <c r="B2228" s="7"/>
      <c r="C2228" s="4"/>
      <c r="D2228" s="4"/>
    </row>
    <row r="2229" spans="1:4" ht="15.75">
      <c r="A2229" s="15"/>
      <c r="B2229" s="7"/>
      <c r="C2229" s="4"/>
      <c r="D2229" s="4"/>
    </row>
    <row r="2230" spans="1:4" ht="15.75">
      <c r="A2230" s="15"/>
      <c r="B2230" s="7"/>
      <c r="C2230" s="4"/>
      <c r="D2230" s="4"/>
    </row>
    <row r="2231" spans="1:4" ht="15.75">
      <c r="A2231" s="15"/>
      <c r="B2231" s="7"/>
      <c r="C2231" s="4"/>
      <c r="D2231" s="4"/>
    </row>
    <row r="2232" spans="1:4" ht="15.75">
      <c r="A2232" s="15"/>
      <c r="B2232" s="7"/>
      <c r="C2232" s="4"/>
      <c r="D2232" s="4"/>
    </row>
    <row r="2233" spans="1:4" ht="15.75">
      <c r="A2233" s="15"/>
      <c r="B2233" s="7"/>
      <c r="C2233" s="4"/>
      <c r="D2233" s="4"/>
    </row>
    <row r="2234" spans="1:4" ht="15.75">
      <c r="A2234" s="15"/>
      <c r="B2234" s="7"/>
      <c r="C2234" s="4"/>
      <c r="D2234" s="4"/>
    </row>
    <row r="2235" spans="1:4" ht="15.75">
      <c r="A2235" s="15"/>
      <c r="B2235" s="7"/>
      <c r="C2235" s="4"/>
      <c r="D2235" s="4"/>
    </row>
    <row r="2236" spans="1:4" ht="15.75">
      <c r="A2236" s="15"/>
      <c r="B2236" s="7"/>
      <c r="C2236" s="4"/>
      <c r="D2236" s="4"/>
    </row>
    <row r="2237" spans="1:4" ht="15.75">
      <c r="A2237" s="15"/>
      <c r="B2237" s="7"/>
      <c r="C2237" s="4"/>
      <c r="D2237" s="4"/>
    </row>
    <row r="2238" spans="1:4" ht="15.75">
      <c r="A2238" s="15"/>
      <c r="B2238" s="7"/>
      <c r="C2238" s="4"/>
      <c r="D2238" s="4"/>
    </row>
    <row r="2239" spans="1:4" ht="15.75">
      <c r="A2239" s="15"/>
      <c r="B2239" s="7"/>
      <c r="C2239" s="4"/>
      <c r="D2239" s="4"/>
    </row>
    <row r="2240" spans="1:4" ht="15.75">
      <c r="A2240" s="15"/>
      <c r="B2240" s="7"/>
      <c r="C2240" s="4"/>
      <c r="D2240" s="4"/>
    </row>
    <row r="2241" spans="1:4" ht="15.75">
      <c r="A2241" s="15"/>
      <c r="B2241" s="7"/>
      <c r="C2241" s="4"/>
      <c r="D2241" s="4"/>
    </row>
    <row r="2242" spans="1:4" ht="15.75">
      <c r="A2242" s="15"/>
      <c r="B2242" s="7"/>
      <c r="C2242" s="4"/>
      <c r="D2242" s="4"/>
    </row>
    <row r="2243" spans="1:4" ht="15.75">
      <c r="A2243" s="15"/>
      <c r="B2243" s="7"/>
      <c r="C2243" s="4"/>
      <c r="D2243" s="4"/>
    </row>
    <row r="2244" spans="1:4" ht="15.75">
      <c r="A2244" s="15"/>
      <c r="B2244" s="7"/>
      <c r="C2244" s="4"/>
      <c r="D2244" s="4"/>
    </row>
    <row r="2245" spans="1:4" ht="15.75">
      <c r="A2245" s="15"/>
      <c r="B2245" s="7"/>
      <c r="C2245" s="4"/>
      <c r="D2245" s="4"/>
    </row>
    <row r="2246" spans="1:4" ht="15.75">
      <c r="A2246" s="15"/>
      <c r="B2246" s="7"/>
      <c r="C2246" s="4"/>
      <c r="D2246" s="4"/>
    </row>
    <row r="2247" spans="1:4" ht="15.75">
      <c r="A2247" s="15"/>
      <c r="B2247" s="7"/>
      <c r="C2247" s="4"/>
      <c r="D2247" s="4"/>
    </row>
    <row r="2248" spans="1:4" ht="15.75">
      <c r="A2248" s="15"/>
      <c r="B2248" s="7"/>
      <c r="C2248" s="4"/>
      <c r="D2248" s="4"/>
    </row>
    <row r="2249" spans="1:4" ht="15.75">
      <c r="A2249" s="15"/>
      <c r="B2249" s="7"/>
      <c r="C2249" s="4"/>
      <c r="D2249" s="4"/>
    </row>
    <row r="2250" spans="1:4" ht="15.75">
      <c r="A2250" s="15"/>
      <c r="B2250" s="7"/>
      <c r="C2250" s="4"/>
      <c r="D2250" s="4"/>
    </row>
    <row r="2251" spans="1:4" ht="15.75">
      <c r="A2251" s="15"/>
      <c r="B2251" s="7"/>
      <c r="C2251" s="4"/>
      <c r="D2251" s="4"/>
    </row>
    <row r="2252" spans="1:4" ht="15.75">
      <c r="A2252" s="15"/>
      <c r="B2252" s="7"/>
      <c r="C2252" s="4"/>
      <c r="D2252" s="4"/>
    </row>
    <row r="2253" spans="1:4" ht="15.75">
      <c r="A2253" s="15"/>
      <c r="B2253" s="7"/>
      <c r="C2253" s="4"/>
      <c r="D2253" s="4"/>
    </row>
    <row r="2254" spans="1:4" ht="15.75">
      <c r="A2254" s="15"/>
      <c r="B2254" s="7"/>
      <c r="C2254" s="4"/>
      <c r="D2254" s="4"/>
    </row>
    <row r="2255" spans="1:4" ht="15.75">
      <c r="A2255" s="15"/>
      <c r="B2255" s="7"/>
      <c r="C2255" s="4"/>
      <c r="D2255" s="4"/>
    </row>
    <row r="2256" spans="1:4" ht="15.75">
      <c r="A2256" s="15"/>
      <c r="B2256" s="7"/>
      <c r="C2256" s="4"/>
      <c r="D2256" s="4"/>
    </row>
    <row r="2257" spans="1:4" ht="15.75">
      <c r="A2257" s="15"/>
      <c r="B2257" s="7"/>
      <c r="C2257" s="4"/>
      <c r="D2257" s="4"/>
    </row>
    <row r="2258" spans="1:4" ht="15.75">
      <c r="A2258" s="15"/>
      <c r="B2258" s="7"/>
      <c r="C2258" s="4"/>
      <c r="D2258" s="4"/>
    </row>
    <row r="2259" spans="1:4" ht="15.75">
      <c r="A2259" s="15"/>
      <c r="B2259" s="7"/>
      <c r="C2259" s="4"/>
      <c r="D2259" s="4"/>
    </row>
    <row r="2260" spans="1:4" ht="15.75">
      <c r="A2260" s="15"/>
      <c r="B2260" s="7"/>
      <c r="C2260" s="4"/>
      <c r="D2260" s="4"/>
    </row>
    <row r="2261" spans="1:4" ht="15.75">
      <c r="A2261" s="15"/>
      <c r="B2261" s="7"/>
      <c r="C2261" s="4"/>
      <c r="D2261" s="4"/>
    </row>
    <row r="2262" spans="1:4" ht="15.75">
      <c r="A2262" s="15"/>
      <c r="B2262" s="7"/>
      <c r="C2262" s="4"/>
      <c r="D2262" s="4"/>
    </row>
    <row r="2263" spans="1:4" ht="15.75">
      <c r="A2263" s="15"/>
      <c r="B2263" s="7"/>
      <c r="C2263" s="4"/>
      <c r="D2263" s="4"/>
    </row>
    <row r="2264" spans="1:4" ht="15.75">
      <c r="A2264" s="15"/>
      <c r="B2264" s="7"/>
      <c r="C2264" s="4"/>
      <c r="D2264" s="4"/>
    </row>
    <row r="2265" spans="1:4" ht="15.75">
      <c r="A2265" s="15"/>
      <c r="B2265" s="7"/>
      <c r="C2265" s="4"/>
      <c r="D2265" s="4"/>
    </row>
    <row r="2266" spans="1:4" ht="15.75">
      <c r="A2266" s="15"/>
      <c r="B2266" s="7"/>
      <c r="C2266" s="4"/>
      <c r="D2266" s="4"/>
    </row>
    <row r="2267" spans="1:4" ht="15.75">
      <c r="A2267" s="15"/>
      <c r="B2267" s="7"/>
      <c r="C2267" s="4"/>
      <c r="D2267" s="4"/>
    </row>
    <row r="2268" spans="1:4" ht="15.75">
      <c r="A2268" s="15"/>
      <c r="B2268" s="7"/>
      <c r="C2268" s="4"/>
      <c r="D2268" s="4"/>
    </row>
    <row r="2269" spans="1:4" ht="15.75">
      <c r="A2269" s="15"/>
      <c r="B2269" s="7"/>
      <c r="C2269" s="4"/>
      <c r="D2269" s="4"/>
    </row>
    <row r="2270" spans="1:4" ht="15.75">
      <c r="A2270" s="15"/>
      <c r="B2270" s="7"/>
      <c r="C2270" s="4"/>
      <c r="D2270" s="4"/>
    </row>
    <row r="2271" spans="1:4" ht="15.75">
      <c r="A2271" s="15"/>
      <c r="B2271" s="7"/>
      <c r="C2271" s="4"/>
      <c r="D2271" s="4"/>
    </row>
    <row r="2272" spans="1:4" ht="15.75">
      <c r="A2272" s="15"/>
      <c r="B2272" s="7"/>
      <c r="C2272" s="4"/>
      <c r="D2272" s="4"/>
    </row>
    <row r="2273" spans="1:4" ht="15.75">
      <c r="A2273" s="15"/>
      <c r="B2273" s="7"/>
      <c r="C2273" s="4"/>
      <c r="D2273" s="4"/>
    </row>
    <row r="2274" spans="1:4" ht="15.75">
      <c r="A2274" s="15"/>
      <c r="B2274" s="7"/>
      <c r="C2274" s="4"/>
      <c r="D2274" s="4"/>
    </row>
    <row r="2275" spans="1:4" ht="15.75">
      <c r="A2275" s="15"/>
      <c r="B2275" s="7"/>
      <c r="C2275" s="4"/>
      <c r="D2275" s="4"/>
    </row>
    <row r="2276" spans="1:4" ht="15.75">
      <c r="A2276" s="15"/>
      <c r="B2276" s="7"/>
      <c r="C2276" s="4"/>
      <c r="D2276" s="4"/>
    </row>
    <row r="2277" spans="1:4" ht="15.75">
      <c r="A2277" s="15"/>
      <c r="B2277" s="7"/>
      <c r="C2277" s="4"/>
      <c r="D2277" s="4"/>
    </row>
    <row r="2278" spans="1:4" ht="15.75">
      <c r="A2278" s="15"/>
      <c r="B2278" s="7"/>
      <c r="C2278" s="4"/>
      <c r="D2278" s="4"/>
    </row>
    <row r="2279" spans="1:4" ht="15.75">
      <c r="A2279" s="15"/>
      <c r="B2279" s="7"/>
      <c r="C2279" s="4"/>
      <c r="D2279" s="4"/>
    </row>
    <row r="2280" spans="1:4" ht="15.75">
      <c r="A2280" s="15"/>
      <c r="B2280" s="7"/>
      <c r="C2280" s="4"/>
      <c r="D2280" s="4"/>
    </row>
    <row r="2281" spans="1:4" ht="15.75">
      <c r="A2281" s="15"/>
      <c r="B2281" s="7"/>
      <c r="C2281" s="4"/>
      <c r="D2281" s="4"/>
    </row>
    <row r="2282" spans="1:4" ht="15.75">
      <c r="A2282" s="15"/>
      <c r="B2282" s="7"/>
      <c r="C2282" s="4"/>
      <c r="D2282" s="4"/>
    </row>
    <row r="2283" spans="1:4" ht="15.75">
      <c r="A2283" s="15"/>
      <c r="B2283" s="7"/>
      <c r="C2283" s="4"/>
      <c r="D2283" s="4"/>
    </row>
    <row r="2284" spans="1:4" ht="15.75">
      <c r="A2284" s="15"/>
      <c r="B2284" s="7"/>
      <c r="C2284" s="4"/>
      <c r="D2284" s="4"/>
    </row>
    <row r="2285" spans="1:4" ht="15.75">
      <c r="A2285" s="15"/>
      <c r="B2285" s="7"/>
      <c r="C2285" s="4"/>
      <c r="D2285" s="4"/>
    </row>
    <row r="2286" spans="1:4" ht="15.75">
      <c r="A2286" s="15"/>
      <c r="B2286" s="7"/>
      <c r="C2286" s="4"/>
      <c r="D2286" s="4"/>
    </row>
    <row r="2287" spans="1:4" ht="15.75">
      <c r="A2287" s="15"/>
      <c r="B2287" s="7"/>
      <c r="C2287" s="4"/>
      <c r="D2287" s="4"/>
    </row>
    <row r="2288" spans="1:4" ht="15.75">
      <c r="A2288" s="15"/>
      <c r="B2288" s="7"/>
      <c r="C2288" s="4"/>
      <c r="D2288" s="4"/>
    </row>
    <row r="2289" spans="1:4" ht="15.75">
      <c r="A2289" s="15"/>
      <c r="B2289" s="7"/>
      <c r="C2289" s="4"/>
      <c r="D2289" s="4"/>
    </row>
    <row r="2290" spans="1:4" ht="15.75">
      <c r="A2290" s="15"/>
      <c r="B2290" s="7"/>
      <c r="C2290" s="4"/>
      <c r="D2290" s="4"/>
    </row>
    <row r="2291" spans="1:4" ht="15.75">
      <c r="A2291" s="15"/>
      <c r="B2291" s="7"/>
      <c r="C2291" s="4"/>
      <c r="D2291" s="4"/>
    </row>
    <row r="2292" spans="1:4" ht="15.75">
      <c r="A2292" s="15"/>
      <c r="B2292" s="7"/>
      <c r="C2292" s="4"/>
      <c r="D2292" s="4"/>
    </row>
    <row r="2293" spans="1:4" ht="15.75">
      <c r="A2293" s="15"/>
      <c r="B2293" s="7"/>
      <c r="C2293" s="4"/>
      <c r="D2293" s="4"/>
    </row>
    <row r="2294" spans="1:4" ht="15.75">
      <c r="A2294" s="15"/>
      <c r="B2294" s="7"/>
      <c r="C2294" s="4"/>
      <c r="D2294" s="4"/>
    </row>
    <row r="2295" spans="1:4" ht="15.75">
      <c r="A2295" s="15"/>
      <c r="B2295" s="7"/>
      <c r="C2295" s="4"/>
      <c r="D2295" s="4"/>
    </row>
    <row r="2296" spans="1:4" ht="15.75">
      <c r="A2296" s="15"/>
      <c r="B2296" s="7"/>
      <c r="C2296" s="4"/>
      <c r="D2296" s="4"/>
    </row>
    <row r="2297" spans="1:4" ht="15.75">
      <c r="A2297" s="15"/>
      <c r="B2297" s="7"/>
      <c r="C2297" s="4"/>
      <c r="D2297" s="4"/>
    </row>
    <row r="2298" spans="1:4" ht="15.75">
      <c r="A2298" s="15"/>
      <c r="B2298" s="7"/>
      <c r="C2298" s="4"/>
      <c r="D2298" s="4"/>
    </row>
    <row r="2299" spans="1:4" ht="15.75">
      <c r="A2299" s="15"/>
      <c r="B2299" s="7"/>
      <c r="C2299" s="4"/>
      <c r="D2299" s="4"/>
    </row>
    <row r="2300" spans="1:4" ht="15.75">
      <c r="A2300" s="15"/>
      <c r="B2300" s="7"/>
      <c r="C2300" s="4"/>
      <c r="D2300" s="4"/>
    </row>
    <row r="2301" spans="1:4" ht="15.75">
      <c r="A2301" s="15"/>
      <c r="B2301" s="7"/>
      <c r="C2301" s="4"/>
      <c r="D2301" s="4"/>
    </row>
    <row r="2302" spans="1:4" ht="15.75">
      <c r="A2302" s="15"/>
      <c r="B2302" s="7"/>
      <c r="C2302" s="4"/>
      <c r="D2302" s="4"/>
    </row>
    <row r="2303" spans="1:4" ht="15.75">
      <c r="A2303" s="15"/>
      <c r="B2303" s="7"/>
      <c r="C2303" s="4"/>
      <c r="D2303" s="4"/>
    </row>
    <row r="2304" spans="1:4" ht="15.75">
      <c r="A2304" s="15"/>
      <c r="B2304" s="7"/>
      <c r="C2304" s="4"/>
      <c r="D2304" s="4"/>
    </row>
    <row r="2305" spans="1:4" ht="15.75">
      <c r="A2305" s="15"/>
      <c r="B2305" s="7"/>
      <c r="C2305" s="4"/>
      <c r="D2305" s="4"/>
    </row>
    <row r="2306" spans="1:4" ht="15.75">
      <c r="A2306" s="15"/>
      <c r="B2306" s="7"/>
      <c r="C2306" s="4"/>
      <c r="D2306" s="4"/>
    </row>
    <row r="2307" spans="1:4" ht="15.75">
      <c r="A2307" s="15"/>
      <c r="B2307" s="7"/>
      <c r="C2307" s="4"/>
      <c r="D2307" s="4"/>
    </row>
    <row r="2308" spans="1:4" ht="15.75">
      <c r="A2308" s="15"/>
      <c r="B2308" s="7"/>
      <c r="C2308" s="4"/>
      <c r="D2308" s="4"/>
    </row>
    <row r="2309" spans="1:4" ht="15.75">
      <c r="A2309" s="15"/>
      <c r="B2309" s="7"/>
      <c r="C2309" s="4"/>
      <c r="D2309" s="4"/>
    </row>
    <row r="2310" spans="1:4" ht="15.75">
      <c r="A2310" s="15"/>
      <c r="B2310" s="7"/>
      <c r="C2310" s="4"/>
      <c r="D2310" s="4"/>
    </row>
    <row r="2311" spans="1:4" ht="15.75">
      <c r="A2311" s="15"/>
      <c r="B2311" s="7"/>
      <c r="C2311" s="4"/>
      <c r="D2311" s="4"/>
    </row>
    <row r="2312" spans="1:4" ht="15.75">
      <c r="A2312" s="15"/>
      <c r="B2312" s="7"/>
      <c r="C2312" s="4"/>
      <c r="D2312" s="4"/>
    </row>
    <row r="2313" spans="1:4" ht="15.75">
      <c r="A2313" s="15"/>
      <c r="B2313" s="7"/>
      <c r="C2313" s="4"/>
      <c r="D2313" s="4"/>
    </row>
    <row r="2314" spans="1:4" ht="15.75">
      <c r="A2314" s="15"/>
      <c r="B2314" s="7"/>
      <c r="C2314" s="4"/>
      <c r="D2314" s="4"/>
    </row>
    <row r="2315" spans="1:4" ht="15.75">
      <c r="A2315" s="15"/>
      <c r="B2315" s="7"/>
      <c r="C2315" s="4"/>
      <c r="D2315" s="4"/>
    </row>
    <row r="2316" spans="1:4" ht="15.75">
      <c r="A2316" s="15"/>
      <c r="B2316" s="7"/>
      <c r="C2316" s="4"/>
      <c r="D2316" s="4"/>
    </row>
    <row r="2317" spans="1:4" ht="15.75">
      <c r="A2317" s="15"/>
      <c r="B2317" s="7"/>
      <c r="C2317" s="4"/>
      <c r="D2317" s="4"/>
    </row>
    <row r="2318" spans="1:4" ht="15.75">
      <c r="A2318" s="15"/>
      <c r="B2318" s="7"/>
      <c r="C2318" s="4"/>
      <c r="D2318" s="4"/>
    </row>
    <row r="2319" spans="1:4" ht="15.75">
      <c r="A2319" s="15"/>
      <c r="B2319" s="7"/>
      <c r="C2319" s="4"/>
      <c r="D2319" s="4"/>
    </row>
    <row r="2320" spans="1:4" ht="15.75">
      <c r="A2320" s="15"/>
      <c r="B2320" s="7"/>
      <c r="C2320" s="4"/>
      <c r="D2320" s="4"/>
    </row>
    <row r="2321" spans="1:4" ht="15.75">
      <c r="A2321" s="15"/>
      <c r="B2321" s="7"/>
      <c r="C2321" s="4"/>
      <c r="D2321" s="4"/>
    </row>
    <row r="2322" spans="1:4" ht="15.75">
      <c r="A2322" s="15"/>
      <c r="B2322" s="7"/>
      <c r="C2322" s="4"/>
      <c r="D2322" s="4"/>
    </row>
    <row r="2323" spans="1:4" ht="15.75">
      <c r="A2323" s="15"/>
      <c r="B2323" s="7"/>
      <c r="C2323" s="4"/>
      <c r="D2323" s="4"/>
    </row>
    <row r="2324" spans="1:4" ht="15.75">
      <c r="A2324" s="15"/>
      <c r="B2324" s="7"/>
      <c r="C2324" s="4"/>
      <c r="D2324" s="4"/>
    </row>
    <row r="2325" spans="1:4" ht="15.75">
      <c r="A2325" s="15"/>
      <c r="B2325" s="7"/>
      <c r="C2325" s="4"/>
      <c r="D2325" s="4"/>
    </row>
    <row r="2326" spans="1:4" ht="15.75">
      <c r="A2326" s="15"/>
      <c r="B2326" s="7"/>
      <c r="C2326" s="4"/>
      <c r="D2326" s="4"/>
    </row>
    <row r="2327" spans="1:4" ht="15.75">
      <c r="A2327" s="15"/>
      <c r="B2327" s="7"/>
      <c r="C2327" s="4"/>
      <c r="D2327" s="4"/>
    </row>
    <row r="2328" spans="1:4" ht="15.75">
      <c r="A2328" s="15"/>
      <c r="B2328" s="7"/>
      <c r="C2328" s="4"/>
      <c r="D2328" s="4"/>
    </row>
    <row r="2329" spans="1:4" ht="15.75">
      <c r="A2329" s="15"/>
      <c r="B2329" s="7"/>
      <c r="C2329" s="4"/>
      <c r="D2329" s="4"/>
    </row>
    <row r="2330" spans="1:4" ht="15.75">
      <c r="A2330" s="15"/>
      <c r="B2330" s="7"/>
      <c r="C2330" s="4"/>
      <c r="D2330" s="4"/>
    </row>
    <row r="2331" spans="1:4" ht="15.75">
      <c r="A2331" s="15"/>
      <c r="B2331" s="7"/>
      <c r="C2331" s="4"/>
      <c r="D2331" s="4"/>
    </row>
    <row r="2332" spans="1:4" ht="15.75">
      <c r="A2332" s="15"/>
      <c r="B2332" s="7"/>
      <c r="C2332" s="4"/>
      <c r="D2332" s="4"/>
    </row>
    <row r="2333" spans="1:4" ht="15.75">
      <c r="A2333" s="15"/>
      <c r="B2333" s="7"/>
      <c r="C2333" s="4"/>
      <c r="D2333" s="4"/>
    </row>
    <row r="2334" spans="1:4" ht="15.75">
      <c r="A2334" s="15"/>
      <c r="B2334" s="7"/>
      <c r="C2334" s="4"/>
      <c r="D2334" s="4"/>
    </row>
    <row r="2335" spans="1:4" ht="15.75">
      <c r="A2335" s="15"/>
      <c r="B2335" s="7"/>
      <c r="C2335" s="4"/>
      <c r="D2335" s="4"/>
    </row>
    <row r="2336" spans="1:4" ht="15.75">
      <c r="A2336" s="15"/>
      <c r="B2336" s="7"/>
      <c r="C2336" s="4"/>
      <c r="D2336" s="4"/>
    </row>
    <row r="2337" spans="1:4" ht="15.75">
      <c r="A2337" s="15"/>
      <c r="B2337" s="7"/>
      <c r="C2337" s="4"/>
      <c r="D2337" s="4"/>
    </row>
    <row r="2338" spans="1:4" ht="15.75">
      <c r="A2338" s="15"/>
      <c r="B2338" s="7"/>
      <c r="C2338" s="4"/>
      <c r="D2338" s="4"/>
    </row>
    <row r="2339" spans="1:4" ht="15.75">
      <c r="A2339" s="15"/>
      <c r="B2339" s="7"/>
      <c r="C2339" s="4"/>
      <c r="D2339" s="4"/>
    </row>
    <row r="2340" spans="1:4" ht="15.75">
      <c r="A2340" s="15"/>
      <c r="B2340" s="7"/>
      <c r="C2340" s="4"/>
      <c r="D2340" s="4"/>
    </row>
    <row r="2341" spans="1:4" ht="15.75">
      <c r="A2341" s="15"/>
      <c r="B2341" s="7"/>
      <c r="C2341" s="4"/>
      <c r="D2341" s="4"/>
    </row>
    <row r="2342" spans="1:4" ht="15.75">
      <c r="A2342" s="15"/>
      <c r="B2342" s="7"/>
      <c r="C2342" s="4"/>
      <c r="D2342" s="4"/>
    </row>
    <row r="2343" spans="1:4" ht="15.75">
      <c r="A2343" s="15"/>
      <c r="B2343" s="7"/>
      <c r="C2343" s="4"/>
      <c r="D2343" s="4"/>
    </row>
    <row r="2344" spans="1:4" ht="15.75">
      <c r="A2344" s="15"/>
      <c r="B2344" s="7"/>
      <c r="C2344" s="4"/>
      <c r="D2344" s="4"/>
    </row>
    <row r="2345" spans="1:4" ht="15.75">
      <c r="A2345" s="15"/>
      <c r="B2345" s="7"/>
      <c r="C2345" s="4"/>
      <c r="D2345" s="4"/>
    </row>
    <row r="2346" spans="1:4" ht="15.75">
      <c r="A2346" s="15"/>
      <c r="B2346" s="7"/>
      <c r="C2346" s="4"/>
      <c r="D2346" s="4"/>
    </row>
    <row r="2347" spans="1:4" ht="15.75">
      <c r="A2347" s="15"/>
      <c r="B2347" s="7"/>
      <c r="C2347" s="4"/>
      <c r="D2347" s="4"/>
    </row>
    <row r="2348" spans="1:4" ht="15.75">
      <c r="A2348" s="15"/>
      <c r="B2348" s="7"/>
      <c r="C2348" s="4"/>
      <c r="D2348" s="4"/>
    </row>
    <row r="2349" spans="1:4" ht="15.75">
      <c r="A2349" s="15"/>
      <c r="B2349" s="7"/>
      <c r="C2349" s="4"/>
      <c r="D2349" s="4"/>
    </row>
    <row r="2350" spans="1:4" ht="15.75">
      <c r="A2350" s="15"/>
      <c r="B2350" s="7"/>
      <c r="C2350" s="4"/>
      <c r="D2350" s="4"/>
    </row>
    <row r="2351" spans="1:4" ht="15.75">
      <c r="A2351" s="15"/>
      <c r="B2351" s="7"/>
      <c r="C2351" s="4"/>
      <c r="D2351" s="4"/>
    </row>
    <row r="2352" spans="1:4" ht="15.75">
      <c r="A2352" s="15"/>
      <c r="B2352" s="7"/>
      <c r="C2352" s="4"/>
      <c r="D2352" s="4"/>
    </row>
    <row r="2353" spans="1:4" ht="15.75">
      <c r="A2353" s="15"/>
      <c r="B2353" s="7"/>
      <c r="C2353" s="4"/>
      <c r="D2353" s="4"/>
    </row>
    <row r="2354" spans="1:4" ht="15.75">
      <c r="A2354" s="15"/>
      <c r="B2354" s="7"/>
      <c r="C2354" s="4"/>
      <c r="D2354" s="4"/>
    </row>
    <row r="2355" spans="1:4" ht="15.75">
      <c r="A2355" s="15"/>
      <c r="B2355" s="7"/>
      <c r="C2355" s="4"/>
      <c r="D2355" s="4"/>
    </row>
    <row r="2356" spans="1:4" ht="15.75">
      <c r="A2356" s="15"/>
      <c r="B2356" s="7"/>
      <c r="C2356" s="4"/>
      <c r="D2356" s="4"/>
    </row>
    <row r="2357" spans="1:4" ht="15.75">
      <c r="A2357" s="15"/>
      <c r="B2357" s="7"/>
      <c r="C2357" s="4"/>
      <c r="D2357" s="4"/>
    </row>
    <row r="2358" spans="1:4" ht="15.75">
      <c r="A2358" s="15"/>
      <c r="B2358" s="7"/>
      <c r="C2358" s="4"/>
      <c r="D2358" s="4"/>
    </row>
    <row r="2359" spans="1:4" ht="15.75">
      <c r="A2359" s="15"/>
      <c r="B2359" s="7"/>
      <c r="C2359" s="4"/>
      <c r="D2359" s="4"/>
    </row>
    <row r="2360" spans="1:4" ht="15.75">
      <c r="A2360" s="15"/>
      <c r="B2360" s="7"/>
      <c r="C2360" s="4"/>
      <c r="D2360" s="4"/>
    </row>
    <row r="2361" spans="1:4" ht="15.75">
      <c r="A2361" s="15"/>
      <c r="B2361" s="7"/>
      <c r="C2361" s="4"/>
      <c r="D2361" s="4"/>
    </row>
    <row r="2362" spans="1:4" ht="15.75">
      <c r="A2362" s="15"/>
      <c r="B2362" s="7"/>
      <c r="C2362" s="4"/>
      <c r="D2362" s="4"/>
    </row>
    <row r="2363" spans="1:4" ht="15.75">
      <c r="A2363" s="15"/>
      <c r="B2363" s="7"/>
      <c r="C2363" s="4"/>
      <c r="D2363" s="4"/>
    </row>
    <row r="2364" spans="1:4" ht="15.75">
      <c r="A2364" s="15"/>
      <c r="B2364" s="7"/>
      <c r="C2364" s="4"/>
      <c r="D2364" s="4"/>
    </row>
    <row r="2365" spans="1:4" ht="15.75">
      <c r="A2365" s="15"/>
      <c r="B2365" s="7"/>
      <c r="C2365" s="4"/>
      <c r="D2365" s="4"/>
    </row>
    <row r="2366" spans="1:4" ht="15.75">
      <c r="A2366" s="15"/>
      <c r="B2366" s="7"/>
      <c r="C2366" s="4"/>
      <c r="D2366" s="4"/>
    </row>
    <row r="2367" spans="1:4" ht="15.75">
      <c r="A2367" s="15"/>
      <c r="B2367" s="7"/>
      <c r="C2367" s="4"/>
      <c r="D2367" s="4"/>
    </row>
    <row r="2368" spans="1:4" ht="15.75">
      <c r="A2368" s="15"/>
      <c r="B2368" s="7"/>
      <c r="C2368" s="4"/>
      <c r="D2368" s="4"/>
    </row>
    <row r="2369" spans="1:4" ht="15.75">
      <c r="A2369" s="15"/>
      <c r="B2369" s="7"/>
      <c r="C2369" s="4"/>
      <c r="D2369" s="4"/>
    </row>
    <row r="2370" spans="1:4" ht="15.75">
      <c r="A2370" s="15"/>
      <c r="B2370" s="7"/>
      <c r="C2370" s="4"/>
      <c r="D2370" s="4"/>
    </row>
    <row r="2371" spans="1:4" ht="15.75">
      <c r="A2371" s="15"/>
      <c r="B2371" s="7"/>
      <c r="C2371" s="4"/>
      <c r="D2371" s="4"/>
    </row>
    <row r="2372" spans="1:4" ht="15.75">
      <c r="A2372" s="15"/>
      <c r="B2372" s="7"/>
      <c r="C2372" s="4"/>
      <c r="D2372" s="4"/>
    </row>
    <row r="2373" spans="1:4" ht="15.75">
      <c r="A2373" s="15"/>
      <c r="B2373" s="7"/>
      <c r="C2373" s="4"/>
      <c r="D2373" s="4"/>
    </row>
    <row r="2374" spans="1:4" ht="15.75">
      <c r="A2374" s="15"/>
      <c r="B2374" s="7"/>
      <c r="C2374" s="4"/>
      <c r="D2374" s="4"/>
    </row>
    <row r="2375" spans="1:4" ht="15.75">
      <c r="A2375" s="15"/>
      <c r="B2375" s="7"/>
      <c r="C2375" s="4"/>
      <c r="D2375" s="4"/>
    </row>
    <row r="2376" spans="1:4" ht="15.75">
      <c r="A2376" s="15"/>
      <c r="B2376" s="7"/>
      <c r="C2376" s="4"/>
      <c r="D2376" s="4"/>
    </row>
    <row r="2377" spans="1:4" ht="15.75">
      <c r="A2377" s="15"/>
      <c r="B2377" s="7"/>
      <c r="C2377" s="4"/>
      <c r="D2377" s="4"/>
    </row>
    <row r="2378" spans="1:4" ht="15.75">
      <c r="A2378" s="15"/>
      <c r="B2378" s="7"/>
      <c r="C2378" s="4"/>
      <c r="D2378" s="4"/>
    </row>
    <row r="2379" spans="1:4" ht="15.75">
      <c r="A2379" s="15"/>
      <c r="B2379" s="7"/>
      <c r="C2379" s="4"/>
      <c r="D2379" s="4"/>
    </row>
    <row r="2380" spans="1:4" ht="15.75">
      <c r="A2380" s="15"/>
      <c r="B2380" s="7"/>
      <c r="C2380" s="4"/>
      <c r="D2380" s="4"/>
    </row>
    <row r="2381" spans="1:4" ht="15.75">
      <c r="A2381" s="15"/>
      <c r="B2381" s="7"/>
      <c r="C2381" s="4"/>
      <c r="D2381" s="4"/>
    </row>
    <row r="2382" spans="1:4" ht="15.75">
      <c r="A2382" s="15"/>
      <c r="B2382" s="7"/>
      <c r="C2382" s="4"/>
      <c r="D2382" s="4"/>
    </row>
    <row r="2383" spans="1:4" ht="15.75">
      <c r="A2383" s="15"/>
      <c r="B2383" s="7"/>
      <c r="C2383" s="4"/>
      <c r="D2383" s="4"/>
    </row>
    <row r="2384" spans="1:4" ht="15.75">
      <c r="A2384" s="15"/>
      <c r="B2384" s="7"/>
      <c r="C2384" s="4"/>
      <c r="D2384" s="4"/>
    </row>
    <row r="2385" spans="1:4" ht="15.75">
      <c r="A2385" s="15"/>
      <c r="B2385" s="7"/>
      <c r="C2385" s="4"/>
      <c r="D2385" s="4"/>
    </row>
    <row r="2386" spans="1:4" ht="15.75">
      <c r="A2386" s="15"/>
      <c r="B2386" s="7"/>
      <c r="C2386" s="4"/>
      <c r="D2386" s="4"/>
    </row>
    <row r="2387" spans="1:4" ht="15.75">
      <c r="A2387" s="15"/>
      <c r="B2387" s="7"/>
      <c r="C2387" s="4"/>
      <c r="D2387" s="4"/>
    </row>
    <row r="2388" spans="1:4" ht="15.75">
      <c r="A2388" s="15"/>
      <c r="B2388" s="7"/>
      <c r="C2388" s="4"/>
      <c r="D2388" s="4"/>
    </row>
    <row r="2389" spans="1:4" ht="15.75">
      <c r="A2389" s="15"/>
      <c r="B2389" s="7"/>
      <c r="C2389" s="4"/>
      <c r="D2389" s="4"/>
    </row>
    <row r="2390" spans="1:4" ht="15.75">
      <c r="A2390" s="15"/>
      <c r="B2390" s="7"/>
      <c r="C2390" s="4"/>
      <c r="D2390" s="4"/>
    </row>
    <row r="2391" spans="1:4" ht="15.75">
      <c r="A2391" s="15"/>
      <c r="B2391" s="7"/>
      <c r="C2391" s="4"/>
      <c r="D2391" s="4"/>
    </row>
    <row r="2392" spans="1:4" ht="15.75">
      <c r="A2392" s="15"/>
      <c r="B2392" s="7"/>
      <c r="C2392" s="4"/>
      <c r="D2392" s="4"/>
    </row>
    <row r="2393" spans="1:4" ht="15.75">
      <c r="A2393" s="15"/>
      <c r="B2393" s="7"/>
      <c r="C2393" s="4"/>
      <c r="D2393" s="4"/>
    </row>
    <row r="2394" spans="1:4" ht="15.75">
      <c r="A2394" s="15"/>
      <c r="B2394" s="7"/>
      <c r="C2394" s="4"/>
      <c r="D2394" s="4"/>
    </row>
    <row r="2395" spans="1:4" ht="15.75">
      <c r="A2395" s="15"/>
      <c r="B2395" s="7"/>
      <c r="C2395" s="4"/>
      <c r="D2395" s="4"/>
    </row>
    <row r="2396" spans="1:4" ht="15.75">
      <c r="A2396" s="15"/>
      <c r="B2396" s="7"/>
      <c r="C2396" s="4"/>
      <c r="D2396" s="4"/>
    </row>
    <row r="2397" spans="1:4" ht="15.75">
      <c r="A2397" s="15"/>
      <c r="B2397" s="7"/>
      <c r="C2397" s="4"/>
      <c r="D2397" s="4"/>
    </row>
    <row r="2398" spans="1:4" ht="15.75">
      <c r="A2398" s="15"/>
      <c r="B2398" s="7"/>
      <c r="C2398" s="4"/>
      <c r="D2398" s="4"/>
    </row>
    <row r="2399" spans="1:4" ht="15.75">
      <c r="A2399" s="15"/>
      <c r="B2399" s="7"/>
      <c r="C2399" s="4"/>
      <c r="D2399" s="4"/>
    </row>
    <row r="2400" spans="1:4" ht="15.75">
      <c r="A2400" s="15"/>
      <c r="B2400" s="7"/>
      <c r="C2400" s="4"/>
      <c r="D2400" s="4"/>
    </row>
    <row r="2401" spans="1:4" ht="15.75">
      <c r="A2401" s="15"/>
      <c r="B2401" s="7"/>
      <c r="C2401" s="4"/>
      <c r="D2401" s="4"/>
    </row>
    <row r="2402" spans="1:4" ht="15.75">
      <c r="A2402" s="15"/>
      <c r="B2402" s="7"/>
      <c r="C2402" s="4"/>
      <c r="D2402" s="4"/>
    </row>
    <row r="2403" spans="1:4" ht="15.75">
      <c r="A2403" s="15"/>
      <c r="B2403" s="7"/>
      <c r="C2403" s="4"/>
      <c r="D2403" s="4"/>
    </row>
    <row r="2404" spans="1:4" ht="15.75">
      <c r="A2404" s="15"/>
      <c r="B2404" s="7"/>
      <c r="C2404" s="4"/>
      <c r="D2404" s="4"/>
    </row>
    <row r="2405" spans="1:4" ht="15.75">
      <c r="A2405" s="15"/>
      <c r="B2405" s="7"/>
      <c r="C2405" s="4"/>
      <c r="D2405" s="4"/>
    </row>
    <row r="2406" spans="1:4" ht="15.75">
      <c r="A2406" s="15"/>
      <c r="B2406" s="7"/>
      <c r="C2406" s="4"/>
      <c r="D2406" s="4"/>
    </row>
    <row r="2407" spans="1:4" ht="15.75">
      <c r="A2407" s="15"/>
      <c r="B2407" s="7"/>
      <c r="C2407" s="4"/>
      <c r="D2407" s="4"/>
    </row>
    <row r="2408" spans="1:4" ht="15.75">
      <c r="A2408" s="15"/>
      <c r="B2408" s="7"/>
      <c r="C2408" s="4"/>
      <c r="D2408" s="4"/>
    </row>
    <row r="2409" spans="1:4" ht="15.75">
      <c r="A2409" s="15"/>
      <c r="B2409" s="7"/>
      <c r="C2409" s="4"/>
      <c r="D2409" s="4"/>
    </row>
    <row r="2410" spans="1:4" ht="15.75">
      <c r="A2410" s="15"/>
      <c r="B2410" s="7"/>
      <c r="C2410" s="4"/>
      <c r="D2410" s="4"/>
    </row>
    <row r="2411" spans="1:4" ht="15.75">
      <c r="A2411" s="15"/>
      <c r="B2411" s="7"/>
      <c r="C2411" s="4"/>
      <c r="D2411" s="4"/>
    </row>
    <row r="2412" spans="1:4" ht="15.75">
      <c r="A2412" s="15"/>
      <c r="B2412" s="7"/>
      <c r="C2412" s="4"/>
      <c r="D2412" s="4"/>
    </row>
    <row r="2413" spans="1:4" ht="15.75">
      <c r="A2413" s="15"/>
      <c r="B2413" s="7"/>
      <c r="C2413" s="4"/>
      <c r="D2413" s="4"/>
    </row>
    <row r="2414" spans="1:4" ht="15.75">
      <c r="A2414" s="15"/>
      <c r="B2414" s="7"/>
      <c r="C2414" s="4"/>
      <c r="D2414" s="4"/>
    </row>
    <row r="2415" spans="1:4" ht="15.75">
      <c r="A2415" s="15"/>
      <c r="B2415" s="7"/>
      <c r="C2415" s="4"/>
      <c r="D2415" s="4"/>
    </row>
    <row r="2416" spans="1:4" ht="15.75">
      <c r="A2416" s="15"/>
      <c r="B2416" s="7"/>
      <c r="C2416" s="4"/>
      <c r="D2416" s="4"/>
    </row>
    <row r="2417" spans="1:4" ht="15.75">
      <c r="A2417" s="15"/>
      <c r="B2417" s="7"/>
      <c r="C2417" s="4"/>
      <c r="D2417" s="4"/>
    </row>
    <row r="2418" spans="1:4" ht="15.75">
      <c r="A2418" s="15"/>
      <c r="B2418" s="7"/>
      <c r="C2418" s="4"/>
      <c r="D2418" s="4"/>
    </row>
    <row r="2419" spans="1:4" ht="15.75">
      <c r="A2419" s="15"/>
      <c r="B2419" s="7"/>
      <c r="C2419" s="4"/>
      <c r="D2419" s="4"/>
    </row>
    <row r="2420" spans="1:4" ht="15.75">
      <c r="A2420" s="15"/>
      <c r="B2420" s="7"/>
      <c r="C2420" s="4"/>
      <c r="D2420" s="4"/>
    </row>
    <row r="2421" spans="1:4" ht="15.75">
      <c r="A2421" s="15"/>
      <c r="B2421" s="7"/>
      <c r="C2421" s="4"/>
      <c r="D2421" s="4"/>
    </row>
    <row r="2422" spans="1:4" ht="15.75">
      <c r="A2422" s="15"/>
      <c r="B2422" s="7"/>
      <c r="C2422" s="4"/>
      <c r="D2422" s="4"/>
    </row>
    <row r="2423" spans="1:4" ht="15.75">
      <c r="A2423" s="15"/>
      <c r="B2423" s="7"/>
      <c r="C2423" s="4"/>
      <c r="D2423" s="4"/>
    </row>
    <row r="2424" spans="1:4" ht="15.75">
      <c r="A2424" s="15"/>
      <c r="B2424" s="7"/>
      <c r="C2424" s="4"/>
      <c r="D2424" s="4"/>
    </row>
    <row r="2425" spans="1:4" ht="15.75">
      <c r="A2425" s="15"/>
      <c r="B2425" s="7"/>
      <c r="C2425" s="4"/>
      <c r="D2425" s="4"/>
    </row>
    <row r="2426" spans="1:4" ht="15.75">
      <c r="A2426" s="15"/>
      <c r="B2426" s="7"/>
      <c r="C2426" s="4"/>
      <c r="D2426" s="4"/>
    </row>
    <row r="2427" spans="1:4" ht="15.75">
      <c r="A2427" s="15"/>
      <c r="B2427" s="7"/>
      <c r="C2427" s="4"/>
      <c r="D2427" s="4"/>
    </row>
    <row r="2428" spans="1:4" ht="15.75">
      <c r="A2428" s="15"/>
      <c r="B2428" s="7"/>
      <c r="C2428" s="4"/>
      <c r="D2428" s="4"/>
    </row>
    <row r="2429" spans="1:4" ht="15.75">
      <c r="A2429" s="15"/>
      <c r="B2429" s="7"/>
      <c r="C2429" s="4"/>
      <c r="D2429" s="4"/>
    </row>
    <row r="2430" spans="1:4" ht="15.75">
      <c r="A2430" s="15"/>
      <c r="B2430" s="7"/>
      <c r="C2430" s="4"/>
      <c r="D2430" s="4"/>
    </row>
    <row r="2431" spans="1:4" ht="15.75">
      <c r="A2431" s="15"/>
      <c r="B2431" s="7"/>
      <c r="C2431" s="4"/>
      <c r="D2431" s="4"/>
    </row>
    <row r="2432" spans="1:4" ht="15.75">
      <c r="A2432" s="15"/>
      <c r="B2432" s="7"/>
      <c r="C2432" s="4"/>
      <c r="D2432" s="4"/>
    </row>
    <row r="2433" spans="1:4" ht="15.75">
      <c r="A2433" s="15"/>
      <c r="B2433" s="7"/>
      <c r="C2433" s="4"/>
      <c r="D2433" s="4"/>
    </row>
    <row r="2434" spans="1:4" ht="15.75">
      <c r="A2434" s="15"/>
      <c r="B2434" s="7"/>
      <c r="C2434" s="4"/>
      <c r="D2434" s="4"/>
    </row>
    <row r="2435" spans="1:4" ht="15.75">
      <c r="A2435" s="15"/>
      <c r="B2435" s="7"/>
      <c r="C2435" s="4"/>
      <c r="D2435" s="4"/>
    </row>
    <row r="2436" spans="1:4" ht="15.75">
      <c r="A2436" s="15"/>
      <c r="B2436" s="7"/>
      <c r="C2436" s="4"/>
      <c r="D2436" s="4"/>
    </row>
    <row r="2437" spans="1:4" ht="15.75">
      <c r="A2437" s="15"/>
      <c r="B2437" s="7"/>
      <c r="C2437" s="4"/>
      <c r="D2437" s="4"/>
    </row>
    <row r="2438" spans="1:4" ht="15.75">
      <c r="A2438" s="15"/>
      <c r="B2438" s="7"/>
      <c r="C2438" s="4"/>
      <c r="D2438" s="4"/>
    </row>
    <row r="2439" spans="1:4" ht="15.75">
      <c r="A2439" s="15"/>
      <c r="B2439" s="7"/>
      <c r="C2439" s="4"/>
      <c r="D2439" s="4"/>
    </row>
    <row r="2440" spans="1:4" ht="15.75">
      <c r="A2440" s="15"/>
      <c r="B2440" s="7"/>
      <c r="C2440" s="4"/>
      <c r="D2440" s="4"/>
    </row>
    <row r="2441" spans="1:4" ht="15.75">
      <c r="A2441" s="15"/>
      <c r="B2441" s="7"/>
      <c r="C2441" s="4"/>
      <c r="D2441" s="4"/>
    </row>
    <row r="2442" spans="1:4" ht="15.75">
      <c r="A2442" s="15"/>
      <c r="B2442" s="7"/>
      <c r="C2442" s="4"/>
      <c r="D2442" s="4"/>
    </row>
    <row r="2443" spans="1:4" ht="15.75">
      <c r="A2443" s="15"/>
      <c r="B2443" s="7"/>
      <c r="C2443" s="4"/>
      <c r="D2443" s="4"/>
    </row>
    <row r="2444" spans="1:4" ht="15.75">
      <c r="A2444" s="15"/>
      <c r="B2444" s="7"/>
      <c r="C2444" s="4"/>
      <c r="D2444" s="4"/>
    </row>
    <row r="2445" spans="1:4" ht="15.75">
      <c r="A2445" s="15"/>
      <c r="B2445" s="7"/>
      <c r="C2445" s="4"/>
      <c r="D2445" s="4"/>
    </row>
    <row r="2446" spans="1:4" ht="15.75">
      <c r="A2446" s="15"/>
      <c r="B2446" s="7"/>
      <c r="C2446" s="4"/>
      <c r="D2446" s="4"/>
    </row>
    <row r="2447" spans="1:4" ht="15.75">
      <c r="A2447" s="15"/>
      <c r="B2447" s="7"/>
      <c r="C2447" s="4"/>
      <c r="D2447" s="4"/>
    </row>
    <row r="2448" spans="1:4" ht="15.75">
      <c r="A2448" s="15"/>
      <c r="B2448" s="7"/>
      <c r="C2448" s="4"/>
      <c r="D2448" s="4"/>
    </row>
    <row r="2449" spans="1:4" ht="15.75">
      <c r="A2449" s="15"/>
      <c r="B2449" s="7"/>
      <c r="C2449" s="4"/>
      <c r="D2449" s="4"/>
    </row>
    <row r="2450" spans="1:4" ht="15.75">
      <c r="A2450" s="15"/>
      <c r="B2450" s="7"/>
      <c r="C2450" s="4"/>
      <c r="D2450" s="4"/>
    </row>
    <row r="2451" spans="1:4" ht="15.75">
      <c r="A2451" s="15"/>
      <c r="B2451" s="7"/>
      <c r="C2451" s="4"/>
      <c r="D2451" s="4"/>
    </row>
    <row r="2452" spans="1:4" ht="15.75">
      <c r="A2452" s="15"/>
      <c r="B2452" s="7"/>
      <c r="C2452" s="4"/>
      <c r="D2452" s="4"/>
    </row>
    <row r="2453" spans="1:4" ht="15.75">
      <c r="A2453" s="15"/>
      <c r="B2453" s="7"/>
      <c r="C2453" s="4"/>
      <c r="D2453" s="4"/>
    </row>
    <row r="2454" spans="1:4" ht="15.75">
      <c r="A2454" s="15"/>
      <c r="B2454" s="7"/>
      <c r="C2454" s="4"/>
      <c r="D2454" s="4"/>
    </row>
    <row r="2455" spans="1:4" ht="15.75">
      <c r="A2455" s="15"/>
      <c r="B2455" s="7"/>
      <c r="C2455" s="4"/>
      <c r="D2455" s="4"/>
    </row>
    <row r="2456" spans="1:4" ht="15.75">
      <c r="A2456" s="15"/>
      <c r="B2456" s="7"/>
      <c r="C2456" s="4"/>
      <c r="D2456" s="4"/>
    </row>
    <row r="2457" spans="1:4" ht="15.75">
      <c r="A2457" s="15"/>
      <c r="B2457" s="7"/>
      <c r="C2457" s="4"/>
      <c r="D2457" s="4"/>
    </row>
    <row r="2458" spans="1:4" ht="15.75">
      <c r="A2458" s="15"/>
      <c r="B2458" s="7"/>
      <c r="C2458" s="4"/>
      <c r="D2458" s="4"/>
    </row>
    <row r="2459" spans="1:4" ht="15.75">
      <c r="A2459" s="15"/>
      <c r="B2459" s="7"/>
      <c r="C2459" s="4"/>
      <c r="D2459" s="4"/>
    </row>
    <row r="2460" spans="1:4" ht="15.75">
      <c r="A2460" s="15"/>
      <c r="B2460" s="7"/>
      <c r="C2460" s="4"/>
      <c r="D2460" s="4"/>
    </row>
    <row r="2461" spans="1:4" ht="15.75">
      <c r="A2461" s="15"/>
      <c r="B2461" s="7"/>
      <c r="C2461" s="4"/>
      <c r="D2461" s="4"/>
    </row>
    <row r="2462" spans="1:4" ht="15.75">
      <c r="A2462" s="15"/>
      <c r="B2462" s="7"/>
      <c r="C2462" s="4"/>
      <c r="D2462" s="4"/>
    </row>
    <row r="2463" spans="1:4" ht="15.75">
      <c r="A2463" s="15"/>
      <c r="B2463" s="7"/>
      <c r="C2463" s="4"/>
      <c r="D2463" s="4"/>
    </row>
    <row r="2464" spans="1:4" ht="15.75">
      <c r="A2464" s="15"/>
      <c r="B2464" s="7"/>
      <c r="C2464" s="4"/>
      <c r="D2464" s="4"/>
    </row>
    <row r="2465" spans="1:4" ht="15.75">
      <c r="A2465" s="15"/>
      <c r="B2465" s="7"/>
      <c r="C2465" s="4"/>
      <c r="D2465" s="4"/>
    </row>
    <row r="2466" spans="1:4" ht="15.75">
      <c r="A2466" s="15"/>
      <c r="B2466" s="7"/>
      <c r="C2466" s="4"/>
      <c r="D2466" s="4"/>
    </row>
    <row r="2467" spans="1:4" ht="15.75">
      <c r="A2467" s="15"/>
      <c r="B2467" s="7"/>
      <c r="C2467" s="4"/>
      <c r="D2467" s="4"/>
    </row>
    <row r="2468" spans="1:4" ht="15.75">
      <c r="A2468" s="15"/>
      <c r="B2468" s="7"/>
      <c r="C2468" s="4"/>
      <c r="D2468" s="4"/>
    </row>
    <row r="2469" spans="1:4" ht="15.75">
      <c r="A2469" s="15"/>
      <c r="B2469" s="7"/>
      <c r="C2469" s="4"/>
      <c r="D2469" s="4"/>
    </row>
    <row r="2470" spans="1:4" ht="15.75">
      <c r="A2470" s="15"/>
      <c r="B2470" s="7"/>
      <c r="C2470" s="4"/>
      <c r="D2470" s="4"/>
    </row>
    <row r="2471" spans="1:4" ht="15.75">
      <c r="A2471" s="15"/>
      <c r="B2471" s="7"/>
      <c r="C2471" s="4"/>
      <c r="D2471" s="4"/>
    </row>
    <row r="2472" spans="1:4" ht="15.75">
      <c r="A2472" s="15"/>
      <c r="B2472" s="7"/>
      <c r="C2472" s="4"/>
      <c r="D2472" s="4"/>
    </row>
    <row r="2473" spans="1:4" ht="15.75">
      <c r="A2473" s="15"/>
      <c r="B2473" s="7"/>
      <c r="C2473" s="4"/>
      <c r="D2473" s="4"/>
    </row>
    <row r="2474" spans="1:4" ht="15.75">
      <c r="A2474" s="15"/>
      <c r="B2474" s="7"/>
      <c r="C2474" s="4"/>
      <c r="D2474" s="4"/>
    </row>
    <row r="2475" spans="1:4" ht="15.75">
      <c r="A2475" s="15"/>
      <c r="B2475" s="7"/>
      <c r="C2475" s="4"/>
      <c r="D2475" s="4"/>
    </row>
    <row r="2476" spans="1:4" ht="15.75">
      <c r="A2476" s="15"/>
      <c r="B2476" s="7"/>
      <c r="C2476" s="4"/>
      <c r="D2476" s="4"/>
    </row>
    <row r="2477" spans="1:4" ht="15.75">
      <c r="A2477" s="15"/>
      <c r="B2477" s="7"/>
      <c r="C2477" s="4"/>
      <c r="D2477" s="4"/>
    </row>
    <row r="2478" spans="1:4" ht="15.75">
      <c r="A2478" s="15"/>
      <c r="B2478" s="7"/>
      <c r="C2478" s="4"/>
      <c r="D2478" s="4"/>
    </row>
    <row r="2479" spans="1:4" ht="15.75">
      <c r="A2479" s="15"/>
      <c r="B2479" s="7"/>
      <c r="C2479" s="4"/>
      <c r="D2479" s="4"/>
    </row>
    <row r="2480" spans="1:4" ht="15.75">
      <c r="A2480" s="15"/>
      <c r="B2480" s="7"/>
      <c r="C2480" s="4"/>
      <c r="D2480" s="4"/>
    </row>
    <row r="2481" spans="1:4" ht="15.75">
      <c r="A2481" s="15"/>
      <c r="B2481" s="7"/>
      <c r="C2481" s="4"/>
      <c r="D2481" s="4"/>
    </row>
    <row r="2482" spans="1:4" ht="15.75">
      <c r="A2482" s="15"/>
      <c r="B2482" s="7"/>
      <c r="C2482" s="4"/>
      <c r="D2482" s="4"/>
    </row>
    <row r="2483" spans="1:4" ht="15.75">
      <c r="A2483" s="15"/>
      <c r="B2483" s="7"/>
      <c r="C2483" s="4"/>
      <c r="D2483" s="4"/>
    </row>
    <row r="2484" spans="1:4" ht="15.75">
      <c r="A2484" s="15"/>
      <c r="B2484" s="7"/>
      <c r="C2484" s="4"/>
      <c r="D2484" s="4"/>
    </row>
    <row r="2485" spans="1:4" ht="15.75">
      <c r="A2485" s="15"/>
      <c r="B2485" s="7"/>
      <c r="C2485" s="4"/>
      <c r="D2485" s="4"/>
    </row>
    <row r="2486" spans="1:4" ht="15.75">
      <c r="A2486" s="15"/>
      <c r="B2486" s="7"/>
      <c r="C2486" s="4"/>
      <c r="D2486" s="4"/>
    </row>
    <row r="2487" spans="1:4" ht="15.75">
      <c r="A2487" s="15"/>
      <c r="B2487" s="7"/>
      <c r="C2487" s="4"/>
      <c r="D2487" s="4"/>
    </row>
    <row r="2488" spans="1:4" ht="15.75">
      <c r="A2488" s="15"/>
      <c r="B2488" s="7"/>
      <c r="C2488" s="4"/>
      <c r="D2488" s="4"/>
    </row>
    <row r="2489" spans="1:4" ht="15.75">
      <c r="A2489" s="15"/>
      <c r="B2489" s="7"/>
      <c r="C2489" s="4"/>
      <c r="D2489" s="4"/>
    </row>
    <row r="2490" spans="1:4" ht="15.75">
      <c r="A2490" s="15"/>
      <c r="B2490" s="7"/>
      <c r="C2490" s="4"/>
      <c r="D2490" s="4"/>
    </row>
    <row r="2491" spans="1:4" ht="15.75">
      <c r="A2491" s="15"/>
      <c r="B2491" s="7"/>
      <c r="C2491" s="4"/>
      <c r="D2491" s="4"/>
    </row>
    <row r="2492" spans="1:4" ht="15.75">
      <c r="A2492" s="15"/>
      <c r="B2492" s="7"/>
      <c r="C2492" s="4"/>
      <c r="D2492" s="4"/>
    </row>
    <row r="2493" spans="1:4" ht="15.75">
      <c r="A2493" s="15"/>
      <c r="B2493" s="7"/>
      <c r="C2493" s="4"/>
      <c r="D2493" s="4"/>
    </row>
    <row r="2494" spans="1:4" ht="15.75">
      <c r="A2494" s="15"/>
      <c r="B2494" s="7"/>
      <c r="C2494" s="4"/>
      <c r="D2494" s="4"/>
    </row>
    <row r="2495" spans="1:4" ht="15.75">
      <c r="A2495" s="15"/>
      <c r="B2495" s="7"/>
      <c r="C2495" s="4"/>
      <c r="D2495" s="4"/>
    </row>
    <row r="2496" spans="1:4" ht="15.75">
      <c r="A2496" s="15"/>
      <c r="B2496" s="7"/>
      <c r="C2496" s="4"/>
      <c r="D2496" s="4"/>
    </row>
    <row r="2497" spans="1:4" ht="15.75">
      <c r="A2497" s="15"/>
      <c r="B2497" s="7"/>
      <c r="C2497" s="4"/>
      <c r="D2497" s="4"/>
    </row>
    <row r="2498" spans="1:4" ht="15.75">
      <c r="A2498" s="15"/>
      <c r="B2498" s="7"/>
      <c r="C2498" s="4"/>
      <c r="D2498" s="4"/>
    </row>
    <row r="2499" spans="1:4" ht="15.75">
      <c r="A2499" s="15"/>
      <c r="B2499" s="7"/>
      <c r="C2499" s="4"/>
      <c r="D2499" s="4"/>
    </row>
    <row r="2500" spans="1:4" ht="15.75">
      <c r="A2500" s="15"/>
      <c r="B2500" s="7"/>
      <c r="C2500" s="4"/>
      <c r="D2500" s="4"/>
    </row>
    <row r="2501" spans="1:4" ht="15.75">
      <c r="A2501" s="15"/>
      <c r="B2501" s="7"/>
      <c r="C2501" s="4"/>
      <c r="D2501" s="4"/>
    </row>
    <row r="2502" spans="1:4" ht="15.75">
      <c r="A2502" s="15"/>
      <c r="B2502" s="7"/>
      <c r="C2502" s="4"/>
      <c r="D2502" s="4"/>
    </row>
    <row r="2503" spans="1:4" ht="15.75">
      <c r="A2503" s="15"/>
      <c r="B2503" s="7"/>
      <c r="C2503" s="4"/>
      <c r="D2503" s="4"/>
    </row>
    <row r="2504" spans="1:4" ht="15.75">
      <c r="A2504" s="15"/>
      <c r="B2504" s="7"/>
      <c r="C2504" s="4"/>
      <c r="D2504" s="4"/>
    </row>
    <row r="2505" spans="1:4" ht="15.75">
      <c r="A2505" s="15"/>
      <c r="B2505" s="7"/>
      <c r="C2505" s="4"/>
      <c r="D2505" s="4"/>
    </row>
    <row r="2506" spans="1:4" ht="15.75">
      <c r="A2506" s="15"/>
      <c r="B2506" s="7"/>
      <c r="C2506" s="4"/>
      <c r="D2506" s="4"/>
    </row>
    <row r="2507" spans="1:4" ht="15.75">
      <c r="A2507" s="15"/>
      <c r="B2507" s="7"/>
      <c r="C2507" s="4"/>
      <c r="D2507" s="4"/>
    </row>
    <row r="2508" spans="1:4" ht="15.75">
      <c r="A2508" s="15"/>
      <c r="B2508" s="7"/>
      <c r="C2508" s="4"/>
      <c r="D2508" s="4"/>
    </row>
    <row r="2509" spans="1:4" ht="15.75">
      <c r="A2509" s="15"/>
      <c r="B2509" s="7"/>
      <c r="C2509" s="4"/>
      <c r="D2509" s="4"/>
    </row>
    <row r="2510" spans="1:4" ht="15.75">
      <c r="A2510" s="15"/>
      <c r="B2510" s="7"/>
      <c r="C2510" s="4"/>
      <c r="D2510" s="4"/>
    </row>
    <row r="2511" spans="1:4" ht="15.75">
      <c r="A2511" s="15"/>
      <c r="B2511" s="7"/>
      <c r="C2511" s="4"/>
      <c r="D2511" s="4"/>
    </row>
    <row r="2512" spans="1:4" ht="15.75">
      <c r="A2512" s="15"/>
      <c r="B2512" s="7"/>
      <c r="C2512" s="4"/>
      <c r="D2512" s="4"/>
    </row>
    <row r="2513" spans="1:4" ht="15.75">
      <c r="A2513" s="15"/>
      <c r="B2513" s="7"/>
      <c r="C2513" s="4"/>
      <c r="D2513" s="4"/>
    </row>
    <row r="2514" spans="1:4" ht="15.75">
      <c r="A2514" s="15"/>
      <c r="B2514" s="7"/>
      <c r="C2514" s="4"/>
      <c r="D2514" s="4"/>
    </row>
    <row r="2515" spans="1:4" ht="15.75">
      <c r="A2515" s="15"/>
      <c r="B2515" s="7"/>
      <c r="C2515" s="4"/>
      <c r="D2515" s="4"/>
    </row>
    <row r="2516" spans="1:4" ht="15.75">
      <c r="A2516" s="15"/>
      <c r="B2516" s="7"/>
      <c r="C2516" s="4"/>
      <c r="D2516" s="4"/>
    </row>
    <row r="2517" spans="1:4" ht="15.75">
      <c r="A2517" s="15"/>
      <c r="B2517" s="7"/>
      <c r="C2517" s="4"/>
      <c r="D2517" s="4"/>
    </row>
    <row r="2518" spans="1:4" ht="15.75">
      <c r="A2518" s="15"/>
      <c r="B2518" s="7"/>
      <c r="C2518" s="4"/>
      <c r="D2518" s="4"/>
    </row>
    <row r="2519" spans="1:4" ht="15.75">
      <c r="A2519" s="15"/>
      <c r="B2519" s="7"/>
      <c r="C2519" s="4"/>
      <c r="D2519" s="4"/>
    </row>
    <row r="2520" spans="1:4" ht="15.75">
      <c r="A2520" s="15"/>
      <c r="B2520" s="7"/>
      <c r="C2520" s="4"/>
      <c r="D2520" s="4"/>
    </row>
    <row r="2521" spans="1:4" ht="15.75">
      <c r="A2521" s="15"/>
      <c r="B2521" s="7"/>
      <c r="C2521" s="4"/>
      <c r="D2521" s="4"/>
    </row>
    <row r="2522" spans="1:4" ht="15.75">
      <c r="A2522" s="15"/>
      <c r="B2522" s="7"/>
      <c r="C2522" s="4"/>
      <c r="D2522" s="4"/>
    </row>
    <row r="2523" spans="1:4" ht="15.75">
      <c r="A2523" s="15"/>
      <c r="B2523" s="7"/>
      <c r="C2523" s="4"/>
      <c r="D2523" s="4"/>
    </row>
    <row r="2524" spans="1:4" ht="15.75">
      <c r="A2524" s="15"/>
      <c r="B2524" s="7"/>
      <c r="C2524" s="4"/>
      <c r="D2524" s="4"/>
    </row>
    <row r="2525" spans="1:4" ht="15.75">
      <c r="A2525" s="15"/>
      <c r="B2525" s="7"/>
      <c r="C2525" s="4"/>
      <c r="D2525" s="4"/>
    </row>
    <row r="2526" spans="1:4" ht="15.75">
      <c r="A2526" s="15"/>
      <c r="B2526" s="7"/>
      <c r="C2526" s="4"/>
      <c r="D2526" s="4"/>
    </row>
    <row r="2527" spans="1:4" ht="15.75">
      <c r="A2527" s="15"/>
      <c r="B2527" s="7"/>
      <c r="C2527" s="4"/>
      <c r="D2527" s="4"/>
    </row>
    <row r="2528" spans="1:4" ht="15.75">
      <c r="A2528" s="15"/>
      <c r="B2528" s="7"/>
      <c r="C2528" s="4"/>
      <c r="D2528" s="4"/>
    </row>
    <row r="2529" spans="1:4" ht="15.75">
      <c r="A2529" s="15"/>
      <c r="B2529" s="7"/>
      <c r="C2529" s="4"/>
      <c r="D2529" s="4"/>
    </row>
    <row r="2530" spans="1:4" ht="15.75">
      <c r="A2530" s="15"/>
      <c r="B2530" s="7"/>
      <c r="C2530" s="4"/>
      <c r="D2530" s="4"/>
    </row>
    <row r="2531" spans="1:4" ht="15.75">
      <c r="A2531" s="15"/>
      <c r="B2531" s="7"/>
      <c r="C2531" s="4"/>
      <c r="D2531" s="4"/>
    </row>
    <row r="2532" spans="1:4" ht="15.75">
      <c r="A2532" s="15"/>
      <c r="B2532" s="7"/>
      <c r="C2532" s="4"/>
      <c r="D2532" s="4"/>
    </row>
    <row r="2533" spans="1:4" ht="15.75">
      <c r="A2533" s="15"/>
      <c r="B2533" s="7"/>
      <c r="C2533" s="4"/>
      <c r="D2533" s="4"/>
    </row>
    <row r="2534" spans="1:4" ht="15.75">
      <c r="A2534" s="15"/>
      <c r="B2534" s="7"/>
      <c r="C2534" s="4"/>
      <c r="D2534" s="4"/>
    </row>
    <row r="2535" spans="1:4" ht="15.75">
      <c r="A2535" s="15"/>
      <c r="B2535" s="7"/>
      <c r="C2535" s="4"/>
      <c r="D2535" s="4"/>
    </row>
    <row r="2536" spans="1:4" ht="15.75">
      <c r="A2536" s="15"/>
      <c r="B2536" s="7"/>
      <c r="C2536" s="4"/>
      <c r="D2536" s="4"/>
    </row>
    <row r="2537" spans="1:4" ht="15.75">
      <c r="A2537" s="15"/>
      <c r="B2537" s="7"/>
      <c r="C2537" s="4"/>
      <c r="D2537" s="4"/>
    </row>
    <row r="2538" spans="1:4" ht="15.75">
      <c r="A2538" s="15"/>
      <c r="B2538" s="7"/>
      <c r="C2538" s="4"/>
      <c r="D2538" s="4"/>
    </row>
    <row r="2539" spans="1:4" ht="15.75">
      <c r="A2539" s="15"/>
      <c r="B2539" s="7"/>
      <c r="C2539" s="4"/>
      <c r="D2539" s="4"/>
    </row>
    <row r="2540" spans="1:4" ht="15.75">
      <c r="A2540" s="15"/>
      <c r="B2540" s="7"/>
      <c r="C2540" s="4"/>
      <c r="D2540" s="4"/>
    </row>
    <row r="2541" spans="1:4" ht="15.75">
      <c r="A2541" s="15"/>
      <c r="B2541" s="7"/>
      <c r="C2541" s="4"/>
      <c r="D2541" s="4"/>
    </row>
    <row r="2542" spans="1:4" ht="15.75">
      <c r="A2542" s="15"/>
      <c r="B2542" s="7"/>
      <c r="C2542" s="4"/>
      <c r="D2542" s="4"/>
    </row>
    <row r="2543" spans="1:4" ht="15.75">
      <c r="A2543" s="15"/>
      <c r="B2543" s="7"/>
      <c r="C2543" s="4"/>
      <c r="D2543" s="4"/>
    </row>
    <row r="2544" spans="1:4" ht="15.75">
      <c r="A2544" s="15"/>
      <c r="B2544" s="7"/>
      <c r="C2544" s="4"/>
      <c r="D2544" s="4"/>
    </row>
    <row r="2545" spans="1:4" ht="15.75">
      <c r="A2545" s="15"/>
      <c r="B2545" s="7"/>
      <c r="C2545" s="4"/>
      <c r="D2545" s="4"/>
    </row>
    <row r="2546" spans="1:4" ht="15.75">
      <c r="A2546" s="15"/>
      <c r="B2546" s="7"/>
      <c r="C2546" s="4"/>
      <c r="D2546" s="4"/>
    </row>
    <row r="2547" spans="1:4" ht="15.75">
      <c r="A2547" s="15"/>
      <c r="B2547" s="7"/>
      <c r="C2547" s="4"/>
      <c r="D2547" s="4"/>
    </row>
    <row r="2548" spans="1:4" ht="15.75">
      <c r="A2548" s="15"/>
      <c r="B2548" s="7"/>
      <c r="C2548" s="4"/>
      <c r="D2548" s="4"/>
    </row>
    <row r="2549" spans="1:4" ht="15.75">
      <c r="A2549" s="15"/>
      <c r="B2549" s="7"/>
      <c r="C2549" s="4"/>
      <c r="D2549" s="4"/>
    </row>
    <row r="2550" spans="1:4" ht="15.75">
      <c r="A2550" s="15"/>
      <c r="B2550" s="7"/>
      <c r="C2550" s="4"/>
      <c r="D2550" s="4"/>
    </row>
    <row r="2551" spans="1:4" ht="15.75">
      <c r="A2551" s="15"/>
      <c r="B2551" s="7"/>
      <c r="C2551" s="4"/>
      <c r="D2551" s="4"/>
    </row>
    <row r="2552" spans="1:4" ht="15.75">
      <c r="A2552" s="15"/>
      <c r="B2552" s="7"/>
      <c r="C2552" s="4"/>
      <c r="D2552" s="4"/>
    </row>
    <row r="2553" spans="1:4" ht="15.75">
      <c r="A2553" s="15"/>
      <c r="B2553" s="7"/>
      <c r="C2553" s="4"/>
      <c r="D2553" s="4"/>
    </row>
    <row r="2554" spans="1:4" ht="15.75">
      <c r="A2554" s="15"/>
      <c r="B2554" s="7"/>
      <c r="C2554" s="4"/>
      <c r="D2554" s="4"/>
    </row>
    <row r="2555" spans="1:4" ht="15.75">
      <c r="A2555" s="15"/>
      <c r="B2555" s="7"/>
      <c r="C2555" s="4"/>
      <c r="D2555" s="4"/>
    </row>
    <row r="2556" spans="1:4" ht="15.75">
      <c r="A2556" s="15"/>
      <c r="B2556" s="7"/>
      <c r="C2556" s="4"/>
      <c r="D2556" s="4"/>
    </row>
    <row r="2557" spans="1:4" ht="15.75">
      <c r="A2557" s="15"/>
      <c r="B2557" s="7"/>
      <c r="C2557" s="4"/>
      <c r="D2557" s="4"/>
    </row>
    <row r="2558" spans="1:4" ht="15.75">
      <c r="A2558" s="15"/>
      <c r="B2558" s="7"/>
      <c r="C2558" s="4"/>
      <c r="D2558" s="4"/>
    </row>
    <row r="2559" spans="1:4" ht="15.75">
      <c r="A2559" s="15"/>
      <c r="B2559" s="7"/>
      <c r="C2559" s="4"/>
      <c r="D2559" s="4"/>
    </row>
    <row r="2560" spans="1:4" ht="15.75">
      <c r="A2560" s="15"/>
      <c r="B2560" s="7"/>
      <c r="C2560" s="4"/>
      <c r="D2560" s="4"/>
    </row>
    <row r="2561" spans="1:4" ht="15.75">
      <c r="A2561" s="15"/>
      <c r="B2561" s="7"/>
      <c r="C2561" s="4"/>
      <c r="D2561" s="4"/>
    </row>
    <row r="2562" spans="1:4" ht="15.75">
      <c r="A2562" s="15"/>
      <c r="B2562" s="7"/>
      <c r="C2562" s="4"/>
      <c r="D2562" s="4"/>
    </row>
    <row r="2563" spans="1:4" ht="15.75">
      <c r="A2563" s="15"/>
      <c r="B2563" s="7"/>
      <c r="C2563" s="4"/>
      <c r="D2563" s="4"/>
    </row>
    <row r="2564" spans="1:4" ht="15.75">
      <c r="A2564" s="15"/>
      <c r="B2564" s="7"/>
      <c r="C2564" s="4"/>
      <c r="D2564" s="4"/>
    </row>
    <row r="2565" spans="1:4" ht="15.75">
      <c r="A2565" s="15"/>
      <c r="B2565" s="7"/>
      <c r="C2565" s="4"/>
      <c r="D2565" s="4"/>
    </row>
    <row r="2566" spans="1:4" ht="15.75">
      <c r="A2566" s="15"/>
      <c r="B2566" s="7"/>
      <c r="C2566" s="4"/>
      <c r="D2566" s="4"/>
    </row>
    <row r="2567" spans="1:4" ht="15.75">
      <c r="A2567" s="15"/>
      <c r="B2567" s="7"/>
      <c r="C2567" s="4"/>
      <c r="D2567" s="4"/>
    </row>
    <row r="2568" spans="1:4" ht="15.75">
      <c r="A2568" s="15"/>
      <c r="B2568" s="7"/>
      <c r="C2568" s="4"/>
      <c r="D2568" s="4"/>
    </row>
    <row r="2569" spans="1:4" ht="15.75">
      <c r="A2569" s="15"/>
      <c r="B2569" s="7"/>
      <c r="C2569" s="4"/>
      <c r="D2569" s="4"/>
    </row>
    <row r="2570" spans="1:4" ht="15.75">
      <c r="A2570" s="15"/>
      <c r="B2570" s="7"/>
      <c r="C2570" s="4"/>
      <c r="D2570" s="4"/>
    </row>
    <row r="2571" spans="1:4" ht="15.75">
      <c r="A2571" s="15"/>
      <c r="B2571" s="7"/>
      <c r="C2571" s="4"/>
      <c r="D2571" s="4"/>
    </row>
    <row r="2572" spans="1:4" ht="15.75">
      <c r="A2572" s="15"/>
      <c r="B2572" s="7"/>
      <c r="C2572" s="4"/>
      <c r="D2572" s="4"/>
    </row>
    <row r="2573" spans="1:4" ht="15.75">
      <c r="A2573" s="15"/>
      <c r="B2573" s="7"/>
      <c r="C2573" s="4"/>
      <c r="D2573" s="4"/>
    </row>
    <row r="2574" spans="1:4" ht="15.75">
      <c r="A2574" s="15"/>
      <c r="B2574" s="7"/>
      <c r="C2574" s="4"/>
      <c r="D2574" s="4"/>
    </row>
    <row r="2575" spans="1:4" ht="15.75">
      <c r="A2575" s="15"/>
      <c r="B2575" s="7"/>
      <c r="C2575" s="4"/>
      <c r="D2575" s="4"/>
    </row>
    <row r="2576" spans="1:4" ht="15.75">
      <c r="A2576" s="15"/>
      <c r="B2576" s="7"/>
      <c r="C2576" s="4"/>
      <c r="D2576" s="4"/>
    </row>
    <row r="2577" spans="1:4" ht="15.75">
      <c r="A2577" s="15"/>
      <c r="B2577" s="7"/>
      <c r="C2577" s="4"/>
      <c r="D2577" s="4"/>
    </row>
    <row r="2578" spans="1:4" ht="15.75">
      <c r="A2578" s="15"/>
      <c r="B2578" s="7"/>
      <c r="C2578" s="4"/>
      <c r="D2578" s="4"/>
    </row>
    <row r="2579" spans="1:4" ht="15.75">
      <c r="A2579" s="15"/>
      <c r="B2579" s="7"/>
      <c r="C2579" s="4"/>
      <c r="D2579" s="4"/>
    </row>
    <row r="2580" spans="1:4" ht="15.75">
      <c r="A2580" s="15"/>
      <c r="B2580" s="7"/>
      <c r="C2580" s="4"/>
      <c r="D2580" s="4"/>
    </row>
    <row r="2581" spans="1:4" ht="15.75">
      <c r="A2581" s="15"/>
      <c r="B2581" s="7"/>
      <c r="C2581" s="4"/>
      <c r="D2581" s="4"/>
    </row>
    <row r="2582" spans="1:4" ht="15.75">
      <c r="A2582" s="15"/>
      <c r="B2582" s="7"/>
      <c r="C2582" s="4"/>
      <c r="D2582" s="4"/>
    </row>
    <row r="2583" spans="1:4" ht="15.75">
      <c r="A2583" s="15"/>
      <c r="B2583" s="7"/>
      <c r="C2583" s="4"/>
      <c r="D2583" s="4"/>
    </row>
    <row r="2584" spans="1:4" ht="15.75">
      <c r="A2584" s="15"/>
      <c r="B2584" s="7"/>
      <c r="C2584" s="4"/>
      <c r="D2584" s="4"/>
    </row>
    <row r="2585" spans="1:4" ht="15.75">
      <c r="A2585" s="15"/>
      <c r="B2585" s="7"/>
      <c r="C2585" s="4"/>
      <c r="D2585" s="4"/>
    </row>
    <row r="2586" spans="1:4" ht="15.75">
      <c r="A2586" s="15"/>
      <c r="B2586" s="7"/>
      <c r="C2586" s="4"/>
      <c r="D2586" s="4"/>
    </row>
    <row r="2587" spans="1:4" ht="15.75">
      <c r="A2587" s="15"/>
      <c r="B2587" s="7"/>
      <c r="C2587" s="4"/>
      <c r="D2587" s="4"/>
    </row>
    <row r="2588" spans="1:4" ht="15.75">
      <c r="A2588" s="15"/>
      <c r="B2588" s="7"/>
      <c r="C2588" s="4"/>
      <c r="D2588" s="4"/>
    </row>
    <row r="2589" spans="1:4" ht="15.75">
      <c r="A2589" s="15"/>
      <c r="B2589" s="7"/>
      <c r="C2589" s="4"/>
      <c r="D2589" s="4"/>
    </row>
    <row r="2590" spans="1:4" ht="15.75">
      <c r="A2590" s="15"/>
      <c r="B2590" s="7"/>
      <c r="C2590" s="4"/>
      <c r="D2590" s="4"/>
    </row>
    <row r="2591" spans="1:4" ht="15.75">
      <c r="A2591" s="15"/>
      <c r="B2591" s="7"/>
      <c r="C2591" s="4"/>
      <c r="D2591" s="4"/>
    </row>
    <row r="2592" spans="1:4" ht="15.75">
      <c r="A2592" s="15"/>
      <c r="B2592" s="7"/>
      <c r="C2592" s="4"/>
      <c r="D2592" s="4"/>
    </row>
    <row r="2593" spans="1:4" ht="15.75">
      <c r="A2593" s="15"/>
      <c r="B2593" s="7"/>
      <c r="C2593" s="4"/>
      <c r="D2593" s="4"/>
    </row>
    <row r="2594" spans="1:4" ht="15.75">
      <c r="A2594" s="15"/>
      <c r="B2594" s="7"/>
      <c r="C2594" s="4"/>
      <c r="D2594" s="4"/>
    </row>
    <row r="2595" spans="1:4" ht="15.75">
      <c r="A2595" s="15"/>
      <c r="B2595" s="7"/>
      <c r="C2595" s="4"/>
      <c r="D2595" s="4"/>
    </row>
    <row r="2596" spans="1:4" ht="15.75">
      <c r="A2596" s="15"/>
      <c r="B2596" s="7"/>
      <c r="C2596" s="4"/>
      <c r="D2596" s="4"/>
    </row>
    <row r="2597" spans="1:4" ht="15.75">
      <c r="A2597" s="15"/>
      <c r="B2597" s="7"/>
      <c r="C2597" s="4"/>
      <c r="D2597" s="4"/>
    </row>
    <row r="2598" spans="1:4" ht="15.75">
      <c r="A2598" s="15"/>
      <c r="B2598" s="7"/>
      <c r="C2598" s="4"/>
      <c r="D2598" s="4"/>
    </row>
    <row r="2599" spans="1:4" ht="15.75">
      <c r="A2599" s="15"/>
      <c r="B2599" s="7"/>
      <c r="C2599" s="4"/>
      <c r="D2599" s="4"/>
    </row>
    <row r="2600" spans="1:4" ht="15.75">
      <c r="A2600" s="15"/>
      <c r="B2600" s="7"/>
      <c r="C2600" s="4"/>
      <c r="D2600" s="4"/>
    </row>
    <row r="2601" spans="1:4" ht="15.75">
      <c r="A2601" s="15"/>
      <c r="B2601" s="7"/>
      <c r="C2601" s="4"/>
      <c r="D2601" s="4"/>
    </row>
    <row r="2602" spans="1:4" ht="15.75">
      <c r="A2602" s="15"/>
      <c r="B2602" s="7"/>
      <c r="C2602" s="4"/>
      <c r="D2602" s="4"/>
    </row>
    <row r="2603" spans="1:4" ht="15.75">
      <c r="A2603" s="15"/>
      <c r="B2603" s="7"/>
      <c r="C2603" s="4"/>
      <c r="D2603" s="4"/>
    </row>
    <row r="2604" spans="1:4" ht="15.75">
      <c r="A2604" s="15"/>
      <c r="B2604" s="7"/>
      <c r="C2604" s="4"/>
      <c r="D2604" s="4"/>
    </row>
    <row r="2605" spans="1:4" ht="15.75">
      <c r="A2605" s="15"/>
      <c r="B2605" s="7"/>
      <c r="C2605" s="4"/>
      <c r="D2605" s="4"/>
    </row>
    <row r="2606" spans="1:4" ht="15.75">
      <c r="A2606" s="15"/>
      <c r="B2606" s="7"/>
      <c r="C2606" s="4"/>
      <c r="D2606" s="4"/>
    </row>
    <row r="2607" spans="1:4" ht="15.75">
      <c r="A2607" s="15"/>
      <c r="B2607" s="7"/>
      <c r="C2607" s="4"/>
      <c r="D2607" s="4"/>
    </row>
    <row r="2608" spans="1:4" ht="15.75">
      <c r="A2608" s="15"/>
      <c r="B2608" s="7"/>
      <c r="C2608" s="4"/>
      <c r="D2608" s="4"/>
    </row>
    <row r="2609" spans="1:4" ht="15.75">
      <c r="A2609" s="15"/>
      <c r="B2609" s="7"/>
      <c r="C2609" s="4"/>
      <c r="D2609" s="4"/>
    </row>
    <row r="2610" spans="1:4" ht="15.75">
      <c r="A2610" s="15"/>
      <c r="B2610" s="7"/>
      <c r="C2610" s="4"/>
      <c r="D2610" s="4"/>
    </row>
    <row r="2611" spans="1:4" ht="15.75">
      <c r="A2611" s="15"/>
      <c r="B2611" s="7"/>
      <c r="C2611" s="4"/>
      <c r="D2611" s="4"/>
    </row>
    <row r="2612" spans="1:4" ht="15.75">
      <c r="A2612" s="15"/>
      <c r="B2612" s="7"/>
      <c r="C2612" s="4"/>
      <c r="D2612" s="4"/>
    </row>
    <row r="2613" spans="1:4" ht="15.75">
      <c r="A2613" s="15"/>
      <c r="B2613" s="7"/>
      <c r="C2613" s="4"/>
      <c r="D2613" s="4"/>
    </row>
    <row r="2614" spans="1:4" ht="15.75">
      <c r="A2614" s="15"/>
      <c r="B2614" s="7"/>
      <c r="C2614" s="4"/>
      <c r="D2614" s="4"/>
    </row>
    <row r="2615" spans="1:4" ht="15.75">
      <c r="A2615" s="15"/>
      <c r="B2615" s="7"/>
      <c r="C2615" s="4"/>
      <c r="D2615" s="4"/>
    </row>
    <row r="2616" spans="1:4" ht="15.75">
      <c r="A2616" s="15"/>
      <c r="B2616" s="7"/>
      <c r="C2616" s="4"/>
      <c r="D2616" s="4"/>
    </row>
    <row r="2617" spans="1:4" ht="15.75">
      <c r="A2617" s="15"/>
      <c r="B2617" s="7"/>
      <c r="C2617" s="4"/>
      <c r="D2617" s="4"/>
    </row>
    <row r="2618" spans="1:4" ht="15.75">
      <c r="A2618" s="15"/>
      <c r="B2618" s="7"/>
      <c r="C2618" s="4"/>
      <c r="D2618" s="4"/>
    </row>
    <row r="2619" spans="1:4" ht="15.75">
      <c r="A2619" s="15"/>
      <c r="B2619" s="7"/>
      <c r="C2619" s="4"/>
      <c r="D2619" s="4"/>
    </row>
    <row r="2620" spans="1:4" ht="15.75">
      <c r="A2620" s="15"/>
      <c r="B2620" s="7"/>
      <c r="C2620" s="4"/>
      <c r="D2620" s="4"/>
    </row>
    <row r="2621" spans="1:4" ht="15.75">
      <c r="A2621" s="15"/>
      <c r="B2621" s="7"/>
      <c r="C2621" s="4"/>
      <c r="D2621" s="4"/>
    </row>
    <row r="2622" spans="1:4" ht="15.75">
      <c r="A2622" s="15"/>
      <c r="B2622" s="7"/>
      <c r="C2622" s="4"/>
      <c r="D2622" s="4"/>
    </row>
    <row r="2623" spans="1:4" ht="15.75">
      <c r="A2623" s="15"/>
      <c r="B2623" s="7"/>
      <c r="C2623" s="4"/>
      <c r="D2623" s="4"/>
    </row>
    <row r="2624" spans="1:4" ht="15.75">
      <c r="A2624" s="15"/>
      <c r="B2624" s="7"/>
      <c r="C2624" s="4"/>
      <c r="D2624" s="4"/>
    </row>
    <row r="2625" spans="1:4" ht="15.75">
      <c r="A2625" s="15"/>
      <c r="B2625" s="7"/>
      <c r="C2625" s="4"/>
      <c r="D2625" s="4"/>
    </row>
    <row r="2626" spans="1:4" ht="15.75">
      <c r="A2626" s="15"/>
      <c r="B2626" s="7"/>
      <c r="C2626" s="4"/>
      <c r="D2626" s="4"/>
    </row>
    <row r="2627" spans="1:4" ht="15.75">
      <c r="A2627" s="15"/>
      <c r="B2627" s="7"/>
      <c r="C2627" s="4"/>
      <c r="D2627" s="4"/>
    </row>
    <row r="2628" spans="1:4" ht="15.75">
      <c r="A2628" s="15"/>
      <c r="B2628" s="7"/>
      <c r="C2628" s="4"/>
      <c r="D2628" s="4"/>
    </row>
    <row r="2629" spans="1:4" ht="15.75">
      <c r="A2629" s="15"/>
      <c r="B2629" s="7"/>
      <c r="C2629" s="4"/>
      <c r="D2629" s="4"/>
    </row>
    <row r="2630" spans="1:4" ht="15.75">
      <c r="A2630" s="15"/>
      <c r="B2630" s="7"/>
      <c r="C2630" s="4"/>
      <c r="D2630" s="4"/>
    </row>
    <row r="2631" spans="1:4" ht="15.75">
      <c r="A2631" s="15"/>
      <c r="B2631" s="7"/>
      <c r="C2631" s="4"/>
      <c r="D2631" s="4"/>
    </row>
    <row r="2632" spans="1:4" ht="15.75">
      <c r="A2632" s="15"/>
      <c r="B2632" s="7"/>
      <c r="C2632" s="4"/>
      <c r="D2632" s="4"/>
    </row>
    <row r="2633" spans="1:4" ht="15.75">
      <c r="A2633" s="15"/>
      <c r="B2633" s="7"/>
      <c r="C2633" s="4"/>
      <c r="D2633" s="4"/>
    </row>
    <row r="2634" spans="1:4" ht="15.75">
      <c r="A2634" s="15"/>
      <c r="B2634" s="7"/>
      <c r="C2634" s="4"/>
      <c r="D2634" s="4"/>
    </row>
    <row r="2635" spans="1:4" ht="15.75">
      <c r="A2635" s="15"/>
      <c r="B2635" s="7"/>
      <c r="C2635" s="4"/>
      <c r="D2635" s="4"/>
    </row>
    <row r="2636" spans="1:4" ht="15.75">
      <c r="A2636" s="15"/>
      <c r="B2636" s="7"/>
      <c r="C2636" s="4"/>
      <c r="D2636" s="4"/>
    </row>
    <row r="2637" spans="1:4" ht="15.75">
      <c r="A2637" s="15"/>
      <c r="B2637" s="7"/>
      <c r="C2637" s="4"/>
      <c r="D2637" s="4"/>
    </row>
    <row r="2638" spans="1:4" ht="15.75">
      <c r="A2638" s="15"/>
      <c r="B2638" s="7"/>
      <c r="C2638" s="4"/>
      <c r="D2638" s="4"/>
    </row>
    <row r="2639" spans="1:4" ht="15.75">
      <c r="A2639" s="15"/>
      <c r="B2639" s="7"/>
      <c r="C2639" s="4"/>
      <c r="D2639" s="4"/>
    </row>
    <row r="2640" spans="1:4" ht="15.75">
      <c r="A2640" s="15"/>
      <c r="B2640" s="7"/>
      <c r="C2640" s="4"/>
      <c r="D2640" s="4"/>
    </row>
    <row r="2641" spans="1:4" ht="15.75">
      <c r="A2641" s="15"/>
      <c r="B2641" s="7"/>
      <c r="C2641" s="4"/>
      <c r="D2641" s="4"/>
    </row>
    <row r="2642" spans="1:4" ht="15.75">
      <c r="A2642" s="15"/>
      <c r="B2642" s="7"/>
      <c r="C2642" s="4"/>
      <c r="D2642" s="4"/>
    </row>
    <row r="2643" spans="1:4" ht="15.75">
      <c r="A2643" s="15"/>
      <c r="B2643" s="7"/>
      <c r="C2643" s="4"/>
      <c r="D2643" s="4"/>
    </row>
    <row r="2644" spans="1:4" ht="15.75">
      <c r="A2644" s="15"/>
      <c r="B2644" s="7"/>
      <c r="C2644" s="4"/>
      <c r="D2644" s="4"/>
    </row>
    <row r="2645" spans="1:4" ht="15.75">
      <c r="A2645" s="15"/>
      <c r="B2645" s="7"/>
      <c r="C2645" s="4"/>
      <c r="D2645" s="4"/>
    </row>
    <row r="2646" spans="1:4" ht="15.75">
      <c r="A2646" s="15"/>
      <c r="B2646" s="7"/>
      <c r="C2646" s="4"/>
      <c r="D2646" s="4"/>
    </row>
    <row r="2647" spans="1:4" ht="15.75">
      <c r="A2647" s="15"/>
      <c r="B2647" s="7"/>
      <c r="C2647" s="4"/>
      <c r="D2647" s="4"/>
    </row>
    <row r="2648" spans="1:4" ht="15.75">
      <c r="A2648" s="15"/>
      <c r="B2648" s="7"/>
      <c r="C2648" s="4"/>
      <c r="D2648" s="4"/>
    </row>
    <row r="2649" spans="1:4" ht="15.75">
      <c r="A2649" s="15"/>
      <c r="B2649" s="7"/>
      <c r="C2649" s="4"/>
      <c r="D2649" s="4"/>
    </row>
    <row r="2650" spans="1:4" ht="15.75">
      <c r="A2650" s="15"/>
      <c r="B2650" s="7"/>
      <c r="C2650" s="4"/>
      <c r="D2650" s="4"/>
    </row>
    <row r="2651" spans="1:4" ht="15.75">
      <c r="A2651" s="15"/>
      <c r="B2651" s="7"/>
      <c r="C2651" s="4"/>
      <c r="D2651" s="4"/>
    </row>
    <row r="2652" spans="1:4" ht="15.75">
      <c r="A2652" s="15"/>
      <c r="B2652" s="7"/>
      <c r="C2652" s="4"/>
      <c r="D2652" s="4"/>
    </row>
    <row r="2653" spans="1:4" ht="15.75">
      <c r="A2653" s="15"/>
      <c r="B2653" s="7"/>
      <c r="C2653" s="4"/>
      <c r="D2653" s="4"/>
    </row>
    <row r="2654" spans="1:4" ht="15.75">
      <c r="A2654" s="15"/>
      <c r="B2654" s="7"/>
      <c r="C2654" s="4"/>
      <c r="D2654" s="4"/>
    </row>
    <row r="2655" spans="1:4" ht="15.75">
      <c r="A2655" s="15"/>
      <c r="B2655" s="7"/>
      <c r="C2655" s="4"/>
      <c r="D2655" s="4"/>
    </row>
    <row r="2656" spans="1:4" ht="15.75">
      <c r="A2656" s="15"/>
      <c r="B2656" s="7"/>
      <c r="C2656" s="4"/>
      <c r="D2656" s="4"/>
    </row>
    <row r="2657" spans="1:4" ht="15.75">
      <c r="A2657" s="15"/>
      <c r="B2657" s="7"/>
      <c r="C2657" s="4"/>
      <c r="D2657" s="4"/>
    </row>
    <row r="2658" spans="1:4" ht="15.75">
      <c r="A2658" s="15"/>
      <c r="B2658" s="7"/>
      <c r="C2658" s="4"/>
      <c r="D2658" s="4"/>
    </row>
    <row r="2659" spans="1:4" ht="15.75">
      <c r="A2659" s="15"/>
      <c r="B2659" s="7"/>
      <c r="C2659" s="4"/>
      <c r="D2659" s="4"/>
    </row>
    <row r="2660" spans="1:4" ht="15.75">
      <c r="A2660" s="15"/>
      <c r="B2660" s="7"/>
      <c r="C2660" s="4"/>
      <c r="D2660" s="4"/>
    </row>
    <row r="2661" spans="1:4" ht="15.75">
      <c r="A2661" s="15"/>
      <c r="B2661" s="7"/>
      <c r="C2661" s="4"/>
      <c r="D2661" s="4"/>
    </row>
    <row r="2662" spans="1:4" ht="15.75">
      <c r="A2662" s="15"/>
      <c r="B2662" s="7"/>
      <c r="C2662" s="4"/>
      <c r="D2662" s="4"/>
    </row>
    <row r="2663" spans="1:4" ht="15.75">
      <c r="A2663" s="15"/>
      <c r="B2663" s="7"/>
      <c r="C2663" s="4"/>
      <c r="D2663" s="4"/>
    </row>
    <row r="2664" spans="1:4" ht="15.75">
      <c r="A2664" s="15"/>
      <c r="B2664" s="7"/>
      <c r="C2664" s="4"/>
      <c r="D2664" s="4"/>
    </row>
    <row r="2665" spans="1:4" ht="15.75">
      <c r="A2665" s="15"/>
      <c r="B2665" s="7"/>
      <c r="C2665" s="4"/>
      <c r="D2665" s="4"/>
    </row>
    <row r="2666" spans="1:4" ht="15.75">
      <c r="A2666" s="15"/>
      <c r="B2666" s="7"/>
      <c r="C2666" s="4"/>
      <c r="D2666" s="4"/>
    </row>
    <row r="2667" spans="1:4" ht="15.75">
      <c r="A2667" s="15"/>
      <c r="B2667" s="7"/>
      <c r="C2667" s="4"/>
      <c r="D2667" s="4"/>
    </row>
    <row r="2668" spans="1:4" ht="15.75">
      <c r="A2668" s="15"/>
      <c r="B2668" s="7"/>
      <c r="C2668" s="4"/>
      <c r="D2668" s="4"/>
    </row>
    <row r="2669" spans="1:4" ht="15.75">
      <c r="A2669" s="15"/>
      <c r="B2669" s="7"/>
      <c r="C2669" s="4"/>
      <c r="D2669" s="4"/>
    </row>
    <row r="2670" spans="1:4" ht="15.75">
      <c r="A2670" s="15"/>
      <c r="B2670" s="7"/>
      <c r="C2670" s="4"/>
      <c r="D2670" s="4"/>
    </row>
    <row r="2671" spans="1:4" ht="15.75">
      <c r="A2671" s="15"/>
      <c r="B2671" s="7"/>
      <c r="C2671" s="4"/>
      <c r="D2671" s="4"/>
    </row>
    <row r="2672" spans="1:4" ht="15.75">
      <c r="A2672" s="15"/>
      <c r="B2672" s="7"/>
      <c r="C2672" s="4"/>
      <c r="D2672" s="4"/>
    </row>
    <row r="2673" spans="1:4" ht="15.75">
      <c r="A2673" s="15"/>
      <c r="B2673" s="7"/>
      <c r="C2673" s="4"/>
      <c r="D2673" s="4"/>
    </row>
    <row r="2674" spans="1:4" ht="15.75">
      <c r="A2674" s="15"/>
      <c r="B2674" s="7"/>
      <c r="C2674" s="4"/>
      <c r="D2674" s="4"/>
    </row>
    <row r="2675" spans="1:4" ht="15.75">
      <c r="A2675" s="15"/>
      <c r="B2675" s="7"/>
      <c r="C2675" s="4"/>
      <c r="D2675" s="4"/>
    </row>
    <row r="2676" spans="1:4" ht="15.75">
      <c r="A2676" s="15"/>
      <c r="B2676" s="7"/>
      <c r="C2676" s="4"/>
      <c r="D2676" s="4"/>
    </row>
    <row r="2677" spans="1:4" ht="15.75">
      <c r="A2677" s="15"/>
      <c r="B2677" s="7"/>
      <c r="C2677" s="4"/>
      <c r="D2677" s="4"/>
    </row>
    <row r="2678" spans="1:4" ht="15.75">
      <c r="A2678" s="15"/>
      <c r="B2678" s="7"/>
      <c r="C2678" s="4"/>
      <c r="D2678" s="4"/>
    </row>
    <row r="2679" spans="1:4" ht="15.75">
      <c r="A2679" s="15"/>
      <c r="B2679" s="7"/>
      <c r="C2679" s="4"/>
      <c r="D2679" s="4"/>
    </row>
    <row r="2680" spans="1:4" ht="15.75">
      <c r="A2680" s="15"/>
      <c r="B2680" s="7"/>
      <c r="C2680" s="4"/>
      <c r="D2680" s="4"/>
    </row>
    <row r="2681" spans="1:4" ht="15.75">
      <c r="A2681" s="15"/>
      <c r="B2681" s="7"/>
      <c r="C2681" s="4"/>
      <c r="D2681" s="4"/>
    </row>
    <row r="2682" spans="1:4" ht="15.75">
      <c r="A2682" s="15"/>
      <c r="B2682" s="7"/>
      <c r="C2682" s="4"/>
      <c r="D2682" s="4"/>
    </row>
    <row r="2683" spans="1:4" ht="15.75">
      <c r="A2683" s="15"/>
      <c r="B2683" s="7"/>
      <c r="C2683" s="4"/>
      <c r="D2683" s="4"/>
    </row>
    <row r="2684" spans="1:4" ht="15.75">
      <c r="A2684" s="15"/>
      <c r="B2684" s="7"/>
      <c r="C2684" s="4"/>
      <c r="D2684" s="4"/>
    </row>
    <row r="2685" spans="1:4" ht="15.75">
      <c r="A2685" s="15"/>
      <c r="B2685" s="7"/>
      <c r="C2685" s="4"/>
      <c r="D2685" s="4"/>
    </row>
    <row r="2686" spans="1:4" ht="15.75">
      <c r="A2686" s="15"/>
      <c r="B2686" s="7"/>
      <c r="C2686" s="4"/>
      <c r="D2686" s="4"/>
    </row>
    <row r="2687" spans="1:4" ht="15.75">
      <c r="A2687" s="15"/>
      <c r="B2687" s="7"/>
      <c r="C2687" s="4"/>
      <c r="D2687" s="4"/>
    </row>
    <row r="2688" spans="1:4" ht="15.75">
      <c r="A2688" s="15"/>
      <c r="B2688" s="7"/>
      <c r="C2688" s="4"/>
      <c r="D2688" s="4"/>
    </row>
    <row r="2689" spans="1:4" ht="15.75">
      <c r="A2689" s="15"/>
      <c r="B2689" s="7"/>
      <c r="C2689" s="4"/>
      <c r="D2689" s="4"/>
    </row>
    <row r="2690" spans="1:4" ht="15.75">
      <c r="A2690" s="15"/>
      <c r="B2690" s="7"/>
      <c r="C2690" s="4"/>
      <c r="D2690" s="4"/>
    </row>
    <row r="2691" spans="1:4" ht="15.75">
      <c r="A2691" s="15"/>
      <c r="B2691" s="7"/>
      <c r="C2691" s="4"/>
      <c r="D2691" s="4"/>
    </row>
    <row r="2692" spans="1:4" ht="15.75">
      <c r="A2692" s="15"/>
      <c r="B2692" s="7"/>
      <c r="C2692" s="4"/>
      <c r="D2692" s="4"/>
    </row>
    <row r="2693" spans="1:4" ht="15.75">
      <c r="A2693" s="15"/>
      <c r="B2693" s="7"/>
      <c r="C2693" s="4"/>
      <c r="D2693" s="4"/>
    </row>
    <row r="2694" spans="1:4" ht="15.75">
      <c r="A2694" s="15"/>
      <c r="B2694" s="7"/>
      <c r="C2694" s="4"/>
      <c r="D2694" s="4"/>
    </row>
    <row r="2695" spans="1:4" ht="15.75">
      <c r="A2695" s="15"/>
      <c r="B2695" s="7"/>
      <c r="C2695" s="4"/>
      <c r="D2695" s="4"/>
    </row>
    <row r="2696" spans="1:4" ht="15.75">
      <c r="A2696" s="15"/>
      <c r="B2696" s="7"/>
      <c r="C2696" s="4"/>
      <c r="D2696" s="4"/>
    </row>
    <row r="2697" spans="1:4" ht="15.75">
      <c r="A2697" s="15"/>
      <c r="B2697" s="7"/>
      <c r="C2697" s="4"/>
      <c r="D2697" s="4"/>
    </row>
    <row r="2698" spans="1:4" ht="15.75">
      <c r="A2698" s="15"/>
      <c r="B2698" s="7"/>
      <c r="C2698" s="4"/>
      <c r="D2698" s="4"/>
    </row>
    <row r="2699" spans="1:4" ht="15.75">
      <c r="A2699" s="15"/>
      <c r="B2699" s="7"/>
      <c r="C2699" s="4"/>
      <c r="D2699" s="4"/>
    </row>
    <row r="2700" spans="1:4" ht="15.75">
      <c r="A2700" s="15"/>
      <c r="B2700" s="7"/>
      <c r="C2700" s="4"/>
      <c r="D2700" s="4"/>
    </row>
    <row r="2701" spans="1:4" ht="15.75">
      <c r="A2701" s="15"/>
      <c r="B2701" s="7"/>
      <c r="C2701" s="4"/>
      <c r="D2701" s="4"/>
    </row>
    <row r="2702" spans="1:4" ht="15.75">
      <c r="A2702" s="15"/>
      <c r="B2702" s="7"/>
      <c r="C2702" s="4"/>
      <c r="D2702" s="4"/>
    </row>
    <row r="2703" spans="1:4" ht="15.75">
      <c r="A2703" s="15"/>
      <c r="B2703" s="7"/>
      <c r="C2703" s="4"/>
      <c r="D2703" s="4"/>
    </row>
    <row r="2704" spans="1:4" ht="15.75">
      <c r="A2704" s="15"/>
      <c r="B2704" s="7"/>
      <c r="C2704" s="4"/>
      <c r="D2704" s="4"/>
    </row>
    <row r="2705" spans="1:4" ht="15.75">
      <c r="A2705" s="15"/>
      <c r="B2705" s="7"/>
      <c r="C2705" s="4"/>
      <c r="D2705" s="4"/>
    </row>
    <row r="2706" spans="1:4" ht="15.75">
      <c r="A2706" s="15"/>
      <c r="B2706" s="7"/>
      <c r="C2706" s="4"/>
      <c r="D2706" s="4"/>
    </row>
    <row r="2707" spans="1:4" ht="15.75">
      <c r="A2707" s="15"/>
      <c r="B2707" s="7"/>
      <c r="C2707" s="4"/>
      <c r="D2707" s="4"/>
    </row>
    <row r="2708" spans="1:4" ht="15.75">
      <c r="A2708" s="15"/>
      <c r="B2708" s="7"/>
      <c r="C2708" s="4"/>
      <c r="D2708" s="4"/>
    </row>
    <row r="2709" spans="1:4" ht="15.75">
      <c r="A2709" s="15"/>
      <c r="B2709" s="7"/>
      <c r="C2709" s="4"/>
      <c r="D2709" s="4"/>
    </row>
    <row r="2710" spans="1:4" ht="15.75">
      <c r="A2710" s="15"/>
      <c r="B2710" s="7"/>
      <c r="C2710" s="4"/>
      <c r="D2710" s="4"/>
    </row>
    <row r="2711" spans="1:4" ht="15.75">
      <c r="A2711" s="15"/>
      <c r="B2711" s="7"/>
      <c r="C2711" s="4"/>
      <c r="D2711" s="4"/>
    </row>
    <row r="2712" spans="1:4" ht="15.75">
      <c r="A2712" s="15"/>
      <c r="B2712" s="7"/>
      <c r="C2712" s="4"/>
      <c r="D2712" s="4"/>
    </row>
    <row r="2713" spans="1:4" ht="15.75">
      <c r="A2713" s="15"/>
      <c r="B2713" s="7"/>
      <c r="C2713" s="4"/>
      <c r="D2713" s="4"/>
    </row>
    <row r="2714" spans="1:4" ht="15.75">
      <c r="A2714" s="15"/>
      <c r="B2714" s="7"/>
      <c r="C2714" s="4"/>
      <c r="D2714" s="4"/>
    </row>
    <row r="2715" spans="1:4" ht="15.75">
      <c r="A2715" s="15"/>
      <c r="B2715" s="7"/>
      <c r="C2715" s="4"/>
      <c r="D2715" s="4"/>
    </row>
    <row r="2716" spans="1:4" ht="15.75">
      <c r="A2716" s="15"/>
      <c r="B2716" s="7"/>
      <c r="C2716" s="4"/>
      <c r="D2716" s="4"/>
    </row>
    <row r="2717" spans="1:4" ht="15.75">
      <c r="A2717" s="15"/>
      <c r="B2717" s="7"/>
      <c r="C2717" s="4"/>
      <c r="D2717" s="4"/>
    </row>
    <row r="2718" spans="1:4" ht="15.75">
      <c r="A2718" s="15"/>
      <c r="B2718" s="7"/>
      <c r="C2718" s="4"/>
      <c r="D2718" s="4"/>
    </row>
    <row r="2719" spans="1:4" ht="15.75">
      <c r="A2719" s="15"/>
      <c r="B2719" s="7"/>
      <c r="C2719" s="4"/>
      <c r="D2719" s="4"/>
    </row>
    <row r="2720" spans="1:4" ht="15.75">
      <c r="A2720" s="15"/>
      <c r="B2720" s="7"/>
      <c r="C2720" s="4"/>
      <c r="D2720" s="4"/>
    </row>
    <row r="2721" spans="1:4" ht="15.75">
      <c r="A2721" s="15"/>
      <c r="B2721" s="7"/>
      <c r="C2721" s="4"/>
      <c r="D2721" s="4"/>
    </row>
    <row r="2722" spans="1:4" ht="15.75">
      <c r="A2722" s="15"/>
      <c r="B2722" s="7"/>
      <c r="C2722" s="4"/>
      <c r="D2722" s="4"/>
    </row>
    <row r="2723" spans="1:4" ht="15.75">
      <c r="A2723" s="15"/>
      <c r="B2723" s="7"/>
      <c r="C2723" s="4"/>
      <c r="D2723" s="4"/>
    </row>
    <row r="2724" spans="1:4" ht="15.75">
      <c r="A2724" s="15"/>
      <c r="B2724" s="7"/>
      <c r="C2724" s="4"/>
      <c r="D2724" s="4"/>
    </row>
    <row r="2725" spans="1:4" ht="15.75">
      <c r="A2725" s="15"/>
      <c r="B2725" s="7"/>
      <c r="C2725" s="4"/>
      <c r="D2725" s="4"/>
    </row>
    <row r="2726" spans="1:4" ht="15.75">
      <c r="A2726" s="15"/>
      <c r="B2726" s="7"/>
      <c r="C2726" s="4"/>
      <c r="D2726" s="4"/>
    </row>
    <row r="2727" spans="1:4" ht="15.75">
      <c r="A2727" s="15"/>
      <c r="B2727" s="7"/>
      <c r="C2727" s="4"/>
      <c r="D2727" s="4"/>
    </row>
    <row r="2728" spans="1:4" ht="15.75">
      <c r="A2728" s="15"/>
      <c r="B2728" s="7"/>
      <c r="C2728" s="4"/>
      <c r="D2728" s="4"/>
    </row>
    <row r="2729" spans="1:4" ht="15.75">
      <c r="A2729" s="15"/>
      <c r="B2729" s="7"/>
      <c r="C2729" s="4"/>
      <c r="D2729" s="4"/>
    </row>
    <row r="2730" spans="1:4" ht="15.75">
      <c r="A2730" s="15"/>
      <c r="B2730" s="7"/>
      <c r="C2730" s="4"/>
      <c r="D2730" s="4"/>
    </row>
    <row r="2731" spans="1:4" ht="15.75">
      <c r="A2731" s="15"/>
      <c r="B2731" s="7"/>
      <c r="C2731" s="4"/>
      <c r="D2731" s="4"/>
    </row>
    <row r="2732" spans="1:4" ht="15.75">
      <c r="A2732" s="15"/>
      <c r="B2732" s="7"/>
      <c r="C2732" s="4"/>
      <c r="D2732" s="4"/>
    </row>
    <row r="2733" spans="1:4" ht="15.75">
      <c r="A2733" s="15"/>
      <c r="B2733" s="7"/>
      <c r="C2733" s="4"/>
      <c r="D2733" s="4"/>
    </row>
    <row r="2734" spans="1:4" ht="15.75">
      <c r="A2734" s="15"/>
      <c r="B2734" s="7"/>
      <c r="C2734" s="4"/>
      <c r="D2734" s="4"/>
    </row>
    <row r="2735" spans="1:4" ht="15.75">
      <c r="A2735" s="15"/>
      <c r="B2735" s="7"/>
      <c r="C2735" s="4"/>
      <c r="D2735" s="4"/>
    </row>
    <row r="2736" spans="1:4" ht="15.75">
      <c r="A2736" s="15"/>
      <c r="B2736" s="7"/>
      <c r="C2736" s="4"/>
      <c r="D2736" s="4"/>
    </row>
    <row r="2737" spans="1:4" ht="15.75">
      <c r="A2737" s="15"/>
      <c r="B2737" s="7"/>
      <c r="C2737" s="4"/>
      <c r="D2737" s="4"/>
    </row>
    <row r="2738" spans="1:4" ht="15.75">
      <c r="A2738" s="15"/>
      <c r="B2738" s="7"/>
      <c r="C2738" s="4"/>
      <c r="D2738" s="4"/>
    </row>
    <row r="2739" spans="1:4" ht="15.75">
      <c r="A2739" s="15"/>
      <c r="B2739" s="7"/>
      <c r="C2739" s="4"/>
      <c r="D2739" s="4"/>
    </row>
    <row r="2740" spans="1:4" ht="15.75">
      <c r="A2740" s="15"/>
      <c r="B2740" s="7"/>
      <c r="C2740" s="4"/>
      <c r="D2740" s="4"/>
    </row>
    <row r="2741" spans="1:4" ht="15.75">
      <c r="A2741" s="15"/>
      <c r="B2741" s="7"/>
      <c r="C2741" s="4"/>
      <c r="D2741" s="4"/>
    </row>
    <row r="2742" spans="1:4" ht="15.75">
      <c r="A2742" s="15"/>
      <c r="B2742" s="7"/>
      <c r="C2742" s="4"/>
      <c r="D2742" s="4"/>
    </row>
    <row r="2743" spans="1:4" ht="15.75">
      <c r="A2743" s="15"/>
      <c r="B2743" s="7"/>
      <c r="C2743" s="4"/>
      <c r="D2743" s="4"/>
    </row>
    <row r="2744" spans="1:4" ht="15.75">
      <c r="A2744" s="15"/>
      <c r="B2744" s="7"/>
      <c r="C2744" s="4"/>
      <c r="D2744" s="4"/>
    </row>
    <row r="2745" spans="1:4" ht="15.75">
      <c r="A2745" s="15"/>
      <c r="B2745" s="7"/>
      <c r="C2745" s="4"/>
      <c r="D2745" s="4"/>
    </row>
    <row r="2746" spans="1:4" ht="15.75">
      <c r="A2746" s="15"/>
      <c r="B2746" s="7"/>
      <c r="C2746" s="4"/>
      <c r="D2746" s="4"/>
    </row>
    <row r="2747" spans="1:4" ht="15.75">
      <c r="A2747" s="15"/>
      <c r="B2747" s="7"/>
      <c r="C2747" s="4"/>
      <c r="D2747" s="4"/>
    </row>
    <row r="2748" spans="1:4" ht="15.75">
      <c r="A2748" s="15"/>
      <c r="B2748" s="7"/>
      <c r="C2748" s="4"/>
      <c r="D2748" s="4"/>
    </row>
    <row r="2749" spans="1:4" ht="15.75">
      <c r="A2749" s="15"/>
      <c r="B2749" s="7"/>
      <c r="C2749" s="4"/>
      <c r="D2749" s="4"/>
    </row>
    <row r="2750" spans="1:4" ht="15.75">
      <c r="A2750" s="15"/>
      <c r="B2750" s="7"/>
      <c r="C2750" s="4"/>
      <c r="D2750" s="4"/>
    </row>
    <row r="2751" spans="1:4" ht="15.75">
      <c r="A2751" s="15"/>
      <c r="B2751" s="7"/>
      <c r="C2751" s="4"/>
      <c r="D2751" s="4"/>
    </row>
    <row r="2752" spans="1:4" ht="15.75">
      <c r="A2752" s="15"/>
      <c r="B2752" s="7"/>
      <c r="C2752" s="4"/>
      <c r="D2752" s="4"/>
    </row>
    <row r="2753" spans="1:4" ht="15.75">
      <c r="A2753" s="15"/>
      <c r="B2753" s="7"/>
      <c r="C2753" s="4"/>
      <c r="D2753" s="4"/>
    </row>
    <row r="2754" spans="1:4" ht="15.75">
      <c r="A2754" s="15"/>
      <c r="B2754" s="7"/>
      <c r="C2754" s="4"/>
      <c r="D2754" s="4"/>
    </row>
    <row r="2755" spans="1:4" ht="15.75">
      <c r="A2755" s="15"/>
      <c r="B2755" s="7"/>
      <c r="C2755" s="4"/>
      <c r="D2755" s="4"/>
    </row>
    <row r="2756" spans="1:4" ht="15.75">
      <c r="A2756" s="15"/>
      <c r="B2756" s="7"/>
      <c r="C2756" s="4"/>
      <c r="D2756" s="4"/>
    </row>
    <row r="2757" spans="1:4" ht="15.75">
      <c r="A2757" s="15"/>
      <c r="B2757" s="7"/>
      <c r="C2757" s="4"/>
      <c r="D2757" s="4"/>
    </row>
    <row r="2758" spans="1:4" ht="15.75">
      <c r="A2758" s="15"/>
      <c r="B2758" s="7"/>
      <c r="C2758" s="4"/>
      <c r="D2758" s="4"/>
    </row>
    <row r="2759" spans="1:4" ht="15.75">
      <c r="A2759" s="15"/>
      <c r="B2759" s="7"/>
      <c r="C2759" s="4"/>
      <c r="D2759" s="4"/>
    </row>
    <row r="2760" spans="1:4" ht="15.75">
      <c r="A2760" s="15"/>
      <c r="B2760" s="7"/>
      <c r="C2760" s="4"/>
      <c r="D2760" s="4"/>
    </row>
    <row r="2761" spans="1:4" ht="15.75">
      <c r="A2761" s="15"/>
      <c r="B2761" s="7"/>
      <c r="C2761" s="4"/>
      <c r="D2761" s="4"/>
    </row>
    <row r="2762" spans="1:4" ht="15.75">
      <c r="A2762" s="15"/>
      <c r="B2762" s="7"/>
      <c r="C2762" s="4"/>
      <c r="D2762" s="4"/>
    </row>
    <row r="2763" spans="1:4" ht="15.75">
      <c r="A2763" s="15"/>
      <c r="B2763" s="7"/>
      <c r="C2763" s="4"/>
      <c r="D2763" s="4"/>
    </row>
    <row r="2764" spans="1:4" ht="15.75">
      <c r="A2764" s="15"/>
      <c r="B2764" s="7"/>
      <c r="C2764" s="4"/>
      <c r="D2764" s="4"/>
    </row>
    <row r="2765" spans="1:4" ht="15.75">
      <c r="A2765" s="15"/>
      <c r="B2765" s="7"/>
      <c r="C2765" s="4"/>
      <c r="D2765" s="4"/>
    </row>
    <row r="2766" spans="1:4" ht="15.75">
      <c r="A2766" s="15"/>
      <c r="B2766" s="7"/>
      <c r="C2766" s="4"/>
      <c r="D2766" s="4"/>
    </row>
    <row r="2767" spans="1:4" ht="15.75">
      <c r="A2767" s="15"/>
      <c r="B2767" s="7"/>
      <c r="C2767" s="4"/>
      <c r="D2767" s="4"/>
    </row>
    <row r="2768" spans="1:4" ht="15.75">
      <c r="A2768" s="15"/>
      <c r="B2768" s="7"/>
      <c r="C2768" s="4"/>
      <c r="D2768" s="4"/>
    </row>
    <row r="2769" spans="1:4" ht="15.75">
      <c r="A2769" s="15"/>
      <c r="B2769" s="7"/>
      <c r="C2769" s="4"/>
      <c r="D2769" s="4"/>
    </row>
    <row r="2770" spans="1:4" ht="15.75">
      <c r="A2770" s="15"/>
      <c r="B2770" s="7"/>
      <c r="C2770" s="4"/>
      <c r="D2770" s="4"/>
    </row>
    <row r="2771" spans="1:4" ht="15.75">
      <c r="A2771" s="15"/>
      <c r="B2771" s="7"/>
      <c r="C2771" s="4"/>
      <c r="D2771" s="4"/>
    </row>
    <row r="2772" spans="1:4" ht="15.75">
      <c r="A2772" s="15"/>
      <c r="B2772" s="7"/>
      <c r="C2772" s="4"/>
      <c r="D2772" s="4"/>
    </row>
    <row r="2773" spans="1:4" ht="15.75">
      <c r="A2773" s="15"/>
      <c r="B2773" s="7"/>
      <c r="C2773" s="4"/>
      <c r="D2773" s="4"/>
    </row>
    <row r="2774" spans="1:4" ht="15.75">
      <c r="A2774" s="15"/>
      <c r="B2774" s="7"/>
      <c r="C2774" s="4"/>
      <c r="D2774" s="4"/>
    </row>
    <row r="2775" spans="1:4" ht="15.75">
      <c r="A2775" s="15"/>
      <c r="B2775" s="7"/>
      <c r="C2775" s="4"/>
      <c r="D2775" s="4"/>
    </row>
    <row r="2776" spans="1:4" ht="15.75">
      <c r="A2776" s="15"/>
      <c r="B2776" s="7"/>
      <c r="C2776" s="4"/>
      <c r="D2776" s="4"/>
    </row>
    <row r="2777" spans="1:4" ht="15.75">
      <c r="A2777" s="15"/>
      <c r="B2777" s="7"/>
      <c r="C2777" s="4"/>
      <c r="D2777" s="4"/>
    </row>
    <row r="2778" spans="1:4" ht="15.75">
      <c r="A2778" s="15"/>
      <c r="B2778" s="7"/>
      <c r="C2778" s="4"/>
      <c r="D2778" s="4"/>
    </row>
    <row r="2779" spans="1:4" ht="15.75">
      <c r="A2779" s="15"/>
      <c r="B2779" s="7"/>
      <c r="C2779" s="4"/>
      <c r="D2779" s="4"/>
    </row>
    <row r="2780" spans="1:4" ht="15.75">
      <c r="A2780" s="15"/>
      <c r="B2780" s="7"/>
      <c r="C2780" s="4"/>
      <c r="D2780" s="4"/>
    </row>
    <row r="2781" spans="1:4" ht="15.75">
      <c r="A2781" s="15"/>
      <c r="B2781" s="7"/>
      <c r="C2781" s="4"/>
      <c r="D2781" s="4"/>
    </row>
    <row r="2782" spans="1:4" ht="15.75">
      <c r="A2782" s="15"/>
      <c r="B2782" s="7"/>
      <c r="C2782" s="4"/>
      <c r="D2782" s="4"/>
    </row>
    <row r="2783" spans="1:4" ht="15.75">
      <c r="A2783" s="15"/>
      <c r="B2783" s="7"/>
      <c r="C2783" s="4"/>
      <c r="D2783" s="4"/>
    </row>
    <row r="2784" spans="1:4" ht="15.75">
      <c r="A2784" s="15"/>
      <c r="B2784" s="7"/>
      <c r="C2784" s="4"/>
      <c r="D2784" s="4"/>
    </row>
    <row r="2785" spans="1:4" ht="15.75">
      <c r="A2785" s="15"/>
      <c r="B2785" s="7"/>
      <c r="C2785" s="4"/>
      <c r="D2785" s="4"/>
    </row>
    <row r="2786" spans="1:4" ht="15.75">
      <c r="A2786" s="15"/>
      <c r="B2786" s="7"/>
      <c r="C2786" s="4"/>
      <c r="D2786" s="4"/>
    </row>
    <row r="2787" spans="1:4" ht="15.75">
      <c r="A2787" s="15"/>
      <c r="B2787" s="7"/>
      <c r="C2787" s="4"/>
      <c r="D2787" s="4"/>
    </row>
    <row r="2788" spans="1:4" ht="15.75">
      <c r="A2788" s="15"/>
      <c r="B2788" s="7"/>
      <c r="C2788" s="4"/>
      <c r="D2788" s="4"/>
    </row>
    <row r="2789" spans="1:4" ht="15.75">
      <c r="A2789" s="15"/>
      <c r="B2789" s="7"/>
      <c r="C2789" s="4"/>
      <c r="D2789" s="4"/>
    </row>
    <row r="2790" spans="1:4" ht="15.75">
      <c r="A2790" s="15"/>
      <c r="B2790" s="7"/>
      <c r="C2790" s="4"/>
      <c r="D2790" s="4"/>
    </row>
    <row r="2791" spans="1:4" ht="15.75">
      <c r="A2791" s="15"/>
      <c r="B2791" s="7"/>
      <c r="C2791" s="4"/>
      <c r="D2791" s="4"/>
    </row>
    <row r="2792" spans="1:4" ht="15.75">
      <c r="A2792" s="15"/>
      <c r="B2792" s="7"/>
      <c r="C2792" s="4"/>
      <c r="D2792" s="4"/>
    </row>
    <row r="2793" spans="1:4" ht="15.75">
      <c r="A2793" s="15"/>
      <c r="B2793" s="7"/>
      <c r="C2793" s="4"/>
      <c r="D2793" s="4"/>
    </row>
    <row r="2794" spans="1:4" ht="15.75">
      <c r="A2794" s="15"/>
      <c r="B2794" s="7"/>
      <c r="C2794" s="4"/>
      <c r="D2794" s="4"/>
    </row>
    <row r="2795" spans="1:4" ht="15.75">
      <c r="A2795" s="15"/>
      <c r="B2795" s="7"/>
      <c r="C2795" s="4"/>
      <c r="D2795" s="4"/>
    </row>
    <row r="2796" spans="1:4" ht="15.75">
      <c r="A2796" s="15"/>
      <c r="B2796" s="7"/>
      <c r="C2796" s="4"/>
      <c r="D2796" s="4"/>
    </row>
    <row r="2797" spans="1:4" ht="15.75">
      <c r="A2797" s="15"/>
      <c r="B2797" s="7"/>
      <c r="C2797" s="4"/>
      <c r="D2797" s="4"/>
    </row>
    <row r="2798" spans="1:4" ht="15.75">
      <c r="A2798" s="15"/>
      <c r="B2798" s="7"/>
      <c r="C2798" s="4"/>
      <c r="D2798" s="4"/>
    </row>
    <row r="2799" spans="1:4" ht="15.75">
      <c r="A2799" s="15"/>
      <c r="B2799" s="7"/>
      <c r="C2799" s="4"/>
      <c r="D2799" s="4"/>
    </row>
    <row r="2800" spans="1:4" ht="15.75">
      <c r="A2800" s="15"/>
      <c r="B2800" s="7"/>
      <c r="C2800" s="4"/>
      <c r="D2800" s="4"/>
    </row>
    <row r="2801" spans="1:4" ht="15.75">
      <c r="A2801" s="15"/>
      <c r="B2801" s="7"/>
      <c r="C2801" s="4"/>
      <c r="D2801" s="4"/>
    </row>
    <row r="2802" spans="1:4" ht="15.75">
      <c r="A2802" s="15"/>
      <c r="B2802" s="7"/>
      <c r="C2802" s="4"/>
      <c r="D2802" s="4"/>
    </row>
    <row r="2803" spans="1:4" ht="15.75">
      <c r="A2803" s="15"/>
      <c r="B2803" s="7"/>
      <c r="C2803" s="4"/>
      <c r="D2803" s="4"/>
    </row>
    <row r="2804" spans="1:4" ht="15.75">
      <c r="A2804" s="15"/>
      <c r="B2804" s="7"/>
      <c r="C2804" s="4"/>
      <c r="D2804" s="4"/>
    </row>
    <row r="2805" spans="1:4" ht="15.75">
      <c r="A2805" s="15"/>
      <c r="B2805" s="7"/>
      <c r="C2805" s="4"/>
      <c r="D2805" s="4"/>
    </row>
    <row r="2806" spans="1:4" ht="15.75">
      <c r="A2806" s="15"/>
      <c r="B2806" s="7"/>
      <c r="C2806" s="4"/>
      <c r="D2806" s="4"/>
    </row>
    <row r="2807" spans="1:4" ht="15.75">
      <c r="A2807" s="15"/>
      <c r="B2807" s="7"/>
      <c r="C2807" s="4"/>
      <c r="D2807" s="4"/>
    </row>
    <row r="2808" spans="1:4" ht="15.75">
      <c r="A2808" s="15"/>
      <c r="B2808" s="7"/>
      <c r="C2808" s="4"/>
      <c r="D2808" s="4"/>
    </row>
    <row r="2809" spans="1:4" ht="15.75">
      <c r="A2809" s="15"/>
      <c r="B2809" s="7"/>
      <c r="C2809" s="4"/>
      <c r="D2809" s="4"/>
    </row>
    <row r="2810" spans="1:4" ht="15.75">
      <c r="A2810" s="15"/>
      <c r="B2810" s="7"/>
      <c r="C2810" s="4"/>
      <c r="D2810" s="4"/>
    </row>
    <row r="2811" spans="1:4" ht="15.75">
      <c r="A2811" s="15"/>
      <c r="B2811" s="7"/>
      <c r="C2811" s="4"/>
      <c r="D2811" s="4"/>
    </row>
    <row r="2812" spans="1:4" ht="15.75">
      <c r="A2812" s="15"/>
      <c r="B2812" s="7"/>
      <c r="C2812" s="4"/>
      <c r="D2812" s="4"/>
    </row>
    <row r="2813" spans="1:4" ht="15.75">
      <c r="A2813" s="15"/>
      <c r="B2813" s="7"/>
      <c r="C2813" s="4"/>
      <c r="D2813" s="4"/>
    </row>
    <row r="2814" spans="1:4" ht="15.75">
      <c r="A2814" s="15"/>
      <c r="B2814" s="7"/>
      <c r="C2814" s="4"/>
      <c r="D2814" s="4"/>
    </row>
    <row r="2815" spans="1:4" ht="15.75">
      <c r="A2815" s="15"/>
      <c r="B2815" s="7"/>
      <c r="C2815" s="4"/>
      <c r="D2815" s="4"/>
    </row>
    <row r="2816" spans="1:4" ht="15.75">
      <c r="A2816" s="15"/>
      <c r="B2816" s="7"/>
      <c r="C2816" s="4"/>
      <c r="D2816" s="4"/>
    </row>
    <row r="2817" spans="1:4" ht="15.75">
      <c r="A2817" s="15"/>
      <c r="B2817" s="7"/>
      <c r="C2817" s="4"/>
      <c r="D2817" s="4"/>
    </row>
    <row r="2818" spans="1:4" ht="15.75">
      <c r="A2818" s="15"/>
      <c r="B2818" s="7"/>
      <c r="C2818" s="4"/>
      <c r="D2818" s="4"/>
    </row>
    <row r="2819" spans="1:4" ht="15.75">
      <c r="A2819" s="15"/>
      <c r="B2819" s="7"/>
      <c r="C2819" s="4"/>
      <c r="D2819" s="4"/>
    </row>
    <row r="2820" spans="1:4" ht="15.75">
      <c r="A2820" s="15"/>
      <c r="B2820" s="7"/>
      <c r="C2820" s="4"/>
      <c r="D2820" s="4"/>
    </row>
    <row r="2821" spans="1:4" ht="15.75">
      <c r="A2821" s="15"/>
      <c r="B2821" s="7"/>
      <c r="C2821" s="4"/>
      <c r="D2821" s="4"/>
    </row>
    <row r="2822" spans="1:4" ht="15.75">
      <c r="A2822" s="15"/>
      <c r="B2822" s="7"/>
      <c r="C2822" s="4"/>
      <c r="D2822" s="4"/>
    </row>
    <row r="2823" spans="1:4" ht="15.75">
      <c r="A2823" s="15"/>
      <c r="B2823" s="7"/>
      <c r="C2823" s="4"/>
      <c r="D2823" s="4"/>
    </row>
    <row r="2824" spans="1:4" ht="15.75">
      <c r="A2824" s="15"/>
      <c r="B2824" s="7"/>
      <c r="C2824" s="4"/>
      <c r="D2824" s="4"/>
    </row>
    <row r="2825" spans="1:4" ht="15.75">
      <c r="A2825" s="15"/>
      <c r="B2825" s="7"/>
      <c r="C2825" s="4"/>
      <c r="D2825" s="4"/>
    </row>
    <row r="2826" spans="1:4" ht="15.75">
      <c r="A2826" s="15"/>
      <c r="B2826" s="7"/>
      <c r="C2826" s="4"/>
      <c r="D2826" s="4"/>
    </row>
    <row r="2827" spans="1:4" ht="15.75">
      <c r="A2827" s="15"/>
      <c r="B2827" s="7"/>
      <c r="C2827" s="4"/>
      <c r="D2827" s="4"/>
    </row>
    <row r="2828" spans="1:4" ht="15.75">
      <c r="A2828" s="15"/>
      <c r="B2828" s="7"/>
      <c r="C2828" s="4"/>
      <c r="D2828" s="4"/>
    </row>
    <row r="2829" spans="1:4" ht="15.75">
      <c r="A2829" s="15"/>
      <c r="B2829" s="7"/>
      <c r="C2829" s="4"/>
      <c r="D2829" s="4"/>
    </row>
    <row r="2830" spans="1:4" ht="15.75">
      <c r="A2830" s="15"/>
      <c r="B2830" s="7"/>
      <c r="C2830" s="4"/>
      <c r="D2830" s="4"/>
    </row>
    <row r="2831" spans="1:4" ht="15.75">
      <c r="A2831" s="15"/>
      <c r="B2831" s="7"/>
      <c r="C2831" s="4"/>
      <c r="D2831" s="4"/>
    </row>
    <row r="2832" spans="1:4" ht="15.75">
      <c r="A2832" s="15"/>
      <c r="B2832" s="7"/>
      <c r="C2832" s="4"/>
      <c r="D2832" s="4"/>
    </row>
    <row r="2833" spans="1:4" ht="15.75">
      <c r="A2833" s="15"/>
      <c r="B2833" s="7"/>
      <c r="C2833" s="4"/>
      <c r="D2833" s="4"/>
    </row>
    <row r="2834" spans="1:4" ht="15.75">
      <c r="A2834" s="15"/>
      <c r="B2834" s="7"/>
      <c r="C2834" s="4"/>
      <c r="D2834" s="4"/>
    </row>
    <row r="2835" spans="1:4" ht="15.75">
      <c r="A2835" s="15"/>
      <c r="B2835" s="7"/>
      <c r="C2835" s="4"/>
      <c r="D2835" s="4"/>
    </row>
    <row r="2836" spans="1:4" ht="15.75">
      <c r="A2836" s="15"/>
      <c r="B2836" s="7"/>
      <c r="C2836" s="4"/>
      <c r="D2836" s="4"/>
    </row>
    <row r="2837" spans="1:4" ht="15.75">
      <c r="A2837" s="15"/>
      <c r="B2837" s="7"/>
      <c r="C2837" s="4"/>
      <c r="D2837" s="4"/>
    </row>
    <row r="2838" spans="1:4" ht="15.75">
      <c r="A2838" s="15"/>
      <c r="B2838" s="7"/>
      <c r="C2838" s="4"/>
      <c r="D2838" s="4"/>
    </row>
    <row r="2839" spans="1:4" ht="15.75">
      <c r="A2839" s="15"/>
      <c r="B2839" s="7"/>
      <c r="C2839" s="4"/>
      <c r="D2839" s="4"/>
    </row>
    <row r="2840" spans="1:4" ht="15.75">
      <c r="A2840" s="15"/>
      <c r="B2840" s="7"/>
      <c r="C2840" s="4"/>
      <c r="D2840" s="4"/>
    </row>
    <row r="2841" spans="1:4" ht="15.75">
      <c r="A2841" s="15"/>
      <c r="B2841" s="7"/>
      <c r="C2841" s="4"/>
      <c r="D2841" s="4"/>
    </row>
    <row r="2842" spans="1:4" ht="15.75">
      <c r="A2842" s="15"/>
      <c r="B2842" s="7"/>
      <c r="C2842" s="4"/>
      <c r="D2842" s="4"/>
    </row>
    <row r="2843" spans="1:4" ht="15.75">
      <c r="A2843" s="15"/>
      <c r="B2843" s="7"/>
      <c r="C2843" s="4"/>
      <c r="D2843" s="4"/>
    </row>
    <row r="2844" spans="1:4" ht="15.75">
      <c r="A2844" s="15"/>
      <c r="B2844" s="7"/>
      <c r="C2844" s="4"/>
      <c r="D2844" s="4"/>
    </row>
    <row r="2845" spans="1:4" ht="15.75">
      <c r="A2845" s="15"/>
      <c r="B2845" s="7"/>
      <c r="C2845" s="4"/>
      <c r="D2845" s="4"/>
    </row>
    <row r="2846" spans="1:4" ht="15.75">
      <c r="A2846" s="15"/>
      <c r="B2846" s="7"/>
      <c r="C2846" s="4"/>
      <c r="D2846" s="4"/>
    </row>
    <row r="2847" spans="1:4" ht="15.75">
      <c r="A2847" s="15"/>
      <c r="B2847" s="7"/>
      <c r="C2847" s="4"/>
      <c r="D2847" s="4"/>
    </row>
    <row r="2848" spans="1:4" ht="15.75">
      <c r="A2848" s="15"/>
      <c r="B2848" s="7"/>
      <c r="C2848" s="4"/>
      <c r="D2848" s="4"/>
    </row>
    <row r="2849" spans="1:4" ht="15.75">
      <c r="A2849" s="15"/>
      <c r="B2849" s="7"/>
      <c r="C2849" s="4"/>
      <c r="D2849" s="4"/>
    </row>
    <row r="2850" spans="1:4" ht="15.75">
      <c r="A2850" s="15"/>
      <c r="B2850" s="7"/>
      <c r="C2850" s="4"/>
      <c r="D2850" s="4"/>
    </row>
    <row r="2851" spans="1:4" ht="15.75">
      <c r="A2851" s="15"/>
      <c r="B2851" s="7"/>
      <c r="C2851" s="4"/>
      <c r="D2851" s="4"/>
    </row>
    <row r="2852" spans="1:4" ht="15.75">
      <c r="A2852" s="15"/>
      <c r="B2852" s="7"/>
      <c r="C2852" s="4"/>
      <c r="D2852" s="4"/>
    </row>
    <row r="2853" spans="1:4" ht="15.75">
      <c r="A2853" s="15"/>
      <c r="B2853" s="7"/>
      <c r="C2853" s="4"/>
      <c r="D2853" s="4"/>
    </row>
    <row r="2854" spans="1:4" ht="15.75">
      <c r="A2854" s="15"/>
      <c r="B2854" s="7"/>
      <c r="C2854" s="4"/>
      <c r="D2854" s="4"/>
    </row>
    <row r="2855" spans="1:4" ht="15.75">
      <c r="A2855" s="15"/>
      <c r="B2855" s="7"/>
      <c r="C2855" s="4"/>
      <c r="D2855" s="4"/>
    </row>
    <row r="2856" spans="1:4" ht="15.75">
      <c r="A2856" s="15"/>
      <c r="B2856" s="7"/>
      <c r="C2856" s="4"/>
      <c r="D2856" s="4"/>
    </row>
    <row r="2857" spans="1:4" ht="15.75">
      <c r="A2857" s="15"/>
      <c r="B2857" s="7"/>
      <c r="C2857" s="4"/>
      <c r="D2857" s="4"/>
    </row>
    <row r="2858" spans="1:4" ht="15.75">
      <c r="A2858" s="15"/>
      <c r="B2858" s="7"/>
      <c r="C2858" s="4"/>
      <c r="D2858" s="4"/>
    </row>
    <row r="2859" spans="1:4" ht="15.75">
      <c r="A2859" s="15"/>
      <c r="B2859" s="7"/>
      <c r="C2859" s="4"/>
      <c r="D2859" s="4"/>
    </row>
    <row r="2860" spans="1:4" ht="15.75">
      <c r="A2860" s="15"/>
      <c r="B2860" s="7"/>
      <c r="C2860" s="4"/>
      <c r="D2860" s="4"/>
    </row>
    <row r="2861" spans="1:4" ht="15.75">
      <c r="A2861" s="15"/>
      <c r="B2861" s="7"/>
      <c r="C2861" s="4"/>
      <c r="D2861" s="4"/>
    </row>
    <row r="2862" spans="1:4" ht="15.75">
      <c r="A2862" s="15"/>
      <c r="B2862" s="7"/>
      <c r="C2862" s="4"/>
      <c r="D2862" s="4"/>
    </row>
    <row r="2863" spans="1:4" ht="15.75">
      <c r="A2863" s="15"/>
      <c r="B2863" s="7"/>
      <c r="C2863" s="4"/>
      <c r="D2863" s="4"/>
    </row>
    <row r="2864" spans="1:4" ht="15.75">
      <c r="A2864" s="15"/>
      <c r="B2864" s="7"/>
      <c r="C2864" s="4"/>
      <c r="D2864" s="4"/>
    </row>
    <row r="2865" spans="1:4" ht="15.75">
      <c r="A2865" s="15"/>
      <c r="B2865" s="7"/>
      <c r="C2865" s="4"/>
      <c r="D2865" s="4"/>
    </row>
    <row r="2866" spans="1:4" ht="15.75">
      <c r="A2866" s="15"/>
      <c r="B2866" s="7"/>
      <c r="C2866" s="4"/>
      <c r="D2866" s="4"/>
    </row>
    <row r="2867" spans="1:4" ht="15.75">
      <c r="A2867" s="15"/>
      <c r="B2867" s="7"/>
      <c r="C2867" s="4"/>
      <c r="D2867" s="4"/>
    </row>
    <row r="2868" spans="1:4" ht="15.75">
      <c r="A2868" s="15"/>
      <c r="B2868" s="7"/>
      <c r="C2868" s="4"/>
      <c r="D2868" s="4"/>
    </row>
    <row r="2869" spans="1:4" ht="15.75">
      <c r="A2869" s="15"/>
      <c r="B2869" s="7"/>
      <c r="C2869" s="4"/>
      <c r="D2869" s="4"/>
    </row>
    <row r="2870" spans="1:4" ht="15.75">
      <c r="A2870" s="15"/>
      <c r="B2870" s="7"/>
      <c r="C2870" s="4"/>
      <c r="D2870" s="4"/>
    </row>
    <row r="2871" spans="1:4" ht="15.75">
      <c r="A2871" s="15"/>
      <c r="B2871" s="7"/>
      <c r="C2871" s="4"/>
      <c r="D2871" s="4"/>
    </row>
    <row r="2872" spans="1:4" ht="15.75">
      <c r="A2872" s="15"/>
      <c r="B2872" s="7"/>
      <c r="C2872" s="4"/>
      <c r="D2872" s="4"/>
    </row>
    <row r="2873" spans="1:4" ht="15.75">
      <c r="A2873" s="15"/>
      <c r="B2873" s="7"/>
      <c r="C2873" s="4"/>
      <c r="D2873" s="4"/>
    </row>
    <row r="2874" spans="1:4" ht="15.75">
      <c r="A2874" s="15"/>
      <c r="B2874" s="7"/>
      <c r="C2874" s="4"/>
      <c r="D2874" s="4"/>
    </row>
    <row r="2875" spans="1:4" ht="15.75">
      <c r="A2875" s="15"/>
      <c r="B2875" s="7"/>
      <c r="C2875" s="4"/>
      <c r="D2875" s="4"/>
    </row>
    <row r="2876" spans="1:4" ht="15.75">
      <c r="A2876" s="15"/>
      <c r="B2876" s="7"/>
      <c r="C2876" s="4"/>
      <c r="D2876" s="4"/>
    </row>
    <row r="2877" spans="1:4" ht="15.75">
      <c r="A2877" s="15"/>
      <c r="B2877" s="7"/>
      <c r="C2877" s="4"/>
      <c r="D2877" s="4"/>
    </row>
    <row r="2878" spans="1:4" ht="15.75">
      <c r="A2878" s="15"/>
      <c r="B2878" s="7"/>
      <c r="C2878" s="4"/>
      <c r="D2878" s="4"/>
    </row>
    <row r="2879" spans="1:4" ht="15.75">
      <c r="A2879" s="15"/>
      <c r="B2879" s="7"/>
      <c r="C2879" s="4"/>
      <c r="D2879" s="4"/>
    </row>
    <row r="2880" spans="1:4" ht="15.75">
      <c r="A2880" s="15"/>
      <c r="B2880" s="7"/>
      <c r="C2880" s="4"/>
      <c r="D2880" s="4"/>
    </row>
    <row r="2881" spans="1:4" ht="15.75">
      <c r="A2881" s="15"/>
      <c r="B2881" s="7"/>
      <c r="C2881" s="4"/>
      <c r="D2881" s="4"/>
    </row>
    <row r="2882" spans="1:4" ht="15.75">
      <c r="A2882" s="15"/>
      <c r="B2882" s="7"/>
      <c r="C2882" s="4"/>
      <c r="D2882" s="4"/>
    </row>
    <row r="2883" spans="1:4" ht="15.75">
      <c r="A2883" s="15"/>
      <c r="B2883" s="7"/>
      <c r="C2883" s="4"/>
      <c r="D2883" s="4"/>
    </row>
    <row r="2884" spans="1:4" ht="15.75">
      <c r="A2884" s="15"/>
      <c r="B2884" s="7"/>
      <c r="C2884" s="4"/>
      <c r="D2884" s="4"/>
    </row>
    <row r="2885" spans="1:4" ht="15.75">
      <c r="A2885" s="15"/>
      <c r="B2885" s="7"/>
      <c r="C2885" s="4"/>
      <c r="D2885" s="4"/>
    </row>
    <row r="2886" spans="1:4" ht="15.75">
      <c r="A2886" s="15"/>
      <c r="B2886" s="7"/>
      <c r="C2886" s="4"/>
      <c r="D2886" s="4"/>
    </row>
    <row r="2887" spans="1:4" ht="15.75">
      <c r="A2887" s="15"/>
      <c r="B2887" s="7"/>
      <c r="C2887" s="4"/>
      <c r="D2887" s="4"/>
    </row>
    <row r="2888" spans="1:4" ht="15.75">
      <c r="A2888" s="15"/>
      <c r="B2888" s="7"/>
      <c r="C2888" s="4"/>
      <c r="D2888" s="4"/>
    </row>
    <row r="2889" spans="1:4" ht="15.75">
      <c r="A2889" s="15"/>
      <c r="B2889" s="7"/>
      <c r="C2889" s="4"/>
      <c r="D2889" s="4"/>
    </row>
    <row r="2890" spans="1:4" ht="15.75">
      <c r="A2890" s="15"/>
      <c r="B2890" s="7"/>
      <c r="C2890" s="4"/>
      <c r="D2890" s="4"/>
    </row>
    <row r="2891" spans="1:4" ht="15.75">
      <c r="A2891" s="15"/>
      <c r="B2891" s="7"/>
      <c r="C2891" s="4"/>
      <c r="D2891" s="4"/>
    </row>
    <row r="2892" spans="1:4" ht="15.75">
      <c r="A2892" s="15"/>
      <c r="B2892" s="7"/>
      <c r="C2892" s="4"/>
      <c r="D2892" s="4"/>
    </row>
    <row r="2893" spans="1:4" ht="15.75">
      <c r="A2893" s="15"/>
      <c r="B2893" s="7"/>
      <c r="C2893" s="4"/>
      <c r="D2893" s="4"/>
    </row>
    <row r="2894" spans="1:4" ht="15.75">
      <c r="A2894" s="15"/>
      <c r="B2894" s="7"/>
      <c r="C2894" s="4"/>
      <c r="D2894" s="4"/>
    </row>
    <row r="2895" spans="1:4" ht="15.75">
      <c r="A2895" s="15"/>
      <c r="B2895" s="7"/>
      <c r="C2895" s="4"/>
      <c r="D2895" s="4"/>
    </row>
    <row r="2896" spans="1:4" ht="15.75">
      <c r="A2896" s="15"/>
      <c r="B2896" s="7"/>
      <c r="C2896" s="4"/>
      <c r="D2896" s="4"/>
    </row>
    <row r="2897" spans="1:4" ht="15.75">
      <c r="A2897" s="15"/>
      <c r="B2897" s="7"/>
      <c r="C2897" s="4"/>
      <c r="D2897" s="4"/>
    </row>
    <row r="2898" spans="1:4" ht="15.75">
      <c r="A2898" s="15"/>
      <c r="B2898" s="7"/>
      <c r="C2898" s="4"/>
      <c r="D2898" s="4"/>
    </row>
    <row r="2899" spans="1:4" ht="15.75">
      <c r="A2899" s="15"/>
      <c r="B2899" s="7"/>
      <c r="C2899" s="4"/>
      <c r="D2899" s="4"/>
    </row>
    <row r="2900" spans="1:4" ht="15.75">
      <c r="A2900" s="15"/>
      <c r="B2900" s="7"/>
      <c r="C2900" s="4"/>
      <c r="D2900" s="4"/>
    </row>
    <row r="2901" spans="1:4" ht="15.75">
      <c r="A2901" s="15"/>
      <c r="B2901" s="7"/>
      <c r="C2901" s="4"/>
      <c r="D2901" s="4"/>
    </row>
    <row r="2902" spans="1:4" ht="15.75">
      <c r="A2902" s="15"/>
      <c r="B2902" s="7"/>
      <c r="C2902" s="4"/>
      <c r="D2902" s="4"/>
    </row>
    <row r="2903" spans="1:4" ht="15.75">
      <c r="A2903" s="15"/>
      <c r="B2903" s="7"/>
      <c r="C2903" s="4"/>
      <c r="D2903" s="4"/>
    </row>
    <row r="2904" spans="1:4" ht="15.75">
      <c r="A2904" s="15"/>
      <c r="B2904" s="7"/>
      <c r="C2904" s="4"/>
      <c r="D2904" s="4"/>
    </row>
    <row r="2905" spans="1:4" ht="15.75">
      <c r="A2905" s="15"/>
      <c r="B2905" s="7"/>
      <c r="C2905" s="4"/>
      <c r="D2905" s="4"/>
    </row>
    <row r="2906" spans="1:4" ht="15.75">
      <c r="A2906" s="15"/>
      <c r="B2906" s="7"/>
      <c r="C2906" s="4"/>
      <c r="D2906" s="4"/>
    </row>
    <row r="2907" spans="1:4" ht="15.75">
      <c r="A2907" s="15"/>
      <c r="B2907" s="7"/>
      <c r="C2907" s="4"/>
      <c r="D2907" s="4"/>
    </row>
    <row r="2908" spans="1:4" ht="15.75">
      <c r="A2908" s="15"/>
      <c r="B2908" s="7"/>
      <c r="C2908" s="4"/>
      <c r="D2908" s="4"/>
    </row>
    <row r="2909" spans="1:4" ht="15.75">
      <c r="A2909" s="15"/>
      <c r="B2909" s="7"/>
      <c r="C2909" s="4"/>
      <c r="D2909" s="4"/>
    </row>
    <row r="2910" spans="1:4" ht="15.75">
      <c r="A2910" s="15"/>
      <c r="B2910" s="7"/>
      <c r="C2910" s="4"/>
      <c r="D2910" s="4"/>
    </row>
    <row r="2911" spans="1:4" ht="15.75">
      <c r="A2911" s="15"/>
      <c r="B2911" s="7"/>
      <c r="C2911" s="4"/>
      <c r="D2911" s="4"/>
    </row>
    <row r="2912" spans="1:4" ht="15.75">
      <c r="A2912" s="15"/>
      <c r="B2912" s="7"/>
      <c r="C2912" s="4"/>
      <c r="D2912" s="4"/>
    </row>
    <row r="2913" spans="1:4" ht="15.75">
      <c r="A2913" s="15"/>
      <c r="B2913" s="7"/>
      <c r="C2913" s="4"/>
      <c r="D2913" s="4"/>
    </row>
    <row r="2914" spans="1:4" ht="15.75">
      <c r="A2914" s="15"/>
      <c r="B2914" s="7"/>
      <c r="C2914" s="4"/>
      <c r="D2914" s="4"/>
    </row>
    <row r="2915" spans="1:4" ht="15.75">
      <c r="A2915" s="15"/>
      <c r="B2915" s="7"/>
      <c r="C2915" s="4"/>
      <c r="D2915" s="4"/>
    </row>
    <row r="2916" spans="1:4" ht="15.75">
      <c r="A2916" s="15"/>
      <c r="B2916" s="7"/>
      <c r="C2916" s="4"/>
      <c r="D2916" s="4"/>
    </row>
    <row r="2917" spans="1:4" ht="15.75">
      <c r="A2917" s="15"/>
      <c r="B2917" s="7"/>
      <c r="C2917" s="4"/>
      <c r="D2917" s="4"/>
    </row>
    <row r="2918" spans="1:4" ht="15.75">
      <c r="A2918" s="15"/>
      <c r="B2918" s="7"/>
      <c r="C2918" s="4"/>
      <c r="D2918" s="4"/>
    </row>
    <row r="2919" spans="1:4" ht="15.75">
      <c r="A2919" s="15"/>
      <c r="B2919" s="7"/>
      <c r="C2919" s="4"/>
      <c r="D2919" s="4"/>
    </row>
    <row r="2920" spans="1:4" ht="15.75">
      <c r="A2920" s="15"/>
      <c r="B2920" s="7"/>
      <c r="C2920" s="4"/>
      <c r="D2920" s="4"/>
    </row>
    <row r="2921" spans="1:4" ht="15.75">
      <c r="A2921" s="15"/>
      <c r="B2921" s="7"/>
      <c r="C2921" s="4"/>
      <c r="D2921" s="4"/>
    </row>
    <row r="2922" spans="1:4" ht="15.75">
      <c r="A2922" s="15"/>
      <c r="B2922" s="7"/>
      <c r="C2922" s="4"/>
      <c r="D2922" s="4"/>
    </row>
    <row r="2923" spans="1:4" ht="15.75">
      <c r="A2923" s="15"/>
      <c r="B2923" s="7"/>
      <c r="C2923" s="4"/>
      <c r="D2923" s="4"/>
    </row>
    <row r="2924" spans="1:4" ht="15.75">
      <c r="A2924" s="15"/>
      <c r="B2924" s="7"/>
      <c r="C2924" s="4"/>
      <c r="D2924" s="4"/>
    </row>
    <row r="2925" spans="1:4" ht="15.75">
      <c r="A2925" s="15"/>
      <c r="B2925" s="7"/>
      <c r="C2925" s="4"/>
      <c r="D2925" s="4"/>
    </row>
    <row r="2926" spans="1:4" ht="15.75">
      <c r="A2926" s="15"/>
      <c r="B2926" s="7"/>
      <c r="C2926" s="4"/>
      <c r="D2926" s="4"/>
    </row>
    <row r="2927" spans="1:4" ht="15.75">
      <c r="A2927" s="15"/>
      <c r="B2927" s="7"/>
      <c r="C2927" s="4"/>
      <c r="D2927" s="4"/>
    </row>
    <row r="2928" spans="1:4" ht="15.75">
      <c r="A2928" s="15"/>
      <c r="B2928" s="7"/>
      <c r="C2928" s="4"/>
      <c r="D2928" s="4"/>
    </row>
    <row r="2929" spans="1:4" ht="15.75">
      <c r="A2929" s="15"/>
      <c r="B2929" s="7"/>
      <c r="C2929" s="4"/>
      <c r="D2929" s="4"/>
    </row>
    <row r="2930" spans="1:4" ht="15.75">
      <c r="A2930" s="15"/>
      <c r="B2930" s="7"/>
      <c r="C2930" s="4"/>
      <c r="D2930" s="4"/>
    </row>
    <row r="2931" spans="1:4" ht="15.75">
      <c r="A2931" s="15"/>
      <c r="B2931" s="7"/>
      <c r="C2931" s="4"/>
      <c r="D2931" s="4"/>
    </row>
    <row r="2932" spans="1:4" ht="15.75">
      <c r="A2932" s="15"/>
      <c r="B2932" s="7"/>
      <c r="C2932" s="4"/>
      <c r="D2932" s="4"/>
    </row>
    <row r="2933" spans="1:4" ht="15.75">
      <c r="A2933" s="15"/>
      <c r="B2933" s="7"/>
      <c r="C2933" s="4"/>
      <c r="D2933" s="4"/>
    </row>
    <row r="2934" spans="1:4" ht="15.75">
      <c r="A2934" s="15"/>
      <c r="B2934" s="7"/>
      <c r="C2934" s="4"/>
      <c r="D2934" s="4"/>
    </row>
    <row r="2935" spans="1:4" ht="15.75">
      <c r="A2935" s="15"/>
      <c r="B2935" s="7"/>
      <c r="C2935" s="4"/>
      <c r="D2935" s="4"/>
    </row>
    <row r="2936" spans="1:4" ht="15.75">
      <c r="A2936" s="15"/>
      <c r="B2936" s="7"/>
      <c r="C2936" s="4"/>
      <c r="D2936" s="4"/>
    </row>
    <row r="2937" spans="1:4" ht="15.75">
      <c r="A2937" s="15"/>
      <c r="B2937" s="7"/>
      <c r="C2937" s="4"/>
      <c r="D2937" s="4"/>
    </row>
    <row r="2938" spans="1:4" ht="15.75">
      <c r="A2938" s="15"/>
      <c r="B2938" s="7"/>
      <c r="C2938" s="4"/>
      <c r="D2938" s="4"/>
    </row>
    <row r="2939" spans="1:4" ht="15.75">
      <c r="A2939" s="15"/>
      <c r="B2939" s="7"/>
      <c r="C2939" s="4"/>
      <c r="D2939" s="4"/>
    </row>
    <row r="2940" spans="1:4" ht="15.75">
      <c r="A2940" s="15"/>
      <c r="B2940" s="7"/>
      <c r="C2940" s="4"/>
      <c r="D2940" s="4"/>
    </row>
    <row r="2941" spans="1:4" ht="15.75">
      <c r="A2941" s="15"/>
      <c r="B2941" s="7"/>
      <c r="C2941" s="4"/>
      <c r="D2941" s="4"/>
    </row>
    <row r="2942" spans="1:4" ht="15.75">
      <c r="A2942" s="15"/>
      <c r="B2942" s="7"/>
      <c r="C2942" s="4"/>
      <c r="D2942" s="4"/>
    </row>
    <row r="2943" spans="1:4" ht="15.75">
      <c r="A2943" s="15"/>
      <c r="B2943" s="7"/>
      <c r="C2943" s="4"/>
      <c r="D2943" s="4"/>
    </row>
    <row r="2944" spans="1:4" ht="15.75">
      <c r="A2944" s="15"/>
      <c r="B2944" s="7"/>
      <c r="C2944" s="4"/>
      <c r="D2944" s="4"/>
    </row>
    <row r="2945" spans="1:4" ht="15.75">
      <c r="A2945" s="15"/>
      <c r="B2945" s="7"/>
      <c r="C2945" s="4"/>
      <c r="D2945" s="4"/>
    </row>
    <row r="2946" spans="1:4" ht="15.75">
      <c r="A2946" s="15"/>
      <c r="B2946" s="7"/>
      <c r="C2946" s="4"/>
      <c r="D2946" s="4"/>
    </row>
    <row r="2947" spans="1:4" ht="15.75">
      <c r="A2947" s="15"/>
      <c r="B2947" s="7"/>
      <c r="C2947" s="4"/>
      <c r="D2947" s="4"/>
    </row>
    <row r="2948" spans="1:4" ht="15.75">
      <c r="A2948" s="15"/>
      <c r="B2948" s="7"/>
      <c r="C2948" s="4"/>
      <c r="D2948" s="4"/>
    </row>
    <row r="2949" spans="1:4" ht="15.75">
      <c r="A2949" s="15"/>
      <c r="B2949" s="7"/>
      <c r="C2949" s="4"/>
      <c r="D2949" s="4"/>
    </row>
    <row r="2950" spans="1:4" ht="15.75">
      <c r="A2950" s="15"/>
      <c r="B2950" s="7"/>
      <c r="C2950" s="4"/>
      <c r="D2950" s="4"/>
    </row>
    <row r="2951" spans="1:4" ht="15.75">
      <c r="A2951" s="15"/>
      <c r="B2951" s="7"/>
      <c r="C2951" s="4"/>
      <c r="D2951" s="4"/>
    </row>
    <row r="2952" spans="1:4" ht="15.75">
      <c r="A2952" s="15"/>
      <c r="B2952" s="7"/>
      <c r="C2952" s="4"/>
      <c r="D2952" s="4"/>
    </row>
    <row r="2953" spans="1:4" ht="15.75">
      <c r="A2953" s="15"/>
      <c r="B2953" s="7"/>
      <c r="C2953" s="4"/>
      <c r="D2953" s="4"/>
    </row>
    <row r="2954" spans="1:4" ht="15.75">
      <c r="A2954" s="15"/>
      <c r="B2954" s="7"/>
      <c r="C2954" s="4"/>
      <c r="D2954" s="4"/>
    </row>
    <row r="2955" spans="1:4" ht="15.75">
      <c r="A2955" s="15"/>
      <c r="B2955" s="7"/>
      <c r="C2955" s="4"/>
      <c r="D2955" s="4"/>
    </row>
    <row r="2956" spans="1:4" ht="15.75">
      <c r="A2956" s="15"/>
      <c r="B2956" s="7"/>
      <c r="C2956" s="4"/>
      <c r="D2956" s="4"/>
    </row>
    <row r="2957" spans="1:4" ht="15.75">
      <c r="A2957" s="15"/>
      <c r="B2957" s="7"/>
      <c r="C2957" s="4"/>
      <c r="D2957" s="4"/>
    </row>
    <row r="2958" spans="1:4" ht="15.75">
      <c r="A2958" s="15"/>
      <c r="B2958" s="7"/>
      <c r="C2958" s="4"/>
      <c r="D2958" s="4"/>
    </row>
    <row r="2959" spans="1:4" ht="15.75">
      <c r="A2959" s="15"/>
      <c r="B2959" s="7"/>
      <c r="C2959" s="4"/>
      <c r="D2959" s="4"/>
    </row>
    <row r="2960" spans="1:4" ht="15.75">
      <c r="A2960" s="15"/>
      <c r="B2960" s="7"/>
      <c r="C2960" s="4"/>
      <c r="D2960" s="4"/>
    </row>
    <row r="2961" spans="1:4" ht="15.75">
      <c r="A2961" s="15"/>
      <c r="B2961" s="7"/>
      <c r="C2961" s="4"/>
      <c r="D2961" s="4"/>
    </row>
    <row r="2962" spans="1:4" ht="15.75">
      <c r="A2962" s="15"/>
      <c r="B2962" s="7"/>
      <c r="C2962" s="4"/>
      <c r="D2962" s="4"/>
    </row>
    <row r="2963" spans="1:4" ht="15.75">
      <c r="A2963" s="15"/>
      <c r="B2963" s="7"/>
      <c r="C2963" s="4"/>
      <c r="D2963" s="4"/>
    </row>
    <row r="2964" spans="1:4" ht="15.75">
      <c r="A2964" s="15"/>
      <c r="B2964" s="7"/>
      <c r="C2964" s="4"/>
      <c r="D2964" s="4"/>
    </row>
    <row r="2965" spans="1:4" ht="15.75">
      <c r="A2965" s="15"/>
      <c r="B2965" s="7"/>
      <c r="C2965" s="4"/>
      <c r="D2965" s="4"/>
    </row>
    <row r="2966" spans="1:4" ht="15.75">
      <c r="A2966" s="15"/>
      <c r="B2966" s="7"/>
      <c r="C2966" s="4"/>
      <c r="D2966" s="4"/>
    </row>
    <row r="2967" spans="1:4" ht="15.75">
      <c r="A2967" s="15"/>
      <c r="B2967" s="7"/>
      <c r="C2967" s="4"/>
      <c r="D2967" s="4"/>
    </row>
    <row r="2968" spans="1:4" ht="15.75">
      <c r="A2968" s="15"/>
      <c r="B2968" s="7"/>
      <c r="C2968" s="4"/>
      <c r="D2968" s="4"/>
    </row>
    <row r="2969" spans="1:4" ht="15.75">
      <c r="A2969" s="15"/>
      <c r="B2969" s="7"/>
      <c r="C2969" s="4"/>
      <c r="D2969" s="4"/>
    </row>
    <row r="2970" spans="1:4" ht="15.75">
      <c r="A2970" s="15"/>
      <c r="B2970" s="7"/>
      <c r="C2970" s="4"/>
      <c r="D2970" s="4"/>
    </row>
    <row r="2971" spans="1:4" ht="15.75">
      <c r="A2971" s="15"/>
      <c r="B2971" s="7"/>
      <c r="C2971" s="4"/>
      <c r="D2971" s="4"/>
    </row>
    <row r="2972" spans="1:4" ht="15.75">
      <c r="A2972" s="15"/>
      <c r="B2972" s="7"/>
      <c r="C2972" s="4"/>
      <c r="D2972" s="4"/>
    </row>
    <row r="2973" spans="1:4" ht="15.75">
      <c r="A2973" s="15"/>
      <c r="B2973" s="7"/>
      <c r="C2973" s="4"/>
      <c r="D2973" s="4"/>
    </row>
    <row r="2974" spans="1:4" ht="15.75">
      <c r="A2974" s="15"/>
      <c r="B2974" s="7"/>
      <c r="C2974" s="4"/>
      <c r="D2974" s="4"/>
    </row>
    <row r="2975" spans="1:4" ht="15.75">
      <c r="A2975" s="15"/>
      <c r="B2975" s="7"/>
      <c r="C2975" s="4"/>
      <c r="D2975" s="4"/>
    </row>
    <row r="2976" spans="1:4" ht="15.75">
      <c r="A2976" s="15"/>
      <c r="B2976" s="7"/>
      <c r="C2976" s="4"/>
      <c r="D2976" s="4"/>
    </row>
    <row r="2977" spans="1:4" ht="15.75">
      <c r="A2977" s="15"/>
      <c r="B2977" s="7"/>
      <c r="C2977" s="4"/>
      <c r="D2977" s="4"/>
    </row>
    <row r="2978" spans="1:4" ht="15.75">
      <c r="A2978" s="15"/>
      <c r="B2978" s="7"/>
      <c r="C2978" s="4"/>
      <c r="D2978" s="4"/>
    </row>
    <row r="2979" spans="1:4" ht="15.75">
      <c r="A2979" s="15"/>
      <c r="B2979" s="7"/>
      <c r="C2979" s="4"/>
      <c r="D2979" s="4"/>
    </row>
    <row r="2980" spans="1:4" ht="15.75">
      <c r="A2980" s="15"/>
      <c r="B2980" s="7"/>
      <c r="C2980" s="4"/>
      <c r="D2980" s="4"/>
    </row>
    <row r="2981" spans="1:4" ht="15.75">
      <c r="A2981" s="15"/>
      <c r="B2981" s="7"/>
      <c r="C2981" s="4"/>
      <c r="D2981" s="4"/>
    </row>
    <row r="2982" spans="1:4" ht="15.75">
      <c r="A2982" s="15"/>
      <c r="B2982" s="7"/>
      <c r="C2982" s="4"/>
      <c r="D2982" s="4"/>
    </row>
    <row r="2983" spans="1:4" ht="15.75">
      <c r="A2983" s="15"/>
      <c r="B2983" s="7"/>
      <c r="C2983" s="4"/>
      <c r="D2983" s="4"/>
    </row>
    <row r="2984" spans="1:4" ht="15.75">
      <c r="A2984" s="15"/>
      <c r="B2984" s="7"/>
      <c r="C2984" s="4"/>
      <c r="D2984" s="4"/>
    </row>
    <row r="2985" spans="1:4" ht="15.75">
      <c r="A2985" s="15"/>
      <c r="B2985" s="7"/>
      <c r="C2985" s="4"/>
      <c r="D2985" s="4"/>
    </row>
    <row r="2986" spans="1:4" ht="15.75">
      <c r="A2986" s="15"/>
      <c r="B2986" s="7"/>
      <c r="C2986" s="4"/>
      <c r="D2986" s="4"/>
    </row>
    <row r="2987" spans="1:4" ht="15.75">
      <c r="A2987" s="15"/>
      <c r="B2987" s="7"/>
      <c r="C2987" s="4"/>
      <c r="D2987" s="4"/>
    </row>
    <row r="2988" spans="1:4" ht="15.75">
      <c r="A2988" s="15"/>
      <c r="B2988" s="7"/>
      <c r="C2988" s="4"/>
      <c r="D2988" s="4"/>
    </row>
    <row r="2989" spans="1:4" ht="15.75">
      <c r="A2989" s="15"/>
      <c r="B2989" s="7"/>
      <c r="C2989" s="4"/>
      <c r="D2989" s="4"/>
    </row>
    <row r="2990" spans="1:4" ht="15.75">
      <c r="A2990" s="15"/>
      <c r="B2990" s="7"/>
      <c r="C2990" s="4"/>
      <c r="D2990" s="4"/>
    </row>
    <row r="2991" spans="1:4" ht="15.75">
      <c r="A2991" s="15"/>
      <c r="B2991" s="7"/>
      <c r="C2991" s="4"/>
      <c r="D2991" s="4"/>
    </row>
    <row r="2992" spans="1:4" ht="15.75">
      <c r="A2992" s="15"/>
      <c r="B2992" s="7"/>
      <c r="C2992" s="4"/>
      <c r="D2992" s="4"/>
    </row>
    <row r="2993" spans="1:4" ht="15.75">
      <c r="A2993" s="15"/>
      <c r="B2993" s="7"/>
      <c r="C2993" s="4"/>
      <c r="D2993" s="4"/>
    </row>
    <row r="2994" spans="1:4" ht="15.75">
      <c r="A2994" s="15"/>
      <c r="B2994" s="7"/>
      <c r="C2994" s="4"/>
      <c r="D2994" s="4"/>
    </row>
    <row r="2995" spans="1:4" ht="15.75">
      <c r="A2995" s="15"/>
      <c r="B2995" s="7"/>
      <c r="C2995" s="4"/>
      <c r="D2995" s="4"/>
    </row>
    <row r="2996" spans="1:4" ht="15.75">
      <c r="A2996" s="15"/>
      <c r="B2996" s="7"/>
      <c r="C2996" s="4"/>
      <c r="D2996" s="4"/>
    </row>
    <row r="2997" spans="1:4" ht="15.75">
      <c r="A2997" s="15"/>
      <c r="B2997" s="7"/>
      <c r="C2997" s="4"/>
      <c r="D2997" s="4"/>
    </row>
    <row r="2998" spans="1:4" ht="15.75">
      <c r="A2998" s="15"/>
      <c r="B2998" s="7"/>
      <c r="C2998" s="4"/>
      <c r="D2998" s="4"/>
    </row>
    <row r="2999" spans="1:4" ht="15.75">
      <c r="A2999" s="15"/>
      <c r="B2999" s="7"/>
      <c r="C2999" s="4"/>
      <c r="D2999" s="4"/>
    </row>
    <row r="3000" spans="1:4" ht="15.75">
      <c r="A3000" s="15"/>
      <c r="B3000" s="7"/>
      <c r="C3000" s="4"/>
      <c r="D3000" s="4"/>
    </row>
    <row r="3001" spans="1:4" ht="15.75">
      <c r="A3001" s="15"/>
      <c r="B3001" s="7"/>
      <c r="C3001" s="4"/>
      <c r="D3001" s="4"/>
    </row>
    <row r="3002" spans="1:4" ht="15.75">
      <c r="A3002" s="15"/>
      <c r="B3002" s="7"/>
      <c r="C3002" s="4"/>
      <c r="D3002" s="4"/>
    </row>
    <row r="3003" spans="1:4" ht="15.75">
      <c r="A3003" s="15"/>
      <c r="B3003" s="7"/>
      <c r="C3003" s="4"/>
      <c r="D3003" s="4"/>
    </row>
    <row r="3004" spans="1:4" ht="15.75">
      <c r="A3004" s="15"/>
      <c r="B3004" s="7"/>
      <c r="C3004" s="4"/>
      <c r="D3004" s="4"/>
    </row>
    <row r="3005" spans="1:4" ht="15.75">
      <c r="A3005" s="15"/>
      <c r="B3005" s="7"/>
      <c r="C3005" s="4"/>
      <c r="D3005" s="4"/>
    </row>
    <row r="3006" spans="1:4" ht="15.75">
      <c r="A3006" s="15"/>
      <c r="B3006" s="7"/>
      <c r="C3006" s="4"/>
      <c r="D3006" s="4"/>
    </row>
    <row r="3007" spans="1:4" ht="15.75">
      <c r="A3007" s="15"/>
      <c r="B3007" s="7"/>
      <c r="C3007" s="4"/>
      <c r="D3007" s="4"/>
    </row>
    <row r="3008" spans="1:4" ht="15.75">
      <c r="A3008" s="15"/>
      <c r="B3008" s="7"/>
      <c r="C3008" s="4"/>
      <c r="D3008" s="4"/>
    </row>
    <row r="3009" spans="1:4" ht="15.75">
      <c r="A3009" s="15"/>
      <c r="B3009" s="7"/>
      <c r="C3009" s="4"/>
      <c r="D3009" s="4"/>
    </row>
    <row r="3010" spans="1:4" ht="15.75">
      <c r="A3010" s="15"/>
      <c r="B3010" s="7"/>
      <c r="C3010" s="4"/>
      <c r="D3010" s="4"/>
    </row>
    <row r="3011" spans="1:4" ht="15.75">
      <c r="A3011" s="15"/>
      <c r="B3011" s="7"/>
      <c r="C3011" s="4"/>
      <c r="D3011" s="4"/>
    </row>
    <row r="3012" spans="1:4" ht="15.75">
      <c r="A3012" s="15"/>
      <c r="B3012" s="7"/>
      <c r="C3012" s="4"/>
      <c r="D3012" s="4"/>
    </row>
    <row r="3013" spans="1:4" ht="15.75">
      <c r="A3013" s="15"/>
      <c r="B3013" s="7"/>
      <c r="C3013" s="4"/>
      <c r="D3013" s="4"/>
    </row>
    <row r="3014" spans="1:4" ht="15.75">
      <c r="A3014" s="15"/>
      <c r="B3014" s="7"/>
      <c r="C3014" s="4"/>
      <c r="D3014" s="4"/>
    </row>
    <row r="3015" spans="1:4" ht="15.75">
      <c r="A3015" s="15"/>
      <c r="B3015" s="7"/>
      <c r="C3015" s="4"/>
      <c r="D3015" s="4"/>
    </row>
    <row r="3016" spans="1:4" ht="15.75">
      <c r="A3016" s="15"/>
      <c r="B3016" s="7"/>
      <c r="C3016" s="4"/>
      <c r="D3016" s="4"/>
    </row>
    <row r="3017" spans="1:4" ht="15.75">
      <c r="A3017" s="15"/>
      <c r="B3017" s="7"/>
      <c r="C3017" s="4"/>
      <c r="D3017" s="4"/>
    </row>
    <row r="3018" spans="1:4" ht="15.75">
      <c r="A3018" s="15"/>
      <c r="B3018" s="7"/>
      <c r="C3018" s="4"/>
      <c r="D3018" s="4"/>
    </row>
    <row r="3019" spans="1:4" ht="15.75">
      <c r="A3019" s="15"/>
      <c r="B3019" s="7"/>
      <c r="C3019" s="4"/>
      <c r="D3019" s="4"/>
    </row>
    <row r="3020" spans="1:4" ht="15.75">
      <c r="A3020" s="15"/>
      <c r="B3020" s="7"/>
      <c r="C3020" s="4"/>
      <c r="D3020" s="4"/>
    </row>
    <row r="3021" spans="1:4" ht="15.75">
      <c r="A3021" s="15"/>
      <c r="B3021" s="7"/>
      <c r="C3021" s="4"/>
      <c r="D3021" s="4"/>
    </row>
    <row r="3022" spans="1:4" ht="15.75">
      <c r="A3022" s="15"/>
      <c r="B3022" s="7"/>
      <c r="C3022" s="4"/>
      <c r="D3022" s="4"/>
    </row>
    <row r="3023" spans="1:4" ht="15.75">
      <c r="A3023" s="15"/>
      <c r="B3023" s="7"/>
      <c r="C3023" s="4"/>
      <c r="D3023" s="4"/>
    </row>
    <row r="3024" spans="1:4" ht="15.75">
      <c r="A3024" s="15"/>
      <c r="B3024" s="7"/>
      <c r="C3024" s="4"/>
      <c r="D3024" s="4"/>
    </row>
    <row r="3025" spans="1:4" ht="15.75">
      <c r="A3025" s="15"/>
      <c r="B3025" s="7"/>
      <c r="C3025" s="4"/>
      <c r="D3025" s="4"/>
    </row>
    <row r="3026" spans="1:4" ht="15.75">
      <c r="A3026" s="15"/>
      <c r="B3026" s="7"/>
      <c r="C3026" s="4"/>
      <c r="D3026" s="4"/>
    </row>
    <row r="3027" spans="1:4" ht="15.75">
      <c r="A3027" s="15"/>
      <c r="B3027" s="7"/>
      <c r="C3027" s="4"/>
      <c r="D3027" s="4"/>
    </row>
    <row r="3028" spans="1:4" ht="15.75">
      <c r="A3028" s="15"/>
      <c r="B3028" s="7"/>
      <c r="C3028" s="4"/>
      <c r="D3028" s="4"/>
    </row>
    <row r="3029" spans="1:4" ht="15.75">
      <c r="A3029" s="15"/>
      <c r="B3029" s="7"/>
      <c r="C3029" s="4"/>
      <c r="D3029" s="4"/>
    </row>
  </sheetData>
  <sheetProtection selectLockedCells="1" selectUnlockedCells="1"/>
  <mergeCells count="11">
    <mergeCell ref="U7:V7"/>
    <mergeCell ref="B1:V1"/>
    <mergeCell ref="B2:V2"/>
    <mergeCell ref="A628:S629"/>
    <mergeCell ref="A1182:S1183"/>
    <mergeCell ref="A3:S3"/>
    <mergeCell ref="A7:A8"/>
    <mergeCell ref="B7:B8"/>
    <mergeCell ref="C7:C8"/>
    <mergeCell ref="D7:D8"/>
    <mergeCell ref="S7:S8"/>
  </mergeCells>
  <printOptions/>
  <pageMargins left="0.27" right="0.2" top="0.17" bottom="0.1968503937007874" header="0.15748031496062992" footer="0.1968503937007874"/>
  <pageSetup fitToHeight="4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cvmih</cp:lastModifiedBy>
  <cp:lastPrinted>2016-05-17T06:40:30Z</cp:lastPrinted>
  <dcterms:created xsi:type="dcterms:W3CDTF">2007-11-30T10:50:47Z</dcterms:created>
  <dcterms:modified xsi:type="dcterms:W3CDTF">2016-05-17T06:40:36Z</dcterms:modified>
  <cp:category/>
  <cp:version/>
  <cp:contentType/>
  <cp:contentStatus/>
</cp:coreProperties>
</file>