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28" windowHeight="7092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<sst xmlns="http://schemas.openxmlformats.org/spreadsheetml/2006/main" count="123" uniqueCount="123">
  <si>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</si>
  <si>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</si>
  <si>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</si>
  <si>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</si>
  <si>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</si>
  <si>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</si>
  <si>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</si>
  <si>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</si>
  <si>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</si>
  <si>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</si>
  <si>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</si>
  <si>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</si>
  <si>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</si>
  <si>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</si>
  <si>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</si>
  <si>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</si>
  <si>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</si>
  <si>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</si>
  <si>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</si>
  <si>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</si>
  <si>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</si>
  <si>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</si>
  <si>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</si>
  <si>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</si>
  <si>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</si>
  <si>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</si>
  <si>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</si>
  <si>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</si>
  <si>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</si>
  <si>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</si>
  <si>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</si>
  <si>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</si>
  <si>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</si>
  <si>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</si>
  <si>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</si>
  <si>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</si>
  <si>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</si>
  <si>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</si>
  <si>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</si>
  <si>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</si>
  <si>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</si>
  <si>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</si>
  <si>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</si>
  <si>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"Организация общественных работ"</t>
  </si>
  <si>
    <t>0800000</t>
  </si>
  <si>
    <t>0900000</t>
  </si>
  <si>
    <t>0300000</t>
  </si>
  <si>
    <t>0500000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</si>
  <si>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</si>
  <si>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</si>
  <si>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</si>
  <si>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</si>
  <si>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</si>
  <si>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0600000</t>
  </si>
  <si>
    <t>0100000</t>
  </si>
  <si>
    <t>0110000</t>
  </si>
  <si>
    <t>0120000</t>
  </si>
  <si>
    <t>0130000</t>
  </si>
  <si>
    <t>0400000</t>
  </si>
  <si>
    <t>0700000</t>
  </si>
  <si>
    <t>0710000</t>
  </si>
  <si>
    <t>0720000</t>
  </si>
  <si>
    <t>0730000</t>
  </si>
  <si>
    <t>0740000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</si>
  <si>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</si>
  <si>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0750000</t>
  </si>
  <si>
    <t>0760000</t>
  </si>
  <si>
    <t>0770000</t>
  </si>
  <si>
    <t>0200000</t>
  </si>
  <si>
    <t>0610000</t>
  </si>
  <si>
    <t>0630000</t>
  </si>
  <si>
    <t>0210000</t>
  </si>
  <si>
    <t>0220000</t>
  </si>
  <si>
    <t>0230000</t>
  </si>
  <si>
    <t>0240000</t>
  </si>
  <si>
    <t>0250000</t>
  </si>
  <si>
    <t>0260000</t>
  </si>
  <si>
    <t>0310000</t>
  </si>
  <si>
    <t>0320000</t>
  </si>
  <si>
    <t>0330000</t>
  </si>
  <si>
    <t>0520000</t>
  </si>
  <si>
    <t>0530000</t>
  </si>
  <si>
    <t>0540000</t>
  </si>
  <si>
    <t>0810000</t>
  </si>
  <si>
    <t>0820000</t>
  </si>
  <si>
    <t>0830000</t>
  </si>
  <si>
    <t>0840000</t>
  </si>
  <si>
    <t>0910000</t>
  </si>
  <si>
    <t>0920000</t>
  </si>
  <si>
    <t>0930000</t>
  </si>
  <si>
    <t>0940000</t>
  </si>
  <si>
    <t>0950000</t>
  </si>
  <si>
    <t>0960000</t>
  </si>
  <si>
    <t>0970000</t>
  </si>
  <si>
    <t>1020000</t>
  </si>
  <si>
    <t>1030000</t>
  </si>
  <si>
    <t>Подпрограмма "Развитие транспорта и транспортной инфраструктуры в МО Красноуфимский округ"</t>
  </si>
  <si>
    <t>0980000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</si>
  <si>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</si>
  <si>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</si>
  <si>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</si>
  <si>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</si>
  <si>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0850000</t>
  </si>
  <si>
    <t>0860000</t>
  </si>
  <si>
    <t>0620000</t>
  </si>
  <si>
    <t>1100000</t>
  </si>
  <si>
    <t>1110000</t>
  </si>
  <si>
    <t>1120000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</si>
  <si>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</si>
  <si>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</si>
  <si>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</si>
  <si>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0510000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</si>
  <si>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</si>
  <si>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</si>
  <si>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0550000</t>
  </si>
  <si>
    <t>Подпрограмма "Улучшение жилищных условий граждан, проживающих на территории МО Красноуфимский округ"</t>
  </si>
  <si>
    <t>0140000</t>
  </si>
  <si>
    <t>Подпрограмма "Защита населения и территории МО Красноуфимский округ  от чрезвычайных ситуаций природного, техногенного, биолого-социального характера, гражданская оборона"</t>
  </si>
  <si>
    <t>Реализация муниципальных программ МО Красноуфимский округ в 2015 году</t>
  </si>
  <si>
    <t>Расходы бюджета осуществляемые в 2015 году</t>
  </si>
  <si>
    <t>в рублях</t>
  </si>
  <si>
    <t>в %</t>
  </si>
  <si>
    <t xml:space="preserve">Приложение № 7                                                                                     к решению Думы МО Красноуфимский округ                                 от   .  . 2016 г.  №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</si>
</sst>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  <numFmt numFmtId="170" formatCode="0.0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170" fontId="5" fillId="0" borderId="12" xfId="0" applyNumberFormat="1" applyFont="1" applyFill="1" applyBorder="1" applyAlignment="1">
      <alignment horizontal="center" vertical="top"/>
    </xf>
    <xf numFmtId="170" fontId="5" fillId="0" borderId="11" xfId="0" applyNumberFormat="1" applyFont="1" applyFill="1" applyBorder="1" applyAlignment="1">
      <alignment horizontal="center" vertical="top"/>
    </xf>
    <xf numFmtId="4" fontId="5" fillId="34" borderId="12" xfId="0" applyNumberFormat="1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70" fontId="5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PageLayoutView="0" workbookViewId="0" topLeftCell="A4">
      <selection activeCell="F56" sqref="F56:F57"/>
    </sheetView>
  </sheetViews>
  <sheetFormatPr defaultColWidth="9.00390625" defaultRowHeight="15.75"/>
  <cols>
    <col min="1" max="1" width="3.625" style="0" customWidth="1"/>
    <col min="2" max="2" width="51.25390625" style="1" customWidth="1"/>
    <col min="3" max="3" width="11.25390625" style="1" customWidth="1"/>
    <col min="4" max="4" width="15.75390625" style="1" customWidth="1"/>
    <col min="5" max="5" width="15.125" style="1" customWidth="1"/>
  </cols>
  <sheetData>
    <row r="1" ht="15" customHeight="1" hidden="1">
      <c r="B1" s="2"/>
    </row>
    <row r="2" spans="2:6" ht="15.75" customHeight="1" hidden="1">
      <c r="B2" s="2"/>
      <c r="C2" s="67" t="s">
        <v>122</v>
      </c>
      <c r="D2" s="67"/>
      <c r="E2" s="67"/>
      <c r="F2" s="67"/>
    </row>
    <row r="3" spans="2:6" ht="2.25" customHeight="1" hidden="1">
      <c r="B3" s="2"/>
      <c r="C3" s="67"/>
      <c r="D3" s="67"/>
      <c r="E3" s="67"/>
      <c r="F3" s="67"/>
    </row>
    <row r="4" spans="2:6" ht="71.25" customHeight="1">
      <c r="B4" s="3"/>
      <c r="C4" s="67"/>
      <c r="D4" s="67"/>
      <c r="E4" s="67"/>
      <c r="F4" s="67"/>
    </row>
    <row r="5" spans="1:5" ht="44.25" customHeight="1">
      <c r="A5" s="59" t="s">
        <v>118</v>
      </c>
      <c r="B5" s="59"/>
      <c r="C5" s="59"/>
      <c r="D5" s="59"/>
      <c r="E5"/>
    </row>
    <row r="6" spans="1:5" ht="6.75" customHeight="1">
      <c r="A6" s="59"/>
      <c r="B6" s="59"/>
      <c r="C6" s="59"/>
      <c r="D6" s="59"/>
      <c r="E6"/>
    </row>
    <row r="7" spans="1:6" ht="82.5" customHeight="1">
      <c r="A7" s="68" t="s">
        <v>5</v>
      </c>
      <c r="B7" s="70" t="s">
        <v>2</v>
      </c>
      <c r="C7" s="68" t="s">
        <v>0</v>
      </c>
      <c r="D7" s="68" t="s">
        <v>3</v>
      </c>
      <c r="E7" s="72" t="s">
        <v>119</v>
      </c>
      <c r="F7" s="73"/>
    </row>
    <row r="8" spans="1:6" ht="46.5" customHeight="1">
      <c r="A8" s="69"/>
      <c r="B8" s="71"/>
      <c r="C8" s="69"/>
      <c r="D8" s="69"/>
      <c r="E8" s="39" t="s">
        <v>120</v>
      </c>
      <c r="F8" s="39" t="s">
        <v>121</v>
      </c>
    </row>
    <row r="9" spans="1:6" ht="15">
      <c r="A9" s="10">
        <v>1</v>
      </c>
      <c r="B9" s="10">
        <v>2</v>
      </c>
      <c r="C9" s="12">
        <v>3</v>
      </c>
      <c r="D9" s="12">
        <v>4</v>
      </c>
      <c r="E9" s="12">
        <v>4</v>
      </c>
      <c r="F9" s="37">
        <v>6</v>
      </c>
    </row>
    <row r="10" spans="1:6" ht="15">
      <c r="A10" s="52">
        <v>1</v>
      </c>
      <c r="B10" s="48" t="s">
        <v>4</v>
      </c>
      <c r="C10" s="58" t="s">
        <v>54</v>
      </c>
      <c r="D10" s="44">
        <f>D16+D17+D18+D19</f>
        <v>27614013.54</v>
      </c>
      <c r="E10" s="44">
        <f>E16+E17+E18+E19</f>
        <v>27194038.08</v>
      </c>
      <c r="F10" s="40">
        <f aca="true" t="shared" si="0" ref="F10:F15">IF(D10=0,"-",IF(E10/D10*100&gt;110,"свыше 100",ROUND((E10/D10*100),1)))</f>
        <v>98.5</v>
      </c>
    </row>
    <row r="11" spans="1:6" ht="15">
      <c r="A11" s="52"/>
      <c r="B11" s="48"/>
      <c r="C11" s="58"/>
      <c r="D11" s="44"/>
      <c r="E11" s="44"/>
      <c r="F11" s="74"/>
    </row>
    <row r="12" spans="1:6" ht="15">
      <c r="A12" s="52"/>
      <c r="B12" s="48"/>
      <c r="C12" s="58"/>
      <c r="D12" s="44"/>
      <c r="E12" s="44"/>
      <c r="F12" s="74"/>
    </row>
    <row r="13" spans="1:6" ht="28.5" customHeight="1">
      <c r="A13" s="52"/>
      <c r="B13" s="48"/>
      <c r="C13" s="58"/>
      <c r="D13" s="44"/>
      <c r="E13" s="44"/>
      <c r="F13" s="41"/>
    </row>
    <row r="14" spans="1:6" ht="3" customHeight="1" hidden="1">
      <c r="A14" s="52"/>
      <c r="B14" s="48"/>
      <c r="C14" s="58"/>
      <c r="D14" s="44"/>
      <c r="E14" s="44"/>
      <c r="F14" s="38" t="str">
        <f t="shared" si="0"/>
        <v>-</v>
      </c>
    </row>
    <row r="15" spans="1:6" ht="37.5" customHeight="1" hidden="1">
      <c r="A15" s="52"/>
      <c r="B15" s="48"/>
      <c r="C15" s="58"/>
      <c r="D15" s="44"/>
      <c r="E15" s="44"/>
      <c r="F15" s="38" t="str">
        <f t="shared" si="0"/>
        <v>-</v>
      </c>
    </row>
    <row r="16" spans="1:6" ht="46.5">
      <c r="A16" s="5">
        <v>2</v>
      </c>
      <c r="B16" s="13" t="s">
        <v>6</v>
      </c>
      <c r="C16" s="17" t="s">
        <v>55</v>
      </c>
      <c r="D16" s="28">
        <f>50000+619358.67+53000-3020</f>
        <v>719338.67</v>
      </c>
      <c r="E16" s="28">
        <f>50000+619358.67+53000-3020</f>
        <v>719338.67</v>
      </c>
      <c r="F16" s="38">
        <f aca="true" t="shared" si="1" ref="F16:F79">IF(D16=0,"-",IF(E16/D16*100&gt;110,"свыше 100",ROUND((E16/D16*100),1)))</f>
        <v>100</v>
      </c>
    </row>
    <row r="17" spans="1:6" ht="46.5">
      <c r="A17" s="5">
        <v>3</v>
      </c>
      <c r="B17" s="13" t="s">
        <v>7</v>
      </c>
      <c r="C17" s="18" t="s">
        <v>56</v>
      </c>
      <c r="D17" s="29">
        <f>700000+342000-24069.99+3150-20000+336174+6077-36817.69</f>
        <v>1306513.32</v>
      </c>
      <c r="E17" s="29">
        <v>939171.82</v>
      </c>
      <c r="F17" s="38">
        <f t="shared" si="1"/>
        <v>71.9</v>
      </c>
    </row>
    <row r="18" spans="1:6" ht="78">
      <c r="A18" s="5">
        <v>4</v>
      </c>
      <c r="B18" s="13" t="s">
        <v>8</v>
      </c>
      <c r="C18" s="18" t="s">
        <v>57</v>
      </c>
      <c r="D18" s="28">
        <f>2531800+40000-3150+21000+153293-6077-14555.18</f>
        <v>2722310.82</v>
      </c>
      <c r="E18" s="28">
        <v>2682125.27</v>
      </c>
      <c r="F18" s="38">
        <f t="shared" si="1"/>
        <v>98.5</v>
      </c>
    </row>
    <row r="19" spans="1:6" ht="46.5">
      <c r="A19" s="16">
        <v>5</v>
      </c>
      <c r="B19" s="13" t="s">
        <v>115</v>
      </c>
      <c r="C19" s="18" t="s">
        <v>116</v>
      </c>
      <c r="D19" s="28">
        <f>584600+22262400+18850.73</f>
        <v>22865850.73</v>
      </c>
      <c r="E19" s="28">
        <v>22853402.32</v>
      </c>
      <c r="F19" s="38">
        <f t="shared" si="1"/>
        <v>99.9</v>
      </c>
    </row>
    <row r="20" spans="1:6" ht="62.25">
      <c r="A20" s="14">
        <v>6</v>
      </c>
      <c r="B20" s="15" t="s">
        <v>9</v>
      </c>
      <c r="C20" s="19" t="s">
        <v>68</v>
      </c>
      <c r="D20" s="30">
        <f>D21+D22+D23+D24+D25+D26</f>
        <v>702137931.5200001</v>
      </c>
      <c r="E20" s="30">
        <f>E21+E22+E23+E24+E25+E26</f>
        <v>681274579.0699999</v>
      </c>
      <c r="F20" s="38">
        <f t="shared" si="1"/>
        <v>97</v>
      </c>
    </row>
    <row r="21" spans="1:6" ht="46.5">
      <c r="A21" s="16">
        <v>7</v>
      </c>
      <c r="B21" s="7" t="s">
        <v>19</v>
      </c>
      <c r="C21" s="23" t="s">
        <v>71</v>
      </c>
      <c r="D21" s="29">
        <f>169126910+8199380+40608779+35291608.4-135842.07-32724-119357.17-1548424.67+3285787.14+4341144.12-43237.4+8644400-5250+2219200-20000-4529019.59-2072946.69</f>
        <v>263210407.07000002</v>
      </c>
      <c r="E21" s="29">
        <v>250517841.97</v>
      </c>
      <c r="F21" s="38">
        <f t="shared" si="1"/>
        <v>95.2</v>
      </c>
    </row>
    <row r="22" spans="1:6" ht="46.5">
      <c r="A22" s="16">
        <v>8</v>
      </c>
      <c r="B22" s="7" t="s">
        <v>20</v>
      </c>
      <c r="C22" s="23" t="s">
        <v>72</v>
      </c>
      <c r="D22" s="29">
        <f>453105886-85335000+14708248-5419320.2+135842.07-15524+10831-67739-9560.96+1765497.86-200000+149674.36+5000-15750+467000+20000+5755298.72+2072946.69</f>
        <v>387133330.5400001</v>
      </c>
      <c r="E22" s="29">
        <v>380769572.69</v>
      </c>
      <c r="F22" s="38">
        <f t="shared" si="1"/>
        <v>98.4</v>
      </c>
    </row>
    <row r="23" spans="1:6" ht="46.5">
      <c r="A23" s="16">
        <v>9</v>
      </c>
      <c r="B23" s="7" t="s">
        <v>21</v>
      </c>
      <c r="C23" s="23" t="s">
        <v>73</v>
      </c>
      <c r="D23" s="29">
        <f>18542294+1557072-1557072-1146667.26</f>
        <v>17395626.74</v>
      </c>
      <c r="E23" s="29">
        <v>16576158.13</v>
      </c>
      <c r="F23" s="38">
        <f t="shared" si="1"/>
        <v>95.3</v>
      </c>
    </row>
    <row r="24" spans="1:6" ht="46.5">
      <c r="A24" s="16">
        <v>10</v>
      </c>
      <c r="B24" s="7" t="s">
        <v>22</v>
      </c>
      <c r="C24" s="23" t="s">
        <v>74</v>
      </c>
      <c r="D24" s="29">
        <f>12557410+51270</f>
        <v>12608680</v>
      </c>
      <c r="E24" s="29">
        <f>12557410+51270</f>
        <v>12608680</v>
      </c>
      <c r="F24" s="38">
        <f t="shared" si="1"/>
        <v>100</v>
      </c>
    </row>
    <row r="25" spans="1:6" ht="62.25">
      <c r="A25" s="16">
        <v>11</v>
      </c>
      <c r="B25" s="7" t="s">
        <v>23</v>
      </c>
      <c r="C25" s="23" t="s">
        <v>75</v>
      </c>
      <c r="D25" s="29">
        <f>5904000+3039099+1103217.08+150000.74+496610-387389.01+200000+997200-2276.64</f>
        <v>11500461.17</v>
      </c>
      <c r="E25" s="29">
        <v>11227367.61</v>
      </c>
      <c r="F25" s="38">
        <f t="shared" si="1"/>
        <v>97.6</v>
      </c>
    </row>
    <row r="26" spans="1:6" ht="62.25">
      <c r="A26" s="16">
        <v>12</v>
      </c>
      <c r="B26" s="7" t="s">
        <v>24</v>
      </c>
      <c r="C26" s="23" t="s">
        <v>76</v>
      </c>
      <c r="D26" s="29">
        <f>10405800-735+725+5000-121364</f>
        <v>10289426</v>
      </c>
      <c r="E26" s="29">
        <v>9574958.67</v>
      </c>
      <c r="F26" s="38">
        <f t="shared" si="1"/>
        <v>93.1</v>
      </c>
    </row>
    <row r="27" spans="1:6" ht="15">
      <c r="A27" s="52">
        <v>13</v>
      </c>
      <c r="B27" s="53" t="s">
        <v>10</v>
      </c>
      <c r="C27" s="49" t="s">
        <v>46</v>
      </c>
      <c r="D27" s="45">
        <f>D30+D31+D32</f>
        <v>117346116.54</v>
      </c>
      <c r="E27" s="45">
        <f>E30+E31+E32</f>
        <v>115729787.67</v>
      </c>
      <c r="F27" s="40">
        <f t="shared" si="1"/>
        <v>98.6</v>
      </c>
    </row>
    <row r="28" spans="1:6" ht="29.25" customHeight="1">
      <c r="A28" s="52"/>
      <c r="B28" s="53"/>
      <c r="C28" s="50"/>
      <c r="D28" s="46"/>
      <c r="E28" s="46"/>
      <c r="F28" s="41"/>
    </row>
    <row r="29" spans="1:6" ht="15.75" customHeight="1" hidden="1">
      <c r="A29" s="52"/>
      <c r="B29" s="53"/>
      <c r="C29" s="51"/>
      <c r="D29" s="26"/>
      <c r="E29" s="26"/>
      <c r="F29" s="38" t="str">
        <f t="shared" si="1"/>
        <v>-</v>
      </c>
    </row>
    <row r="30" spans="1:6" ht="30.75">
      <c r="A30" s="16">
        <v>14</v>
      </c>
      <c r="B30" s="7" t="s">
        <v>12</v>
      </c>
      <c r="C30" s="17" t="s">
        <v>77</v>
      </c>
      <c r="D30" s="28">
        <f>97322500+13495500-30422172+10000+14434765-174987.46+14600+300000+5662700+10000-100000+5327107+1465594+10000</f>
        <v>107355606.54</v>
      </c>
      <c r="E30" s="28">
        <v>105752303.6</v>
      </c>
      <c r="F30" s="38">
        <f t="shared" si="1"/>
        <v>98.5</v>
      </c>
    </row>
    <row r="31" spans="1:6" ht="30.75">
      <c r="A31" s="16">
        <v>15</v>
      </c>
      <c r="B31" s="7" t="s">
        <v>11</v>
      </c>
      <c r="C31" s="17" t="s">
        <v>78</v>
      </c>
      <c r="D31" s="29">
        <f>7135200-725450+974600+1270990+582293+251676</f>
        <v>9489309</v>
      </c>
      <c r="E31" s="29">
        <v>9476283.15</v>
      </c>
      <c r="F31" s="38">
        <f t="shared" si="1"/>
        <v>99.9</v>
      </c>
    </row>
    <row r="32" spans="1:6" ht="62.25">
      <c r="A32" s="16">
        <v>16</v>
      </c>
      <c r="B32" s="7" t="s">
        <v>13</v>
      </c>
      <c r="C32" s="17" t="s">
        <v>79</v>
      </c>
      <c r="D32" s="28">
        <f>469800+1000+27671+2730</f>
        <v>501201</v>
      </c>
      <c r="E32" s="28">
        <v>501200.92</v>
      </c>
      <c r="F32" s="38">
        <f t="shared" si="1"/>
        <v>100</v>
      </c>
    </row>
    <row r="33" spans="1:6" ht="52.5" customHeight="1">
      <c r="A33" s="52">
        <v>17</v>
      </c>
      <c r="B33" s="47" t="s">
        <v>27</v>
      </c>
      <c r="C33" s="49" t="s">
        <v>58</v>
      </c>
      <c r="D33" s="30">
        <f>1000000+28702150+48983+34624.28+1466162.93-496610-22182533.28+2600000-37941.28-4341144.12-4146866.5+90639.34+69422.68-2806887.05+568900</f>
        <v>568900.0000000005</v>
      </c>
      <c r="E33" s="30">
        <v>0</v>
      </c>
      <c r="F33" s="38">
        <f t="shared" si="1"/>
        <v>0</v>
      </c>
    </row>
    <row r="34" spans="1:6" ht="47.25" customHeight="1" hidden="1">
      <c r="A34" s="52"/>
      <c r="B34" s="47"/>
      <c r="C34" s="50"/>
      <c r="D34" s="27"/>
      <c r="E34" s="27"/>
      <c r="F34" s="38" t="str">
        <f t="shared" si="1"/>
        <v>-</v>
      </c>
    </row>
    <row r="35" spans="1:6" ht="48" customHeight="1" hidden="1">
      <c r="A35" s="52"/>
      <c r="B35" s="47"/>
      <c r="C35" s="51"/>
      <c r="D35" s="27"/>
      <c r="E35" s="27"/>
      <c r="F35" s="38" t="str">
        <f t="shared" si="1"/>
        <v>-</v>
      </c>
    </row>
    <row r="36" spans="1:6" ht="25.5" customHeight="1">
      <c r="A36" s="54">
        <v>18</v>
      </c>
      <c r="B36" s="56" t="s">
        <v>14</v>
      </c>
      <c r="C36" s="60" t="s">
        <v>47</v>
      </c>
      <c r="D36" s="45">
        <f>D39+D40+D41+D38+D42</f>
        <v>3283931.16</v>
      </c>
      <c r="E36" s="45">
        <f>E39+E40+E41+E38+E42</f>
        <v>2967758.3200000003</v>
      </c>
      <c r="F36" s="40">
        <f t="shared" si="1"/>
        <v>90.4</v>
      </c>
    </row>
    <row r="37" spans="1:6" ht="40.5" customHeight="1">
      <c r="A37" s="55"/>
      <c r="B37" s="57"/>
      <c r="C37" s="61"/>
      <c r="D37" s="46"/>
      <c r="E37" s="46"/>
      <c r="F37" s="62"/>
    </row>
    <row r="38" spans="1:6" ht="47.25" customHeight="1">
      <c r="A38" s="33">
        <v>20</v>
      </c>
      <c r="B38" s="34" t="s">
        <v>112</v>
      </c>
      <c r="C38" s="31" t="s">
        <v>111</v>
      </c>
      <c r="D38" s="32">
        <f>1456000-98900-10000-167583-25397.3</f>
        <v>1154119.7</v>
      </c>
      <c r="E38" s="32">
        <v>980864.04</v>
      </c>
      <c r="F38" s="38">
        <f t="shared" si="1"/>
        <v>85</v>
      </c>
    </row>
    <row r="39" spans="1:6" ht="30.75">
      <c r="A39" s="5">
        <v>21</v>
      </c>
      <c r="B39" s="11" t="s">
        <v>28</v>
      </c>
      <c r="C39" s="21" t="s">
        <v>80</v>
      </c>
      <c r="D39" s="29">
        <f>764780+13000-1410-36406.27</f>
        <v>739963.73</v>
      </c>
      <c r="E39" s="29">
        <v>618664.22</v>
      </c>
      <c r="F39" s="38">
        <f t="shared" si="1"/>
        <v>83.6</v>
      </c>
    </row>
    <row r="40" spans="1:6" ht="30.75">
      <c r="A40" s="5">
        <v>22</v>
      </c>
      <c r="B40" s="11" t="s">
        <v>29</v>
      </c>
      <c r="C40" s="21" t="s">
        <v>81</v>
      </c>
      <c r="D40" s="29">
        <f>79000-13000-22778.54+37477.54</f>
        <v>80699</v>
      </c>
      <c r="E40" s="29">
        <v>74699</v>
      </c>
      <c r="F40" s="38">
        <f t="shared" si="1"/>
        <v>92.6</v>
      </c>
    </row>
    <row r="41" spans="1:6" ht="46.5">
      <c r="A41" s="5">
        <v>23</v>
      </c>
      <c r="B41" s="11" t="s">
        <v>30</v>
      </c>
      <c r="C41" s="21" t="s">
        <v>82</v>
      </c>
      <c r="D41" s="29">
        <f>378220-20000-1071.27</f>
        <v>357148.73</v>
      </c>
      <c r="E41" s="29">
        <v>341619.06</v>
      </c>
      <c r="F41" s="38">
        <f t="shared" si="1"/>
        <v>95.7</v>
      </c>
    </row>
    <row r="42" spans="1:6" ht="30.75">
      <c r="A42" s="5">
        <v>24</v>
      </c>
      <c r="B42" s="11" t="s">
        <v>113</v>
      </c>
      <c r="C42" s="21" t="s">
        <v>114</v>
      </c>
      <c r="D42" s="35">
        <f>397000+555000</f>
        <v>952000</v>
      </c>
      <c r="E42" s="35">
        <v>951912</v>
      </c>
      <c r="F42" s="38">
        <f t="shared" si="1"/>
        <v>100</v>
      </c>
    </row>
    <row r="43" spans="1:6" ht="15">
      <c r="A43" s="52">
        <v>25</v>
      </c>
      <c r="B43" s="53" t="s">
        <v>31</v>
      </c>
      <c r="C43" s="49" t="s">
        <v>53</v>
      </c>
      <c r="D43" s="42">
        <f>D45+D46+D47</f>
        <v>385000</v>
      </c>
      <c r="E43" s="42">
        <f>E45+E46+E47</f>
        <v>345574</v>
      </c>
      <c r="F43" s="40">
        <f t="shared" si="1"/>
        <v>89.8</v>
      </c>
    </row>
    <row r="44" spans="1:6" ht="82.5" customHeight="1">
      <c r="A44" s="52"/>
      <c r="B44" s="53"/>
      <c r="C44" s="51"/>
      <c r="D44" s="43"/>
      <c r="E44" s="43"/>
      <c r="F44" s="62"/>
    </row>
    <row r="45" spans="1:6" ht="46.5">
      <c r="A45" s="5">
        <v>26</v>
      </c>
      <c r="B45" s="11" t="s">
        <v>109</v>
      </c>
      <c r="C45" s="17" t="s">
        <v>69</v>
      </c>
      <c r="D45" s="28">
        <v>188000</v>
      </c>
      <c r="E45" s="28">
        <v>188000</v>
      </c>
      <c r="F45" s="38">
        <f t="shared" si="1"/>
        <v>100</v>
      </c>
    </row>
    <row r="46" spans="1:6" ht="62.25">
      <c r="A46" s="5">
        <v>27</v>
      </c>
      <c r="B46" s="11" t="s">
        <v>110</v>
      </c>
      <c r="C46" s="17" t="s">
        <v>104</v>
      </c>
      <c r="D46" s="29">
        <f>185000+37000-50000</f>
        <v>172000</v>
      </c>
      <c r="E46" s="29">
        <v>137200</v>
      </c>
      <c r="F46" s="38">
        <f t="shared" si="1"/>
        <v>79.8</v>
      </c>
    </row>
    <row r="47" spans="1:6" ht="15">
      <c r="A47" s="5">
        <v>28</v>
      </c>
      <c r="B47" s="7" t="s">
        <v>43</v>
      </c>
      <c r="C47" s="17" t="s">
        <v>70</v>
      </c>
      <c r="D47" s="28">
        <f>50000-25000</f>
        <v>25000</v>
      </c>
      <c r="E47" s="28">
        <v>20374</v>
      </c>
      <c r="F47" s="38">
        <f t="shared" si="1"/>
        <v>81.5</v>
      </c>
    </row>
    <row r="48" spans="1:8" ht="54" customHeight="1">
      <c r="A48" s="5">
        <v>29</v>
      </c>
      <c r="B48" s="8" t="s">
        <v>15</v>
      </c>
      <c r="C48" s="19" t="s">
        <v>59</v>
      </c>
      <c r="D48" s="36">
        <f>SUM(D49:D55)</f>
        <v>8072295.91</v>
      </c>
      <c r="E48" s="36">
        <f>SUM(E49:E55)</f>
        <v>5273274.93</v>
      </c>
      <c r="F48" s="38">
        <f t="shared" si="1"/>
        <v>65.3</v>
      </c>
      <c r="G48" s="6"/>
      <c r="H48" s="6"/>
    </row>
    <row r="49" spans="1:8" ht="66.75" customHeight="1">
      <c r="A49" s="5">
        <v>30</v>
      </c>
      <c r="B49" s="4" t="s">
        <v>117</v>
      </c>
      <c r="C49" s="17" t="s">
        <v>60</v>
      </c>
      <c r="D49" s="28">
        <f>700000+79185.95-352000+37941.28-75000+25000+50000-44820</f>
        <v>420307.23</v>
      </c>
      <c r="E49" s="28">
        <v>297004.53</v>
      </c>
      <c r="F49" s="38">
        <f t="shared" si="1"/>
        <v>70.7</v>
      </c>
      <c r="G49" s="6"/>
      <c r="H49" s="6"/>
    </row>
    <row r="50" spans="1:8" ht="30.75">
      <c r="A50" s="5">
        <v>31</v>
      </c>
      <c r="B50" s="4" t="s">
        <v>48</v>
      </c>
      <c r="C50" s="17" t="s">
        <v>61</v>
      </c>
      <c r="D50" s="28">
        <f>900000-2000-5180</f>
        <v>892820</v>
      </c>
      <c r="E50" s="28">
        <v>805712.69</v>
      </c>
      <c r="F50" s="38">
        <f t="shared" si="1"/>
        <v>90.2</v>
      </c>
      <c r="G50" s="6"/>
      <c r="H50" s="6"/>
    </row>
    <row r="51" spans="1:8" ht="46.5">
      <c r="A51" s="5">
        <v>32</v>
      </c>
      <c r="B51" s="4" t="s">
        <v>49</v>
      </c>
      <c r="C51" s="17" t="s">
        <v>62</v>
      </c>
      <c r="D51" s="28">
        <f>301000-725</f>
        <v>300275</v>
      </c>
      <c r="E51" s="28">
        <v>155232</v>
      </c>
      <c r="F51" s="38">
        <f t="shared" si="1"/>
        <v>51.7</v>
      </c>
      <c r="G51" s="6"/>
      <c r="H51" s="6"/>
    </row>
    <row r="52" spans="1:8" ht="62.25">
      <c r="A52" s="5">
        <v>33</v>
      </c>
      <c r="B52" s="4" t="s">
        <v>64</v>
      </c>
      <c r="C52" s="17" t="s">
        <v>63</v>
      </c>
      <c r="D52" s="28">
        <v>100000</v>
      </c>
      <c r="E52" s="28">
        <v>100000</v>
      </c>
      <c r="F52" s="38">
        <f t="shared" si="1"/>
        <v>100</v>
      </c>
      <c r="G52" s="6"/>
      <c r="H52" s="6"/>
    </row>
    <row r="53" spans="1:8" ht="30.75">
      <c r="A53" s="5">
        <v>34</v>
      </c>
      <c r="B53" s="24" t="s">
        <v>50</v>
      </c>
      <c r="C53" s="22" t="s">
        <v>65</v>
      </c>
      <c r="D53" s="29">
        <f>150000-12861-16424</f>
        <v>120715</v>
      </c>
      <c r="E53" s="29">
        <v>119000</v>
      </c>
      <c r="F53" s="38">
        <f t="shared" si="1"/>
        <v>98.6</v>
      </c>
      <c r="G53" s="6"/>
      <c r="H53" s="6"/>
    </row>
    <row r="54" spans="1:8" ht="50.25" customHeight="1">
      <c r="A54" s="5">
        <v>35</v>
      </c>
      <c r="B54" s="24" t="s">
        <v>51</v>
      </c>
      <c r="C54" s="22" t="s">
        <v>66</v>
      </c>
      <c r="D54" s="29">
        <f>1983100+8601000+12861+16424-45000-38000+352000-2806833.5-67546-232454-3059372.82</f>
        <v>4716178.68</v>
      </c>
      <c r="E54" s="29">
        <v>2334525.71</v>
      </c>
      <c r="F54" s="38">
        <f t="shared" si="1"/>
        <v>49.5</v>
      </c>
      <c r="G54" s="6"/>
      <c r="H54" s="6"/>
    </row>
    <row r="55" spans="1:8" ht="60.75" customHeight="1">
      <c r="A55" s="5">
        <v>36</v>
      </c>
      <c r="B55" s="11" t="s">
        <v>52</v>
      </c>
      <c r="C55" s="22" t="s">
        <v>67</v>
      </c>
      <c r="D55" s="28">
        <f>1522000</f>
        <v>1522000</v>
      </c>
      <c r="E55" s="28">
        <v>1461800</v>
      </c>
      <c r="F55" s="38">
        <f t="shared" si="1"/>
        <v>96</v>
      </c>
      <c r="G55" s="6"/>
      <c r="H55" s="6"/>
    </row>
    <row r="56" spans="1:6" ht="15">
      <c r="A56" s="52">
        <v>37</v>
      </c>
      <c r="B56" s="53" t="s">
        <v>99</v>
      </c>
      <c r="C56" s="66" t="s">
        <v>44</v>
      </c>
      <c r="D56" s="42">
        <f>D58+D59+D60+D61+D62+D63</f>
        <v>53949744.98</v>
      </c>
      <c r="E56" s="42">
        <f>E58+E59+E60+E61+E62+E63</f>
        <v>50911401.6</v>
      </c>
      <c r="F56" s="40">
        <f t="shared" si="1"/>
        <v>94.4</v>
      </c>
    </row>
    <row r="57" spans="1:6" ht="47.25" customHeight="1">
      <c r="A57" s="52"/>
      <c r="B57" s="53"/>
      <c r="C57" s="66"/>
      <c r="D57" s="43"/>
      <c r="E57" s="43"/>
      <c r="F57" s="41"/>
    </row>
    <row r="58" spans="1:6" ht="46.5">
      <c r="A58" s="5">
        <v>38</v>
      </c>
      <c r="B58" s="7" t="s">
        <v>100</v>
      </c>
      <c r="C58" s="17" t="s">
        <v>83</v>
      </c>
      <c r="D58" s="28">
        <f>27982300+64400-10372-1423012.19-146333.2-2730</f>
        <v>26464252.61</v>
      </c>
      <c r="E58" s="28">
        <v>25142785.5</v>
      </c>
      <c r="F58" s="38">
        <f t="shared" si="1"/>
        <v>95</v>
      </c>
    </row>
    <row r="59" spans="1:6" ht="46.5">
      <c r="A59" s="5">
        <v>39</v>
      </c>
      <c r="B59" s="7" t="s">
        <v>108</v>
      </c>
      <c r="C59" s="17" t="s">
        <v>84</v>
      </c>
      <c r="D59" s="28">
        <f>1273200+180000+41000+17267.4</f>
        <v>1511467.4</v>
      </c>
      <c r="E59" s="28">
        <v>1259227.64</v>
      </c>
      <c r="F59" s="38">
        <f t="shared" si="1"/>
        <v>83.3</v>
      </c>
    </row>
    <row r="60" spans="1:6" ht="45" customHeight="1">
      <c r="A60" s="5">
        <v>40</v>
      </c>
      <c r="B60" s="7" t="s">
        <v>16</v>
      </c>
      <c r="C60" s="17" t="s">
        <v>85</v>
      </c>
      <c r="D60" s="28">
        <f>12500-12500+12500</f>
        <v>12500</v>
      </c>
      <c r="E60" s="28">
        <f>12500-12500+12500</f>
        <v>12500</v>
      </c>
      <c r="F60" s="38">
        <f t="shared" si="1"/>
        <v>100</v>
      </c>
    </row>
    <row r="61" spans="1:6" ht="64.5" customHeight="1">
      <c r="A61" s="5">
        <v>41</v>
      </c>
      <c r="B61" s="7" t="s">
        <v>18</v>
      </c>
      <c r="C61" s="17" t="s">
        <v>86</v>
      </c>
      <c r="D61" s="28">
        <v>219000</v>
      </c>
      <c r="E61" s="28">
        <v>219000</v>
      </c>
      <c r="F61" s="38">
        <f t="shared" si="1"/>
        <v>100</v>
      </c>
    </row>
    <row r="62" spans="1:6" ht="36" customHeight="1">
      <c r="A62" s="5">
        <v>42</v>
      </c>
      <c r="B62" s="7" t="s">
        <v>17</v>
      </c>
      <c r="C62" s="17" t="s">
        <v>102</v>
      </c>
      <c r="D62" s="29">
        <f>87000-87000</f>
        <v>0</v>
      </c>
      <c r="E62" s="29">
        <f>87000-87000</f>
        <v>0</v>
      </c>
      <c r="F62" s="38" t="str">
        <f t="shared" si="1"/>
        <v>-</v>
      </c>
    </row>
    <row r="63" spans="1:6" ht="51" customHeight="1">
      <c r="A63" s="5">
        <v>43</v>
      </c>
      <c r="B63" s="7" t="s">
        <v>101</v>
      </c>
      <c r="C63" s="17" t="s">
        <v>103</v>
      </c>
      <c r="D63" s="28">
        <f>24460800-408417.48+670-34624.28+1068848.35+695013-39764.62</f>
        <v>25742524.97</v>
      </c>
      <c r="E63" s="28">
        <v>24277888.46</v>
      </c>
      <c r="F63" s="38">
        <f t="shared" si="1"/>
        <v>94.3</v>
      </c>
    </row>
    <row r="64" spans="1:6" ht="15">
      <c r="A64" s="52">
        <v>44</v>
      </c>
      <c r="B64" s="63" t="s">
        <v>33</v>
      </c>
      <c r="C64" s="65" t="s">
        <v>45</v>
      </c>
      <c r="D64" s="42">
        <f>D66+D67+D68+D69+D70+D71+D72+D73</f>
        <v>217656234.20999998</v>
      </c>
      <c r="E64" s="42">
        <f>E66+E67+E68+E69+E70+E71+E72+E73</f>
        <v>200733588.26000002</v>
      </c>
      <c r="F64" s="40">
        <f t="shared" si="1"/>
        <v>92.2</v>
      </c>
    </row>
    <row r="65" spans="1:6" ht="64.5" customHeight="1">
      <c r="A65" s="52"/>
      <c r="B65" s="64"/>
      <c r="C65" s="65"/>
      <c r="D65" s="43"/>
      <c r="E65" s="43"/>
      <c r="F65" s="62"/>
    </row>
    <row r="66" spans="1:6" ht="46.5">
      <c r="A66" s="5">
        <v>45</v>
      </c>
      <c r="B66" s="11" t="s">
        <v>34</v>
      </c>
      <c r="C66" s="21" t="s">
        <v>87</v>
      </c>
      <c r="D66" s="28">
        <f>10396000-520000+31818500+1923378.58-358283.9+29552218.95+232000+40000</f>
        <v>73083813.63</v>
      </c>
      <c r="E66" s="28">
        <v>70807038.1</v>
      </c>
      <c r="F66" s="38">
        <f t="shared" si="1"/>
        <v>96.9</v>
      </c>
    </row>
    <row r="67" spans="1:6" ht="30.75">
      <c r="A67" s="5">
        <v>46</v>
      </c>
      <c r="B67" s="11" t="s">
        <v>35</v>
      </c>
      <c r="C67" s="21" t="s">
        <v>88</v>
      </c>
      <c r="D67" s="28">
        <f>2866000-584600-842341-4717.98-238388+26500</f>
        <v>1222453.02</v>
      </c>
      <c r="E67" s="28">
        <v>389415.38</v>
      </c>
      <c r="F67" s="38">
        <f t="shared" si="1"/>
        <v>31.9</v>
      </c>
    </row>
    <row r="68" spans="1:6" ht="45.75" customHeight="1">
      <c r="A68" s="5">
        <v>47</v>
      </c>
      <c r="B68" s="11" t="s">
        <v>36</v>
      </c>
      <c r="C68" s="21" t="s">
        <v>89</v>
      </c>
      <c r="D68" s="28">
        <f>5147000+630260+18536700-103600-1430300-2475000-1918300</f>
        <v>18386760</v>
      </c>
      <c r="E68" s="28">
        <v>17397803.3</v>
      </c>
      <c r="F68" s="38">
        <f t="shared" si="1"/>
        <v>94.6</v>
      </c>
    </row>
    <row r="69" spans="1:6" ht="36" customHeight="1">
      <c r="A69" s="5">
        <v>48</v>
      </c>
      <c r="B69" s="11" t="s">
        <v>37</v>
      </c>
      <c r="C69" s="21" t="s">
        <v>90</v>
      </c>
      <c r="D69" s="28">
        <f>14800000-670-90526-2821214.7+66366.08+177749.99</f>
        <v>12131705.370000001</v>
      </c>
      <c r="E69" s="28">
        <v>10090037.56</v>
      </c>
      <c r="F69" s="38">
        <f t="shared" si="1"/>
        <v>83.2</v>
      </c>
    </row>
    <row r="70" spans="1:6" ht="46.5">
      <c r="A70" s="5">
        <v>49</v>
      </c>
      <c r="B70" s="11" t="s">
        <v>38</v>
      </c>
      <c r="C70" s="21" t="s">
        <v>91</v>
      </c>
      <c r="D70" s="28">
        <f>15833000-932000-6330000+3600000+1200000+2500000</f>
        <v>15871000</v>
      </c>
      <c r="E70" s="28">
        <v>11483090.25</v>
      </c>
      <c r="F70" s="38">
        <f t="shared" si="1"/>
        <v>72.4</v>
      </c>
    </row>
    <row r="71" spans="1:6" ht="82.5" customHeight="1">
      <c r="A71" s="5">
        <v>50</v>
      </c>
      <c r="B71" s="11" t="s">
        <v>98</v>
      </c>
      <c r="C71" s="21" t="s">
        <v>92</v>
      </c>
      <c r="D71" s="28">
        <f>87963900-908415.76-1100000+126378-260000+60000+1736179-26500</f>
        <v>87591541.24</v>
      </c>
      <c r="E71" s="28">
        <v>82246852.09</v>
      </c>
      <c r="F71" s="38">
        <f t="shared" si="1"/>
        <v>93.9</v>
      </c>
    </row>
    <row r="72" spans="1:6" ht="33" customHeight="1">
      <c r="A72" s="5">
        <v>51</v>
      </c>
      <c r="B72" s="11" t="s">
        <v>96</v>
      </c>
      <c r="C72" s="21" t="s">
        <v>93</v>
      </c>
      <c r="D72" s="29">
        <f>395000</f>
        <v>395000</v>
      </c>
      <c r="E72" s="29">
        <v>344326</v>
      </c>
      <c r="F72" s="38">
        <f t="shared" si="1"/>
        <v>87.2</v>
      </c>
    </row>
    <row r="73" spans="1:6" ht="78.75" customHeight="1">
      <c r="A73" s="5">
        <v>52</v>
      </c>
      <c r="B73" s="11" t="s">
        <v>39</v>
      </c>
      <c r="C73" s="21" t="s">
        <v>97</v>
      </c>
      <c r="D73" s="28">
        <f>5497100+3002000+908415.76+1100000+25526-126378+65000+1000-8768.23+174457+45168+26619.42-1736179</f>
        <v>8973960.95</v>
      </c>
      <c r="E73" s="28">
        <v>7975025.58</v>
      </c>
      <c r="F73" s="38">
        <f t="shared" si="1"/>
        <v>88.9</v>
      </c>
    </row>
    <row r="74" spans="1:6" ht="15">
      <c r="A74" s="52">
        <v>53</v>
      </c>
      <c r="B74" s="53" t="s">
        <v>26</v>
      </c>
      <c r="C74" s="58">
        <v>1000000</v>
      </c>
      <c r="D74" s="42">
        <f>D76+D77</f>
        <v>6414500</v>
      </c>
      <c r="E74" s="42">
        <f>E76+E77</f>
        <v>6297612.180000001</v>
      </c>
      <c r="F74" s="40">
        <f t="shared" si="1"/>
        <v>98.2</v>
      </c>
    </row>
    <row r="75" spans="1:6" ht="33.75" customHeight="1">
      <c r="A75" s="52"/>
      <c r="B75" s="53"/>
      <c r="C75" s="58"/>
      <c r="D75" s="43"/>
      <c r="E75" s="43"/>
      <c r="F75" s="62"/>
    </row>
    <row r="76" spans="1:6" ht="21.75" customHeight="1">
      <c r="A76" s="5">
        <v>54</v>
      </c>
      <c r="B76" s="7" t="s">
        <v>25</v>
      </c>
      <c r="C76" s="17" t="s">
        <v>94</v>
      </c>
      <c r="D76" s="28">
        <f>83000-38000</f>
        <v>45000</v>
      </c>
      <c r="E76" s="28">
        <v>44050.28</v>
      </c>
      <c r="F76" s="38">
        <f t="shared" si="1"/>
        <v>97.9</v>
      </c>
    </row>
    <row r="77" spans="1:6" ht="62.25">
      <c r="A77" s="5">
        <v>55</v>
      </c>
      <c r="B77" s="7" t="s">
        <v>32</v>
      </c>
      <c r="C77" s="17" t="s">
        <v>95</v>
      </c>
      <c r="D77" s="28">
        <f>6900400-530900</f>
        <v>6369500</v>
      </c>
      <c r="E77" s="28">
        <v>6253561.9</v>
      </c>
      <c r="F77" s="38">
        <f t="shared" si="1"/>
        <v>98.2</v>
      </c>
    </row>
    <row r="78" spans="1:6" ht="62.25">
      <c r="A78" s="14">
        <v>56</v>
      </c>
      <c r="B78" s="15" t="s">
        <v>41</v>
      </c>
      <c r="C78" s="19" t="s">
        <v>105</v>
      </c>
      <c r="D78" s="36">
        <f>D79+D80</f>
        <v>25475650.17</v>
      </c>
      <c r="E78" s="36">
        <f>E79+E80</f>
        <v>19874697.36</v>
      </c>
      <c r="F78" s="38">
        <f t="shared" si="1"/>
        <v>78</v>
      </c>
    </row>
    <row r="79" spans="1:6" ht="36" customHeight="1">
      <c r="A79" s="5">
        <v>57</v>
      </c>
      <c r="B79" s="7" t="s">
        <v>40</v>
      </c>
      <c r="C79" s="17" t="s">
        <v>106</v>
      </c>
      <c r="D79" s="28">
        <f>7402000+674154+11190420-407023.83-232000-65000</f>
        <v>18562550.17</v>
      </c>
      <c r="E79" s="28">
        <v>12961597.36</v>
      </c>
      <c r="F79" s="38">
        <f t="shared" si="1"/>
        <v>69.8</v>
      </c>
    </row>
    <row r="80" spans="1:6" ht="66" customHeight="1">
      <c r="A80" s="5">
        <v>58</v>
      </c>
      <c r="B80" s="7" t="s">
        <v>42</v>
      </c>
      <c r="C80" s="17" t="s">
        <v>107</v>
      </c>
      <c r="D80" s="28">
        <f>650000+6263100</f>
        <v>6913100</v>
      </c>
      <c r="E80" s="28">
        <f>650000+6263100</f>
        <v>6913100</v>
      </c>
      <c r="F80" s="38">
        <f>IF(D80=0,"-",IF(E80/D80*100&gt;110,"свыше 100",ROUND((E80/D80*100),1)))</f>
        <v>100</v>
      </c>
    </row>
    <row r="81" spans="1:6" ht="15">
      <c r="A81" s="14">
        <v>59</v>
      </c>
      <c r="B81" s="8" t="s">
        <v>1</v>
      </c>
      <c r="C81" s="20"/>
      <c r="D81" s="36">
        <f>D78+D74+D64+D56+D48+D43+D36+D33+D27+D20+D10</f>
        <v>1162904318.0300002</v>
      </c>
      <c r="E81" s="36">
        <f>E78+E74+E64+E56+E48+E43+E36+E33+E27+E20+E10</f>
        <v>1110602311.4699998</v>
      </c>
      <c r="F81" s="38">
        <f>IF(D81=0,"-",IF(E81/D81*100&gt;110,"свыше 100",ROUND((E81/D81*100),1)))</f>
        <v>95.5</v>
      </c>
    </row>
    <row r="82" ht="15" customHeight="1" hidden="1">
      <c r="C82" s="9"/>
    </row>
    <row r="83" spans="4:5" ht="15">
      <c r="D83" s="25"/>
      <c r="E83" s="25"/>
    </row>
  </sheetData>
  <sheetProtection selectLockedCells="1" selectUnlockedCells="1"/>
  <mergeCells count="52">
    <mergeCell ref="F74:F75"/>
    <mergeCell ref="C2:F4"/>
    <mergeCell ref="A7:A8"/>
    <mergeCell ref="B7:B8"/>
    <mergeCell ref="C7:C8"/>
    <mergeCell ref="D7:D8"/>
    <mergeCell ref="E7:F7"/>
    <mergeCell ref="F10:F13"/>
    <mergeCell ref="F56:F57"/>
    <mergeCell ref="C74:C75"/>
    <mergeCell ref="D74:D75"/>
    <mergeCell ref="D64:D65"/>
    <mergeCell ref="D56:D57"/>
    <mergeCell ref="C64:C65"/>
    <mergeCell ref="C56:C57"/>
    <mergeCell ref="D43:D44"/>
    <mergeCell ref="C43:C44"/>
    <mergeCell ref="F36:F37"/>
    <mergeCell ref="B74:B75"/>
    <mergeCell ref="A74:A75"/>
    <mergeCell ref="B64:B65"/>
    <mergeCell ref="A56:A57"/>
    <mergeCell ref="B56:B57"/>
    <mergeCell ref="A43:A44"/>
    <mergeCell ref="B43:B44"/>
    <mergeCell ref="A64:A65"/>
    <mergeCell ref="A36:A37"/>
    <mergeCell ref="B36:B37"/>
    <mergeCell ref="C10:C15"/>
    <mergeCell ref="D10:D15"/>
    <mergeCell ref="A5:D6"/>
    <mergeCell ref="C36:C37"/>
    <mergeCell ref="D27:D28"/>
    <mergeCell ref="D36:D37"/>
    <mergeCell ref="A33:A35"/>
    <mergeCell ref="B33:B35"/>
    <mergeCell ref="B10:B15"/>
    <mergeCell ref="C33:C35"/>
    <mergeCell ref="A10:A15"/>
    <mergeCell ref="C27:C29"/>
    <mergeCell ref="A27:A29"/>
    <mergeCell ref="B27:B29"/>
    <mergeCell ref="F27:F28"/>
    <mergeCell ref="E74:E75"/>
    <mergeCell ref="E10:E15"/>
    <mergeCell ref="E27:E28"/>
    <mergeCell ref="E36:E37"/>
    <mergeCell ref="E43:E44"/>
    <mergeCell ref="E56:E57"/>
    <mergeCell ref="E64:E65"/>
    <mergeCell ref="F43:F44"/>
    <mergeCell ref="F64:F65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2016-04-25T10:23:48Z</cp:lastPrinted>
  <dcterms:created xsi:type="dcterms:W3CDTF">2007-07-11T08:12:53Z</dcterms:created>
  <dcterms:modified xsi:type="dcterms:W3CDTF">2016-04-25T10:23:51Z</dcterms:modified>
  <cp:category/>
  <cp:version/>
  <cp:contentType/>
  <cp:contentStatus/>
</cp:coreProperties>
</file>