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<sst xmlns="http://schemas.openxmlformats.org/spreadsheetml/2006/main" count="124" uniqueCount="124">
  <si>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Код целевой статьи</t>
  </si>
  <si>
    <t>Итого по программам</t>
  </si>
  <si>
    <t xml:space="preserve">          Приложение № 7</t>
  </si>
  <si>
    <t>Перечень муниципальных программ МО Красноуфимский округ, подлежащих реализации в 2014 году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</si>
  <si>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</si>
  <si>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</si>
  <si>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</si>
  <si>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</si>
  <si>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</si>
  <si>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</si>
  <si>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</si>
  <si>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</si>
  <si>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</si>
  <si>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</si>
  <si>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</si>
  <si>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</si>
  <si>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</si>
  <si>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</si>
  <si>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</si>
  <si>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</si>
  <si>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</si>
  <si>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</si>
  <si>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</si>
  <si>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</si>
  <si>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</si>
  <si>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</si>
  <si>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</si>
  <si>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</si>
  <si>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</si>
  <si>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</si>
  <si>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</si>
  <si>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</si>
  <si>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</si>
  <si>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</si>
  <si>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</si>
  <si>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</si>
  <si>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</si>
  <si>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</si>
  <si>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</si>
  <si>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</si>
  <si>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</si>
  <si>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</si>
  <si>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</si>
  <si>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</si>
  <si>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</si>
  <si>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</si>
  <si>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</si>
  <si>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</si>
  <si>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</si>
  <si>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</si>
  <si>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</si>
  <si>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</si>
  <si>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</si>
  <si>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</si>
  <si>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</si>
  <si>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</si>
  <si>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</si>
  <si>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</si>
  <si>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</si>
  <si>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</si>
  <si>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</si>
  <si>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</si>
  <si>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</si>
  <si>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</si>
  <si>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</si>
  <si>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</si>
  <si>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</si>
  <si>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</si>
  <si>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</si>
  <si>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</si>
  <si>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</si>
  <si>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</si>
  <si>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</si>
  <si>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</si>
  <si>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</si>
  <si>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</si>
  <si>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</si>
  <si>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</si>
  <si>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</si>
  <si>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</si>
  <si>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</si>
  <si>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</si>
  <si>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</si>
  <si>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</si>
  <si>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</si>
  <si>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</si>
  <si>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0510000</t>
  </si>
  <si>
    <t>0520000</t>
  </si>
  <si>
    <t>0530000</t>
  </si>
  <si>
    <t>0540000</t>
  </si>
  <si>
    <t>0550000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</si>
  <si>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</si>
  <si>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</si>
  <si>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</si>
  <si>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</si>
  <si>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</si>
  <si>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</si>
  <si>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</si>
  <si>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</si>
  <si>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</si>
  <si>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</si>
  <si>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</si>
  <si>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1010000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</si>
  <si>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</si>
  <si>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</si>
  <si>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</si>
  <si>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</si>
  <si>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</si>
  <si>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</si>
  <si>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</si>
  <si>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</si>
  <si>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</si>
  <si>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</si>
  <si>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</si>
  <si>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</si>
  <si>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</si>
  <si>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</si>
  <si>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</si>
  <si>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</si>
  <si>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</si>
  <si>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3750-100000</t>
  </si>
  <si>
    <t>0140000</t>
  </si>
  <si>
    <t>Подпрограмма "Улучшение жилищных условий граждан, проживающих на территории МО Красноуфимский округ"</t>
  </si>
  <si>
    <t>Приложение № 9                                              к решению Думы "О внесении изменений в решение Думы МО Красноуфимский округ от 19.12.2013 г. № 177 "О бюджете МО Красноуфимский округ на 2014год и плановый период 2015 и 2016 годы." от        25.11.2014  № 256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</si>
</sst>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PageLayoutView="0" workbookViewId="0" topLeftCell="A28">
      <selection activeCell="B10" sqref="B10:B15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20.875" style="1" customWidth="1"/>
    <col min="4" max="4" width="17.625" style="1" customWidth="1"/>
    <col min="5" max="5" width="0.12890625" style="1" hidden="1" customWidth="1"/>
    <col min="6" max="6" width="8.375" style="1" hidden="1" customWidth="1"/>
    <col min="7" max="7" width="2.875" style="8" hidden="1" customWidth="1"/>
    <col min="8" max="8" width="0.2421875" style="0" hidden="1" customWidth="1"/>
  </cols>
  <sheetData>
    <row r="1" ht="15" hidden="1">
      <c r="B1" s="2"/>
    </row>
    <row r="2" spans="2:7" ht="4.5" customHeight="1">
      <c r="B2" s="2"/>
      <c r="E2" s="59" t="s">
        <v>2</v>
      </c>
      <c r="F2" s="59"/>
      <c r="G2" s="59"/>
    </row>
    <row r="3" spans="2:7" ht="15.75" customHeight="1" hidden="1">
      <c r="B3" s="2"/>
      <c r="C3" s="62" t="s">
        <v>123</v>
      </c>
      <c r="D3" s="62"/>
      <c r="E3" s="62"/>
      <c r="F3" s="62"/>
      <c r="G3" s="62"/>
    </row>
    <row r="4" spans="2:7" ht="2.25" customHeight="1" hidden="1">
      <c r="B4" s="2"/>
      <c r="C4" s="62"/>
      <c r="D4" s="62"/>
      <c r="E4" s="62"/>
      <c r="F4" s="62"/>
      <c r="G4" s="62"/>
    </row>
    <row r="5" spans="2:7" ht="126" customHeight="1">
      <c r="B5" s="3"/>
      <c r="C5" s="62"/>
      <c r="D5" s="62"/>
      <c r="E5" s="62"/>
      <c r="F5" s="62"/>
      <c r="G5" s="62"/>
    </row>
    <row r="6" spans="1:7" ht="15.75" customHeight="1">
      <c r="A6" s="65" t="s">
        <v>3</v>
      </c>
      <c r="B6" s="65"/>
      <c r="C6" s="65"/>
      <c r="D6" s="65"/>
      <c r="E6" s="65"/>
      <c r="F6" s="65"/>
      <c r="G6" s="65"/>
    </row>
    <row r="7" spans="1:7" ht="21" customHeight="1">
      <c r="A7" s="65"/>
      <c r="B7" s="65"/>
      <c r="C7" s="65"/>
      <c r="D7" s="65"/>
      <c r="E7" s="65"/>
      <c r="F7" s="65"/>
      <c r="G7" s="65"/>
    </row>
    <row r="8" spans="1:7" ht="96">
      <c r="A8" s="22" t="s">
        <v>7</v>
      </c>
      <c r="B8" s="9" t="s">
        <v>4</v>
      </c>
      <c r="C8" s="22" t="s">
        <v>0</v>
      </c>
      <c r="D8" s="22" t="s">
        <v>5</v>
      </c>
      <c r="E8" s="13"/>
      <c r="F8" s="13"/>
      <c r="G8" s="14"/>
    </row>
    <row r="9" spans="1:7" ht="15">
      <c r="A9" s="22">
        <v>1</v>
      </c>
      <c r="B9" s="22">
        <v>2</v>
      </c>
      <c r="C9" s="24">
        <v>3</v>
      </c>
      <c r="D9" s="24">
        <v>4</v>
      </c>
      <c r="E9" s="13"/>
      <c r="F9" s="13"/>
      <c r="G9" s="14"/>
    </row>
    <row r="10" spans="1:7" ht="15">
      <c r="A10" s="48">
        <v>1</v>
      </c>
      <c r="B10" s="54" t="s">
        <v>6</v>
      </c>
      <c r="C10" s="63" t="s">
        <v>59</v>
      </c>
      <c r="D10" s="64">
        <f>D16+D17+D18+D19</f>
        <v>4568127</v>
      </c>
      <c r="E10" s="16"/>
      <c r="F10" s="15"/>
      <c r="G10" s="17"/>
    </row>
    <row r="11" spans="1:7" ht="15">
      <c r="A11" s="48"/>
      <c r="B11" s="54"/>
      <c r="C11" s="63"/>
      <c r="D11" s="64"/>
      <c r="E11" s="18"/>
      <c r="F11" s="18"/>
      <c r="G11" s="17"/>
    </row>
    <row r="12" spans="1:7" ht="15">
      <c r="A12" s="48"/>
      <c r="B12" s="54"/>
      <c r="C12" s="63"/>
      <c r="D12" s="64"/>
      <c r="E12" s="18"/>
      <c r="F12" s="18"/>
      <c r="G12" s="17"/>
    </row>
    <row r="13" spans="1:7" ht="11.25" customHeight="1">
      <c r="A13" s="48"/>
      <c r="B13" s="54"/>
      <c r="C13" s="63"/>
      <c r="D13" s="64"/>
      <c r="E13" s="18"/>
      <c r="F13" s="18"/>
      <c r="G13" s="17"/>
    </row>
    <row r="14" spans="1:7" ht="3" customHeight="1" hidden="1">
      <c r="A14" s="48"/>
      <c r="B14" s="54"/>
      <c r="C14" s="63"/>
      <c r="D14" s="64"/>
      <c r="E14" s="18"/>
      <c r="F14" s="18"/>
      <c r="G14" s="17"/>
    </row>
    <row r="15" spans="1:7" ht="37.5" customHeight="1" hidden="1">
      <c r="A15" s="48"/>
      <c r="B15" s="54"/>
      <c r="C15" s="63"/>
      <c r="D15" s="64"/>
      <c r="E15" s="18"/>
      <c r="F15" s="19"/>
      <c r="G15" s="17"/>
    </row>
    <row r="16" spans="1:7" ht="30.75">
      <c r="A16" s="5">
        <v>2</v>
      </c>
      <c r="B16" s="25" t="s">
        <v>8</v>
      </c>
      <c r="C16" s="29" t="s">
        <v>60</v>
      </c>
      <c r="D16" s="39">
        <f>50000+10000+20000+8000+17700</f>
        <v>105700</v>
      </c>
      <c r="E16" s="18"/>
      <c r="F16" s="19"/>
      <c r="G16" s="17"/>
    </row>
    <row r="17" spans="1:7" ht="30.75">
      <c r="A17" s="5">
        <v>3</v>
      </c>
      <c r="B17" s="25" t="s">
        <v>9</v>
      </c>
      <c r="C17" s="30" t="s">
        <v>61</v>
      </c>
      <c r="D17" s="39">
        <f>1182200+1400000-8109.29-1200000-17700</f>
        <v>1356390.71</v>
      </c>
      <c r="E17" s="18"/>
      <c r="F17" s="19"/>
      <c r="G17" s="17"/>
    </row>
    <row r="18" spans="1:7" ht="46.5">
      <c r="A18" s="5">
        <v>4</v>
      </c>
      <c r="B18" s="25" t="s">
        <v>10</v>
      </c>
      <c r="C18" s="30" t="s">
        <v>62</v>
      </c>
      <c r="D18" s="39">
        <f>2351400+66000-8000</f>
        <v>2409400</v>
      </c>
      <c r="E18" s="18"/>
      <c r="F18" s="19"/>
      <c r="G18" s="17"/>
    </row>
    <row r="19" spans="1:7" ht="30.75">
      <c r="A19" s="5">
        <v>5</v>
      </c>
      <c r="B19" s="25" t="s">
        <v>122</v>
      </c>
      <c r="C19" s="30" t="s">
        <v>121</v>
      </c>
      <c r="D19" s="39">
        <f>688527+8109.29</f>
        <v>696636.29</v>
      </c>
      <c r="E19" s="18"/>
      <c r="F19" s="19"/>
      <c r="G19" s="17"/>
    </row>
    <row r="20" spans="1:7" ht="46.5">
      <c r="A20" s="26">
        <v>6</v>
      </c>
      <c r="B20" s="27" t="s">
        <v>11</v>
      </c>
      <c r="C20" s="31" t="s">
        <v>74</v>
      </c>
      <c r="D20" s="40">
        <f>D21+D22+D23+D24+D25+D26</f>
        <v>745405898.2800001</v>
      </c>
      <c r="E20" s="16"/>
      <c r="F20" s="16"/>
      <c r="G20" s="17"/>
    </row>
    <row r="21" spans="1:7" ht="30.75">
      <c r="A21" s="28">
        <v>7</v>
      </c>
      <c r="B21" s="10" t="s">
        <v>21</v>
      </c>
      <c r="C21" s="35" t="s">
        <v>77</v>
      </c>
      <c r="D21" s="39">
        <f>159567359+74443908.66-20000-42702.24+36300000-17884415.28-30000+62198700-15741611.31-63509.51+39721.15+43548+1315944+1337231-3731-642100.87+20700000</f>
        <v>321518341.59999996</v>
      </c>
      <c r="E21" s="16"/>
      <c r="F21" s="16"/>
      <c r="G21" s="17"/>
    </row>
    <row r="22" spans="1:7" ht="30.75">
      <c r="A22" s="28">
        <v>8</v>
      </c>
      <c r="B22" s="10" t="s">
        <v>22</v>
      </c>
      <c r="C22" s="35" t="s">
        <v>78</v>
      </c>
      <c r="D22" s="39">
        <f>369797954-347400-30000+41000+121562.38+42702.24-9128736.03+121485.2+30000+173493.61-33913.03+72152+6769+3731+2088937.22</f>
        <v>362959737.5900001</v>
      </c>
      <c r="E22" s="16"/>
      <c r="F22" s="16"/>
      <c r="G22" s="17"/>
    </row>
    <row r="23" spans="1:7" ht="30.75">
      <c r="A23" s="28">
        <v>9</v>
      </c>
      <c r="B23" s="10" t="s">
        <v>23</v>
      </c>
      <c r="C23" s="35" t="s">
        <v>79</v>
      </c>
      <c r="D23" s="39">
        <f>17632640-80000-106606</f>
        <v>17446034</v>
      </c>
      <c r="E23" s="16"/>
      <c r="F23" s="16"/>
      <c r="G23" s="17"/>
    </row>
    <row r="24" spans="1:7" ht="46.5">
      <c r="A24" s="28">
        <v>10</v>
      </c>
      <c r="B24" s="10" t="s">
        <v>24</v>
      </c>
      <c r="C24" s="35" t="s">
        <v>80</v>
      </c>
      <c r="D24" s="39">
        <f>11406570+89217.7+0.3</f>
        <v>11495788</v>
      </c>
      <c r="E24" s="16"/>
      <c r="F24" s="16"/>
      <c r="G24" s="17"/>
    </row>
    <row r="25" spans="1:7" ht="46.5">
      <c r="A25" s="28">
        <v>11</v>
      </c>
      <c r="B25" s="10" t="s">
        <v>25</v>
      </c>
      <c r="C25" s="35" t="s">
        <v>81</v>
      </c>
      <c r="D25" s="39">
        <f>6331200+1089000+3549000+1245100+210200+907725-74100-1100000-250000+300000+100000+10551000+63509.51-5808.42-210000-349735</f>
        <v>22357091.09</v>
      </c>
      <c r="E25" s="16"/>
      <c r="F25" s="16"/>
      <c r="G25" s="17"/>
    </row>
    <row r="26" spans="1:7" ht="46.5">
      <c r="A26" s="28">
        <v>12</v>
      </c>
      <c r="B26" s="10" t="s">
        <v>26</v>
      </c>
      <c r="C26" s="35" t="s">
        <v>82</v>
      </c>
      <c r="D26" s="39">
        <f>9079777+10000+50000+74100+513973+11000+6000-115944</f>
        <v>9628906</v>
      </c>
      <c r="E26" s="16"/>
      <c r="F26" s="16"/>
      <c r="G26" s="17"/>
    </row>
    <row r="27" spans="1:7" ht="15">
      <c r="A27" s="48">
        <v>13</v>
      </c>
      <c r="B27" s="52" t="s">
        <v>12</v>
      </c>
      <c r="C27" s="49" t="s">
        <v>51</v>
      </c>
      <c r="D27" s="43">
        <f>D30+D31+D32</f>
        <v>118340296</v>
      </c>
      <c r="E27" s="16"/>
      <c r="F27" s="15"/>
      <c r="G27" s="17"/>
    </row>
    <row r="28" spans="1:7" ht="15">
      <c r="A28" s="48"/>
      <c r="B28" s="52"/>
      <c r="C28" s="50"/>
      <c r="D28" s="44"/>
      <c r="E28" s="16"/>
      <c r="F28" s="15"/>
      <c r="G28" s="17"/>
    </row>
    <row r="29" spans="1:7" ht="15.75" customHeight="1" hidden="1">
      <c r="A29" s="48"/>
      <c r="B29" s="52"/>
      <c r="C29" s="51"/>
      <c r="D29" s="39"/>
      <c r="E29" s="16"/>
      <c r="F29" s="15"/>
      <c r="G29" s="17"/>
    </row>
    <row r="30" spans="1:7" ht="30.75">
      <c r="A30" s="28">
        <v>14</v>
      </c>
      <c r="B30" s="10" t="s">
        <v>14</v>
      </c>
      <c r="C30" s="29" t="s">
        <v>83</v>
      </c>
      <c r="D30" s="39">
        <f>100993000-450000-107469-300000+100000+6898765+1102000</f>
        <v>108236296</v>
      </c>
      <c r="E30" s="16"/>
      <c r="F30" s="15"/>
      <c r="G30" s="17"/>
    </row>
    <row r="31" spans="1:7" ht="30.75">
      <c r="A31" s="28">
        <v>15</v>
      </c>
      <c r="B31" s="10" t="s">
        <v>13</v>
      </c>
      <c r="C31" s="29" t="s">
        <v>84</v>
      </c>
      <c r="D31" s="39">
        <f>9101000-500000+1035000</f>
        <v>9636000</v>
      </c>
      <c r="E31" s="16"/>
      <c r="F31" s="15"/>
      <c r="G31" s="17"/>
    </row>
    <row r="32" spans="1:7" ht="46.5">
      <c r="A32" s="28">
        <v>16</v>
      </c>
      <c r="B32" s="10" t="s">
        <v>15</v>
      </c>
      <c r="C32" s="29" t="s">
        <v>85</v>
      </c>
      <c r="D32" s="39">
        <v>468000</v>
      </c>
      <c r="E32" s="16"/>
      <c r="F32" s="15"/>
      <c r="G32" s="17"/>
    </row>
    <row r="33" spans="1:7" ht="52.5" customHeight="1">
      <c r="A33" s="48">
        <v>17</v>
      </c>
      <c r="B33" s="53" t="s">
        <v>30</v>
      </c>
      <c r="C33" s="49" t="s">
        <v>63</v>
      </c>
      <c r="D33" s="40">
        <f>387000+620000-397500</f>
        <v>609500</v>
      </c>
      <c r="E33" s="60"/>
      <c r="F33" s="61"/>
      <c r="G33" s="45"/>
    </row>
    <row r="34" spans="1:7" ht="47.25" customHeight="1" hidden="1">
      <c r="A34" s="48"/>
      <c r="B34" s="53"/>
      <c r="C34" s="50"/>
      <c r="D34" s="40"/>
      <c r="E34" s="60"/>
      <c r="F34" s="61"/>
      <c r="G34" s="45"/>
    </row>
    <row r="35" spans="1:8" ht="48" customHeight="1" hidden="1">
      <c r="A35" s="48"/>
      <c r="B35" s="53"/>
      <c r="C35" s="51"/>
      <c r="D35" s="40"/>
      <c r="E35" s="16"/>
      <c r="F35" s="15"/>
      <c r="G35" s="17"/>
      <c r="H35" s="12"/>
    </row>
    <row r="36" spans="1:7" ht="15.75" customHeight="1">
      <c r="A36" s="55">
        <v>18</v>
      </c>
      <c r="B36" s="57" t="s">
        <v>16</v>
      </c>
      <c r="C36" s="41" t="s">
        <v>52</v>
      </c>
      <c r="D36" s="43">
        <f>D38+D39+D40+D41+D42</f>
        <v>3040189.92</v>
      </c>
      <c r="E36" s="47"/>
      <c r="F36" s="46"/>
      <c r="G36" s="45"/>
    </row>
    <row r="37" spans="1:7" ht="33" customHeight="1">
      <c r="A37" s="56"/>
      <c r="B37" s="58"/>
      <c r="C37" s="42"/>
      <c r="D37" s="44"/>
      <c r="E37" s="47"/>
      <c r="F37" s="46"/>
      <c r="G37" s="45"/>
    </row>
    <row r="38" spans="1:7" ht="46.5">
      <c r="A38" s="5">
        <v>19</v>
      </c>
      <c r="B38" s="23" t="s">
        <v>31</v>
      </c>
      <c r="C38" s="33" t="s">
        <v>86</v>
      </c>
      <c r="D38" s="39">
        <f>1465000-121562.38-121485.2-12760.83-20871.67</f>
        <v>1188319.9200000002</v>
      </c>
      <c r="E38" s="18"/>
      <c r="F38" s="6"/>
      <c r="G38" s="17"/>
    </row>
    <row r="39" spans="1:7" ht="30.75">
      <c r="A39" s="5">
        <v>20</v>
      </c>
      <c r="B39" s="23" t="s">
        <v>32</v>
      </c>
      <c r="C39" s="33" t="s">
        <v>87</v>
      </c>
      <c r="D39" s="39">
        <f>822000-35700-16230</f>
        <v>770070</v>
      </c>
      <c r="E39" s="18"/>
      <c r="F39" s="6"/>
      <c r="G39" s="17"/>
    </row>
    <row r="40" spans="1:7" ht="30.75">
      <c r="A40" s="5">
        <v>21</v>
      </c>
      <c r="B40" s="23" t="s">
        <v>33</v>
      </c>
      <c r="C40" s="33" t="s">
        <v>88</v>
      </c>
      <c r="D40" s="39">
        <v>184800</v>
      </c>
      <c r="E40" s="18"/>
      <c r="F40" s="6"/>
      <c r="G40" s="17"/>
    </row>
    <row r="41" spans="1:7" ht="30.75">
      <c r="A41" s="5">
        <v>22</v>
      </c>
      <c r="B41" s="23" t="s">
        <v>35</v>
      </c>
      <c r="C41" s="33" t="s">
        <v>89</v>
      </c>
      <c r="D41" s="39">
        <v>500000</v>
      </c>
      <c r="E41" s="18"/>
      <c r="F41" s="6"/>
      <c r="G41" s="17"/>
    </row>
    <row r="42" spans="1:7" ht="30.75">
      <c r="A42" s="5">
        <v>23</v>
      </c>
      <c r="B42" s="23" t="s">
        <v>34</v>
      </c>
      <c r="C42" s="33" t="s">
        <v>90</v>
      </c>
      <c r="D42" s="39">
        <v>397000</v>
      </c>
      <c r="E42" s="18"/>
      <c r="F42" s="6"/>
      <c r="G42" s="17"/>
    </row>
    <row r="43" spans="1:7" ht="15">
      <c r="A43" s="48">
        <v>24</v>
      </c>
      <c r="B43" s="52" t="s">
        <v>36</v>
      </c>
      <c r="C43" s="49" t="s">
        <v>58</v>
      </c>
      <c r="D43" s="43">
        <f>D45+D46+D47</f>
        <v>362348</v>
      </c>
      <c r="E43" s="16"/>
      <c r="F43" s="16"/>
      <c r="G43" s="17"/>
    </row>
    <row r="44" spans="1:7" ht="62.25" customHeight="1">
      <c r="A44" s="48"/>
      <c r="B44" s="52"/>
      <c r="C44" s="51"/>
      <c r="D44" s="44"/>
      <c r="E44" s="16"/>
      <c r="F44" s="16"/>
      <c r="G44" s="17"/>
    </row>
    <row r="45" spans="1:7" ht="46.5">
      <c r="A45" s="5">
        <v>25</v>
      </c>
      <c r="B45" s="23" t="s">
        <v>118</v>
      </c>
      <c r="C45" s="29" t="s">
        <v>75</v>
      </c>
      <c r="D45" s="39">
        <v>209000</v>
      </c>
      <c r="E45" s="16"/>
      <c r="F45" s="16"/>
      <c r="G45" s="17"/>
    </row>
    <row r="46" spans="1:7" ht="46.5">
      <c r="A46" s="5">
        <v>26</v>
      </c>
      <c r="B46" s="23" t="s">
        <v>119</v>
      </c>
      <c r="C46" s="29" t="s">
        <v>113</v>
      </c>
      <c r="D46" s="39">
        <v>135000</v>
      </c>
      <c r="E46" s="16"/>
      <c r="F46" s="16"/>
      <c r="G46" s="17"/>
    </row>
    <row r="47" spans="1:7" ht="15">
      <c r="A47" s="5">
        <v>27</v>
      </c>
      <c r="B47" s="10" t="s">
        <v>48</v>
      </c>
      <c r="C47" s="29" t="s">
        <v>76</v>
      </c>
      <c r="D47" s="39">
        <f>50000-11000-6000-14652</f>
        <v>18348</v>
      </c>
      <c r="E47" s="16"/>
      <c r="F47" s="16"/>
      <c r="G47" s="17"/>
    </row>
    <row r="48" spans="1:12" ht="46.5">
      <c r="A48" s="26">
        <v>28</v>
      </c>
      <c r="B48" s="11" t="s">
        <v>17</v>
      </c>
      <c r="C48" s="31" t="s">
        <v>64</v>
      </c>
      <c r="D48" s="40">
        <f>SUM(D49:D55)</f>
        <v>5893643.08</v>
      </c>
      <c r="E48" s="16"/>
      <c r="F48" s="16"/>
      <c r="G48" s="17"/>
      <c r="H48" s="6"/>
      <c r="K48" s="7"/>
      <c r="L48" s="7"/>
    </row>
    <row r="49" spans="1:12" ht="46.5">
      <c r="A49" s="5">
        <v>29</v>
      </c>
      <c r="B49" s="4" t="s">
        <v>67</v>
      </c>
      <c r="C49" s="29" t="s">
        <v>65</v>
      </c>
      <c r="D49" s="39">
        <f>800000-20000-18775.78-44500</f>
        <v>716724.22</v>
      </c>
      <c r="E49" s="16"/>
      <c r="F49" s="16"/>
      <c r="G49" s="17"/>
      <c r="H49" s="6"/>
      <c r="K49" s="7"/>
      <c r="L49" s="7"/>
    </row>
    <row r="50" spans="1:12" ht="30.75">
      <c r="A50" s="5">
        <v>30</v>
      </c>
      <c r="B50" s="4" t="s">
        <v>53</v>
      </c>
      <c r="C50" s="29" t="s">
        <v>66</v>
      </c>
      <c r="D50" s="39">
        <f>1155000+18775.78+9500+44500-1000</f>
        <v>1226775.78</v>
      </c>
      <c r="E50" s="16"/>
      <c r="F50" s="16"/>
      <c r="G50" s="17"/>
      <c r="H50" s="6">
        <v>9500</v>
      </c>
      <c r="K50" s="7"/>
      <c r="L50" s="7"/>
    </row>
    <row r="51" spans="1:12" ht="30.75">
      <c r="A51" s="5">
        <v>31</v>
      </c>
      <c r="B51" s="4" t="s">
        <v>54</v>
      </c>
      <c r="C51" s="29" t="s">
        <v>68</v>
      </c>
      <c r="D51" s="39">
        <f>301000-2000-2000</f>
        <v>297000</v>
      </c>
      <c r="E51" s="16"/>
      <c r="F51" s="16"/>
      <c r="G51" s="17"/>
      <c r="H51" s="6"/>
      <c r="K51" s="7"/>
      <c r="L51" s="7"/>
    </row>
    <row r="52" spans="1:12" ht="62.25">
      <c r="A52" s="5">
        <v>32</v>
      </c>
      <c r="B52" s="4" t="s">
        <v>70</v>
      </c>
      <c r="C52" s="29" t="s">
        <v>69</v>
      </c>
      <c r="D52" s="39">
        <f>100000-32000</f>
        <v>68000</v>
      </c>
      <c r="E52" s="16"/>
      <c r="F52" s="16"/>
      <c r="G52" s="17"/>
      <c r="H52" s="6"/>
      <c r="K52" s="7"/>
      <c r="L52" s="7"/>
    </row>
    <row r="53" spans="1:12" ht="30.75">
      <c r="A53" s="5">
        <v>33</v>
      </c>
      <c r="B53" s="36" t="s">
        <v>55</v>
      </c>
      <c r="C53" s="34" t="s">
        <v>71</v>
      </c>
      <c r="D53" s="39">
        <f>504500-13250-11103.46-300000-750-2000-1000</f>
        <v>176396.53999999998</v>
      </c>
      <c r="E53" s="16"/>
      <c r="F53" s="16"/>
      <c r="G53" s="17"/>
      <c r="H53" s="6">
        <v>-13250</v>
      </c>
      <c r="K53" s="7"/>
      <c r="L53" s="7"/>
    </row>
    <row r="54" spans="1:12" ht="39" customHeight="1">
      <c r="A54" s="5">
        <v>34</v>
      </c>
      <c r="B54" s="36" t="s">
        <v>56</v>
      </c>
      <c r="C54" s="34" t="s">
        <v>72</v>
      </c>
      <c r="D54" s="39">
        <f>2981500+3750-100000+11103.46-9150.92+2000-869656-52500</f>
        <v>1967046.54</v>
      </c>
      <c r="E54" s="16"/>
      <c r="F54" s="16"/>
      <c r="G54" s="17"/>
      <c r="H54" s="6" t="s">
        <v>120</v>
      </c>
      <c r="K54" s="7"/>
      <c r="L54" s="7"/>
    </row>
    <row r="55" spans="1:12" ht="46.5">
      <c r="A55" s="5">
        <v>35</v>
      </c>
      <c r="B55" s="23" t="s">
        <v>57</v>
      </c>
      <c r="C55" s="34" t="s">
        <v>73</v>
      </c>
      <c r="D55" s="39">
        <f>1441700+18000-18000</f>
        <v>1441700</v>
      </c>
      <c r="E55" s="16"/>
      <c r="F55" s="16"/>
      <c r="G55" s="17"/>
      <c r="H55" s="6"/>
      <c r="K55" s="7"/>
      <c r="L55" s="7"/>
    </row>
    <row r="56" spans="1:8" ht="15">
      <c r="A56" s="48">
        <v>36</v>
      </c>
      <c r="B56" s="52" t="s">
        <v>108</v>
      </c>
      <c r="C56" s="69" t="s">
        <v>49</v>
      </c>
      <c r="D56" s="43">
        <f>D58+D59+D60+D61+D62+D63</f>
        <v>49337825.23</v>
      </c>
      <c r="E56" s="16"/>
      <c r="F56" s="16"/>
      <c r="G56" s="17"/>
      <c r="H56" s="6"/>
    </row>
    <row r="57" spans="1:7" ht="33.75" customHeight="1">
      <c r="A57" s="48"/>
      <c r="B57" s="52"/>
      <c r="C57" s="69"/>
      <c r="D57" s="44"/>
      <c r="E57" s="16"/>
      <c r="F57" s="16"/>
      <c r="G57" s="17"/>
    </row>
    <row r="58" spans="1:7" ht="46.5">
      <c r="A58" s="5">
        <v>37</v>
      </c>
      <c r="B58" s="10" t="s">
        <v>109</v>
      </c>
      <c r="C58" s="29" t="s">
        <v>91</v>
      </c>
      <c r="D58" s="39">
        <f>35218500+12500-12500-4183178.46+75687.16+750-37671.49-22106.17-73434.53+16230-13891.67+16230+48910.53+14652</f>
        <v>31060677.369999997</v>
      </c>
      <c r="E58" s="16"/>
      <c r="F58" s="16"/>
      <c r="G58" s="17"/>
    </row>
    <row r="59" spans="1:7" ht="30.75">
      <c r="A59" s="5">
        <v>38</v>
      </c>
      <c r="B59" s="10" t="s">
        <v>117</v>
      </c>
      <c r="C59" s="29" t="s">
        <v>92</v>
      </c>
      <c r="D59" s="39">
        <f>939800+300000+5000+180000</f>
        <v>1424800</v>
      </c>
      <c r="E59" s="16"/>
      <c r="F59" s="16"/>
      <c r="G59" s="17"/>
    </row>
    <row r="60" spans="1:7" ht="30.75">
      <c r="A60" s="5">
        <v>39</v>
      </c>
      <c r="B60" s="10" t="s">
        <v>18</v>
      </c>
      <c r="C60" s="29" t="s">
        <v>93</v>
      </c>
      <c r="D60" s="39">
        <f>12500-12500+12500</f>
        <v>12500</v>
      </c>
      <c r="E60" s="16"/>
      <c r="F60" s="16"/>
      <c r="G60" s="17"/>
    </row>
    <row r="61" spans="1:7" ht="62.25">
      <c r="A61" s="5">
        <v>40</v>
      </c>
      <c r="B61" s="10" t="s">
        <v>20</v>
      </c>
      <c r="C61" s="29" t="s">
        <v>94</v>
      </c>
      <c r="D61" s="39">
        <v>193000</v>
      </c>
      <c r="E61" s="16"/>
      <c r="F61" s="16"/>
      <c r="G61" s="17"/>
    </row>
    <row r="62" spans="1:7" ht="30.75">
      <c r="A62" s="5">
        <v>41</v>
      </c>
      <c r="B62" s="10" t="s">
        <v>19</v>
      </c>
      <c r="C62" s="29" t="s">
        <v>111</v>
      </c>
      <c r="D62" s="39">
        <f>528580-52500</f>
        <v>476080</v>
      </c>
      <c r="E62" s="16"/>
      <c r="F62" s="16"/>
      <c r="G62" s="17"/>
    </row>
    <row r="63" spans="1:7" ht="46.5">
      <c r="A63" s="5">
        <v>42</v>
      </c>
      <c r="B63" s="10" t="s">
        <v>110</v>
      </c>
      <c r="C63" s="29" t="s">
        <v>112</v>
      </c>
      <c r="D63" s="39">
        <f>10951800+672.75+4662995.46-73487.16+37671.49+436152.2-18263+173226.12</f>
        <v>16170767.86</v>
      </c>
      <c r="E63" s="16"/>
      <c r="F63" s="16"/>
      <c r="G63" s="17"/>
    </row>
    <row r="64" spans="1:7" ht="15">
      <c r="A64" s="48">
        <v>43</v>
      </c>
      <c r="B64" s="66" t="s">
        <v>38</v>
      </c>
      <c r="C64" s="68" t="s">
        <v>50</v>
      </c>
      <c r="D64" s="43">
        <f>D66+D67+D68+D69+D70+D71+D72+D73</f>
        <v>160683832.72</v>
      </c>
      <c r="E64" s="18"/>
      <c r="F64" s="18"/>
      <c r="G64" s="17"/>
    </row>
    <row r="65" spans="1:7" ht="45.75" customHeight="1">
      <c r="A65" s="48"/>
      <c r="B65" s="67"/>
      <c r="C65" s="68"/>
      <c r="D65" s="44"/>
      <c r="E65" s="18"/>
      <c r="F65" s="18"/>
      <c r="G65" s="17"/>
    </row>
    <row r="66" spans="1:7" ht="30.75">
      <c r="A66" s="5">
        <v>44</v>
      </c>
      <c r="B66" s="23" t="s">
        <v>39</v>
      </c>
      <c r="C66" s="33" t="s">
        <v>95</v>
      </c>
      <c r="D66" s="39">
        <f>9704000+2193300+800000+1500000-62291</f>
        <v>14135009</v>
      </c>
      <c r="E66" s="18"/>
      <c r="F66" s="18"/>
      <c r="G66" s="17"/>
    </row>
    <row r="67" spans="1:7" ht="30.75">
      <c r="A67" s="5">
        <v>45</v>
      </c>
      <c r="B67" s="23" t="s">
        <v>40</v>
      </c>
      <c r="C67" s="33" t="s">
        <v>96</v>
      </c>
      <c r="D67" s="39">
        <f>3013300-688527-1400000+34867+67486+852</f>
        <v>1027978</v>
      </c>
      <c r="E67" s="18"/>
      <c r="F67" s="18"/>
      <c r="G67" s="17"/>
    </row>
    <row r="68" spans="1:7" ht="30.75">
      <c r="A68" s="5">
        <v>46</v>
      </c>
      <c r="B68" s="23" t="s">
        <v>41</v>
      </c>
      <c r="C68" s="33" t="s">
        <v>97</v>
      </c>
      <c r="D68" s="39">
        <f>5017000-9500+30708400-400000-150000+150000-286101-122400+92642.98-92642.98+250114.03</f>
        <v>35157513.03</v>
      </c>
      <c r="E68" s="18"/>
      <c r="F68" s="18"/>
      <c r="G68" s="17"/>
    </row>
    <row r="69" spans="1:7" ht="30.75">
      <c r="A69" s="5">
        <v>47</v>
      </c>
      <c r="B69" s="23" t="s">
        <v>42</v>
      </c>
      <c r="C69" s="33" t="s">
        <v>98</v>
      </c>
      <c r="D69" s="39">
        <f>10437000-14069-120000+32000-5000+5000+9500-160000-3400-210000+198700+14700+286101+9150.92+38982+326140-397382+27065+15924.57+23772.95</f>
        <v>10514185.44</v>
      </c>
      <c r="E69" s="18"/>
      <c r="F69" s="18"/>
      <c r="G69" s="17"/>
    </row>
    <row r="70" spans="1:7" ht="46.5">
      <c r="A70" s="5">
        <v>48</v>
      </c>
      <c r="B70" s="23" t="s">
        <v>43</v>
      </c>
      <c r="C70" s="33" t="s">
        <v>99</v>
      </c>
      <c r="D70" s="39">
        <f>8303000+14700-14700</f>
        <v>8303000</v>
      </c>
      <c r="E70" s="18"/>
      <c r="F70" s="18"/>
      <c r="G70" s="17"/>
    </row>
    <row r="71" spans="1:7" ht="62.25">
      <c r="A71" s="5">
        <v>49</v>
      </c>
      <c r="B71" s="23" t="s">
        <v>107</v>
      </c>
      <c r="C71" s="33" t="s">
        <v>100</v>
      </c>
      <c r="D71" s="39">
        <f>82189611-1691949-229800+498900+1562500+4500+130000</f>
        <v>82463762</v>
      </c>
      <c r="E71" s="18"/>
      <c r="F71" s="18"/>
      <c r="G71" s="17"/>
    </row>
    <row r="72" spans="1:7" ht="33" customHeight="1">
      <c r="A72" s="5">
        <v>50</v>
      </c>
      <c r="B72" s="23" t="s">
        <v>105</v>
      </c>
      <c r="C72" s="33" t="s">
        <v>101</v>
      </c>
      <c r="D72" s="39">
        <v>420000</v>
      </c>
      <c r="E72" s="18"/>
      <c r="F72" s="18"/>
      <c r="G72" s="17"/>
    </row>
    <row r="73" spans="1:7" ht="62.25">
      <c r="A73" s="5">
        <v>51</v>
      </c>
      <c r="B73" s="23" t="s">
        <v>44</v>
      </c>
      <c r="C73" s="33" t="s">
        <v>106</v>
      </c>
      <c r="D73" s="39">
        <f>8653389+1921749+120000-672.75+160000-268884-346846-1562500-9250-4500-100+1368-3400-4182+6214</f>
        <v>8662385.25</v>
      </c>
      <c r="E73" s="18"/>
      <c r="F73" s="18"/>
      <c r="G73" s="17"/>
    </row>
    <row r="74" spans="1:7" ht="15">
      <c r="A74" s="48">
        <v>52</v>
      </c>
      <c r="B74" s="52" t="s">
        <v>29</v>
      </c>
      <c r="C74" s="63">
        <v>1000000</v>
      </c>
      <c r="D74" s="43">
        <f>D76+D77+D78</f>
        <v>101465356.4</v>
      </c>
      <c r="E74" s="16"/>
      <c r="F74" s="16"/>
      <c r="G74" s="17"/>
    </row>
    <row r="75" spans="1:7" ht="33.75" customHeight="1">
      <c r="A75" s="48"/>
      <c r="B75" s="52"/>
      <c r="C75" s="63"/>
      <c r="D75" s="44"/>
      <c r="E75" s="16"/>
      <c r="F75" s="16"/>
      <c r="G75" s="17"/>
    </row>
    <row r="76" spans="1:7" ht="30.75">
      <c r="A76" s="5">
        <v>53</v>
      </c>
      <c r="B76" s="10" t="s">
        <v>27</v>
      </c>
      <c r="C76" s="29" t="s">
        <v>102</v>
      </c>
      <c r="D76" s="39">
        <v>93645889.4</v>
      </c>
      <c r="E76" s="16"/>
      <c r="F76" s="16"/>
      <c r="G76" s="17"/>
    </row>
    <row r="77" spans="1:7" ht="15">
      <c r="A77" s="5">
        <v>54</v>
      </c>
      <c r="B77" s="10" t="s">
        <v>28</v>
      </c>
      <c r="C77" s="29" t="s">
        <v>103</v>
      </c>
      <c r="D77" s="39">
        <f>1517300+13900</f>
        <v>1531200</v>
      </c>
      <c r="E77" s="16"/>
      <c r="F77" s="16"/>
      <c r="G77" s="17"/>
    </row>
    <row r="78" spans="1:7" ht="46.5">
      <c r="A78" s="5">
        <v>55</v>
      </c>
      <c r="B78" s="10" t="s">
        <v>37</v>
      </c>
      <c r="C78" s="29" t="s">
        <v>104</v>
      </c>
      <c r="D78" s="39">
        <f>6522000-46469-158164-15000-200-13900</f>
        <v>6288267</v>
      </c>
      <c r="E78" s="16"/>
      <c r="F78" s="16"/>
      <c r="G78" s="17"/>
    </row>
    <row r="79" spans="1:7" ht="46.5">
      <c r="A79" s="26">
        <v>56</v>
      </c>
      <c r="B79" s="27" t="s">
        <v>46</v>
      </c>
      <c r="C79" s="31" t="s">
        <v>114</v>
      </c>
      <c r="D79" s="40">
        <f>D80+D81</f>
        <v>61300114.94</v>
      </c>
      <c r="E79" s="16"/>
      <c r="F79" s="16"/>
      <c r="G79" s="17"/>
    </row>
    <row r="80" spans="1:7" ht="30.75">
      <c r="A80" s="5">
        <v>57</v>
      </c>
      <c r="B80" s="10" t="s">
        <v>45</v>
      </c>
      <c r="C80" s="29" t="s">
        <v>115</v>
      </c>
      <c r="D80" s="39">
        <f>6931200+4749414.94-400000-1500000+20470300+9632800+100000+4821300+10244700-130000</f>
        <v>54919714.94</v>
      </c>
      <c r="E80" s="16"/>
      <c r="F80" s="16"/>
      <c r="G80" s="17"/>
    </row>
    <row r="81" spans="1:7" ht="46.5">
      <c r="A81" s="5">
        <v>58</v>
      </c>
      <c r="B81" s="10" t="s">
        <v>47</v>
      </c>
      <c r="C81" s="29" t="s">
        <v>116</v>
      </c>
      <c r="D81" s="39">
        <f>450000+5807900+122400+100</f>
        <v>6380400</v>
      </c>
      <c r="E81" s="16"/>
      <c r="F81" s="16"/>
      <c r="G81" s="17"/>
    </row>
    <row r="82" spans="1:7" ht="15">
      <c r="A82" s="26">
        <v>59</v>
      </c>
      <c r="B82" s="11" t="s">
        <v>1</v>
      </c>
      <c r="C82" s="32"/>
      <c r="D82" s="38">
        <f>D79+D74+D64+D56+D48+D43+D36+D33+D27+D20+D10</f>
        <v>1251007131.5700002</v>
      </c>
      <c r="E82" s="13"/>
      <c r="F82" s="13"/>
      <c r="G82" s="20"/>
    </row>
    <row r="83" ht="15" hidden="1">
      <c r="C83" s="21"/>
    </row>
    <row r="84" ht="15">
      <c r="D84" s="37"/>
    </row>
  </sheetData>
  <sheetProtection password="CC41" sheet="1" selectLockedCells="1" selectUnlockedCells="1"/>
  <mergeCells count="40">
    <mergeCell ref="C74:C75"/>
    <mergeCell ref="D74:D75"/>
    <mergeCell ref="D64:D65"/>
    <mergeCell ref="D56:D57"/>
    <mergeCell ref="C64:C65"/>
    <mergeCell ref="C56:C57"/>
    <mergeCell ref="D43:D44"/>
    <mergeCell ref="B74:B75"/>
    <mergeCell ref="A74:A75"/>
    <mergeCell ref="B64:B65"/>
    <mergeCell ref="A56:A57"/>
    <mergeCell ref="B56:B57"/>
    <mergeCell ref="A43:A44"/>
    <mergeCell ref="C43:C44"/>
    <mergeCell ref="B43:B44"/>
    <mergeCell ref="A64:A65"/>
    <mergeCell ref="A36:A37"/>
    <mergeCell ref="B36:B37"/>
    <mergeCell ref="E2:G2"/>
    <mergeCell ref="E33:E34"/>
    <mergeCell ref="F33:F34"/>
    <mergeCell ref="G33:G34"/>
    <mergeCell ref="C3:G5"/>
    <mergeCell ref="C10:C15"/>
    <mergeCell ref="D10:D15"/>
    <mergeCell ref="A6:G7"/>
    <mergeCell ref="A33:A35"/>
    <mergeCell ref="A10:A15"/>
    <mergeCell ref="C27:C29"/>
    <mergeCell ref="A27:A29"/>
    <mergeCell ref="B27:B29"/>
    <mergeCell ref="B33:B35"/>
    <mergeCell ref="B10:B15"/>
    <mergeCell ref="C33:C35"/>
    <mergeCell ref="C36:C37"/>
    <mergeCell ref="D27:D28"/>
    <mergeCell ref="G36:G37"/>
    <mergeCell ref="F36:F37"/>
    <mergeCell ref="E36:E37"/>
    <mergeCell ref="D36:D37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2014-10-23T03:44:47Z</cp:lastPrinted>
  <dcterms:created xsi:type="dcterms:W3CDTF">2007-07-11T08:12:53Z</dcterms:created>
  <dcterms:modified xsi:type="dcterms:W3CDTF">2014-11-21T08:05:43Z</dcterms:modified>
  <cp:category/>
  <cp:version/>
  <cp:contentType/>
  <cp:contentStatus/>
</cp:coreProperties>
</file>