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приложение к постановлению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<sst xmlns="http://schemas.openxmlformats.org/spreadsheetml/2006/main" count="93" uniqueCount="53">
  <si>
    <t>Приложение</t>
  </si>
  <si>
    <t xml:space="preserve">№ </t>
  </si>
  <si>
    <t>Наименование показателей</t>
  </si>
  <si>
    <t>2018 г.</t>
  </si>
  <si>
    <t>Норматив числа получателей услуг на 1 работника учреждений культуры (по среднесписочной численности работников)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</si>
  <si>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</si>
  <si>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</si>
  <si>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</si>
  <si>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Число получателей услуг, чел.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</si>
  <si>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</si>
  <si>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</si>
  <si>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Средняя заработная плата работников по субъекту Российской Федерации, руб.</t>
  </si>
  <si>
    <t>Муниципальное образование</t>
  </si>
  <si>
    <t xml:space="preserve"> Красноуфимский округ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</si>
  <si>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</si>
  <si>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>работники учреждений культуры</t>
  </si>
  <si>
    <t>2012 г. факт</t>
  </si>
  <si>
    <t>2013 г. факт</t>
  </si>
  <si>
    <t>2014 г.- 2016 г.</t>
  </si>
  <si>
    <t>2014г.- 2018 г.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</si>
  <si>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</si>
  <si>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</si>
  <si>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</si>
  <si>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плану мероприятий ("дорожной карте") "Изменения в отраслях социальной сферы, направленные на повышение эффективности сферы культуры в Свердловской области", %</t>
  </si>
  <si>
    <t>по муниципальному образованию, %</t>
  </si>
  <si>
    <t>Темп роста к предыдущему году, %</t>
  </si>
  <si>
    <t>Среднемесячная заработная плата работников учреждений культуры муниципального образования, рублей</t>
  </si>
  <si>
    <t>Доля от средств от приносящей доход деятельности в фонде заработной платы по работникам учреждений культуры, %</t>
  </si>
  <si>
    <t>Размер начислений на фонд оплаты труда, %</t>
  </si>
  <si>
    <t>Фонд оплаты труда с начислениями, млн. рублей</t>
  </si>
  <si>
    <t>Прирост фонда оплаты труда с начислениями к 2013 г., млн.руб. *, в том числе</t>
  </si>
  <si>
    <t>в том числе:</t>
  </si>
  <si>
    <t>за счет средств бюджета Муниципального образования Красноуфимский округ, млн. руб.</t>
  </si>
  <si>
    <t>включая средства, полученные за счет проведения мероприятий по оптимизации, из них:</t>
  </si>
  <si>
    <t>за счет средств от приносящей доход деятельности, млн. руб.</t>
  </si>
  <si>
    <t>за счет иных источников (решений), включая корректировку местного бюджета  на соответствующий год, млн. рублей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</si>
  <si>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</si>
  <si>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</si>
  <si>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Справочно:размер дотации из федерального бюджета,млн.руб.</t>
  </si>
  <si>
    <t>х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</si>
  <si>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</si>
  <si>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</si>
  <si>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</si>
  <si>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</si>
  <si>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</si>
  <si>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</si>
  <si>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* - прирост фонда оплаты труда с начислениями к 2012 г.</t>
  </si>
  <si>
    <t>Глава 6. Показатели повышения средней заработной платы работников учреждений культуры (таблица № 10)</t>
  </si>
  <si>
    <t>2017 г. факт</t>
  </si>
  <si>
    <t>2016 г. факт</t>
  </si>
  <si>
    <t>2014 г. факт</t>
  </si>
  <si>
    <t>2015 г. факт</t>
  </si>
  <si>
    <t>к Постановлению Администрации МО Красноуфимский округ "О внесении изменений в План мероприятий ("дорожную карту") "Изменения в учреждениях культуры и дополнительного образования отдела культуры и туризма, направленные на повышение эффективности сферы культуры в МО Красноуфимский округ", утвержденный постановлением администрации МО Красноуфимский округ от 09.07.2013 г. №872" от 27.12.2018   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</si>
</sst>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73" fontId="7" fillId="33" borderId="14" xfId="0" applyNumberFormat="1" applyFont="1" applyFill="1" applyBorder="1" applyAlignment="1">
      <alignment horizontal="center" vertical="center"/>
    </xf>
    <xf numFmtId="173" fontId="7" fillId="34" borderId="14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 wrapText="1"/>
    </xf>
    <xf numFmtId="172" fontId="7" fillId="34" borderId="12" xfId="0" applyNumberFormat="1" applyFont="1" applyFill="1" applyBorder="1" applyAlignment="1">
      <alignment horizontal="center" vertical="center" wrapText="1"/>
    </xf>
    <xf numFmtId="173" fontId="7" fillId="33" borderId="12" xfId="0" applyNumberFormat="1" applyFont="1" applyFill="1" applyBorder="1" applyAlignment="1">
      <alignment horizontal="center" vertical="center"/>
    </xf>
    <xf numFmtId="173" fontId="7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7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3" fillId="0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3" borderId="0" xfId="0" applyFont="1" applyFill="1" applyAlignment="1">
      <alignment/>
    </xf>
    <xf numFmtId="0" fontId="0" fillId="0" borderId="0" xfId="0" applyAlignment="1">
      <alignment horizontal="center" vertical="top"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42"/>
  <sheetViews>
    <sheetView tabSelected="1" zoomScale="70" zoomScaleNormal="70" zoomScaleSheetLayoutView="70" workbookViewId="0" topLeftCell="A1">
      <selection activeCell="M5" sqref="M5"/>
    </sheetView>
  </sheetViews>
  <sheetFormatPr defaultColWidth="9.140625" defaultRowHeight="15"/>
  <cols>
    <col min="1" max="1" width="9.00390625" style="58" customWidth="1"/>
    <col min="2" max="2" width="86.140625" style="0" customWidth="1"/>
    <col min="3" max="3" width="20.7109375" style="0" customWidth="1"/>
    <col min="4" max="4" width="20.7109375" style="60" customWidth="1"/>
    <col min="5" max="5" width="20.7109375" style="61" customWidth="1"/>
    <col min="6" max="11" width="20.7109375" style="0" customWidth="1"/>
  </cols>
  <sheetData>
    <row r="1" spans="1:11" s="5" customFormat="1" ht="18.75">
      <c r="A1" s="2"/>
      <c r="B1" s="3"/>
      <c r="C1" s="3"/>
      <c r="D1" s="4"/>
      <c r="E1" s="3"/>
      <c r="F1" s="3"/>
      <c r="G1" s="1"/>
      <c r="H1" s="71" t="s">
        <v>0</v>
      </c>
      <c r="I1" s="71"/>
      <c r="J1" s="71"/>
      <c r="K1" s="71"/>
    </row>
    <row r="2" spans="1:11" s="5" customFormat="1" ht="104.25" customHeight="1">
      <c r="A2" s="1"/>
      <c r="B2" s="1"/>
      <c r="C2" s="1"/>
      <c r="D2" s="1"/>
      <c r="E2" s="1"/>
      <c r="F2" s="1"/>
      <c r="G2" s="1"/>
      <c r="H2" s="71" t="s">
        <v>52</v>
      </c>
      <c r="I2" s="71"/>
      <c r="J2" s="71"/>
      <c r="K2" s="71"/>
    </row>
    <row r="3" spans="1:11" s="5" customFormat="1" ht="18.75">
      <c r="A3" s="6"/>
      <c r="B3" s="72" t="s">
        <v>47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s="5" customFormat="1" ht="18.75">
      <c r="A4" s="7"/>
      <c r="B4" s="8" t="s">
        <v>12</v>
      </c>
      <c r="C4" s="73" t="s">
        <v>13</v>
      </c>
      <c r="D4" s="73"/>
      <c r="E4" s="73"/>
      <c r="F4" s="9"/>
      <c r="G4" s="7"/>
      <c r="H4" s="7"/>
      <c r="I4" s="7"/>
      <c r="J4" s="7"/>
      <c r="K4" s="7"/>
    </row>
    <row r="5" spans="1:11" s="5" customFormat="1" ht="24" customHeight="1">
      <c r="A5" s="7"/>
      <c r="B5" s="10" t="s">
        <v>14</v>
      </c>
      <c r="C5" s="74" t="s">
        <v>15</v>
      </c>
      <c r="D5" s="74"/>
      <c r="E5" s="74"/>
      <c r="F5" s="74"/>
      <c r="G5" s="7"/>
      <c r="H5" s="7"/>
      <c r="I5" s="7"/>
      <c r="J5" s="7"/>
      <c r="K5" s="7"/>
    </row>
    <row r="6" spans="1:11" ht="18.75">
      <c r="A6" s="11" t="s">
        <v>1</v>
      </c>
      <c r="B6" s="12" t="s">
        <v>2</v>
      </c>
      <c r="C6" s="12" t="s">
        <v>16</v>
      </c>
      <c r="D6" s="12" t="s">
        <v>17</v>
      </c>
      <c r="E6" s="12" t="s">
        <v>50</v>
      </c>
      <c r="F6" s="12" t="s">
        <v>51</v>
      </c>
      <c r="G6" s="12" t="s">
        <v>49</v>
      </c>
      <c r="H6" s="12" t="s">
        <v>48</v>
      </c>
      <c r="I6" s="12" t="s">
        <v>3</v>
      </c>
      <c r="J6" s="12" t="s">
        <v>18</v>
      </c>
      <c r="K6" s="12" t="s">
        <v>19</v>
      </c>
    </row>
    <row r="7" spans="1:11" ht="37.5">
      <c r="A7" s="13">
        <v>1</v>
      </c>
      <c r="B7" s="14" t="s">
        <v>4</v>
      </c>
      <c r="C7" s="15">
        <f>ROUND(C8/C9,0)</f>
        <v>110</v>
      </c>
      <c r="D7" s="15">
        <f aca="true" t="shared" si="0" ref="D7:I7">ROUND(D8/D9,0)</f>
        <v>126</v>
      </c>
      <c r="E7" s="15">
        <f t="shared" si="0"/>
        <v>126</v>
      </c>
      <c r="F7" s="16">
        <f t="shared" si="0"/>
        <v>132</v>
      </c>
      <c r="G7" s="15">
        <f t="shared" si="0"/>
        <v>133</v>
      </c>
      <c r="H7" s="63">
        <f t="shared" si="0"/>
        <v>129</v>
      </c>
      <c r="I7" s="63">
        <f t="shared" si="0"/>
        <v>129</v>
      </c>
      <c r="J7" s="69" t="s">
        <v>20</v>
      </c>
      <c r="K7" s="13" t="s">
        <v>20</v>
      </c>
    </row>
    <row r="8" spans="1:11" ht="18.75">
      <c r="A8" s="13">
        <v>2</v>
      </c>
      <c r="B8" s="17" t="s">
        <v>8</v>
      </c>
      <c r="C8" s="18">
        <v>27408</v>
      </c>
      <c r="D8" s="18">
        <f aca="true" t="shared" si="1" ref="D8:I8">D10</f>
        <v>26837</v>
      </c>
      <c r="E8" s="18">
        <v>26633</v>
      </c>
      <c r="F8" s="19">
        <v>26563</v>
      </c>
      <c r="G8" s="18">
        <f t="shared" si="1"/>
        <v>26800</v>
      </c>
      <c r="H8" s="64">
        <f>H10</f>
        <v>26000</v>
      </c>
      <c r="I8" s="64">
        <f t="shared" si="1"/>
        <v>26000</v>
      </c>
      <c r="J8" s="69" t="s">
        <v>20</v>
      </c>
      <c r="K8" s="13" t="s">
        <v>20</v>
      </c>
    </row>
    <row r="9" spans="1:11" ht="37.5">
      <c r="A9" s="13">
        <v>3</v>
      </c>
      <c r="B9" s="17" t="s">
        <v>9</v>
      </c>
      <c r="C9" s="18">
        <v>250</v>
      </c>
      <c r="D9" s="18">
        <v>213</v>
      </c>
      <c r="E9" s="18">
        <v>212</v>
      </c>
      <c r="F9" s="19">
        <v>202</v>
      </c>
      <c r="G9" s="18">
        <v>202</v>
      </c>
      <c r="H9" s="64">
        <v>202</v>
      </c>
      <c r="I9" s="64">
        <v>202</v>
      </c>
      <c r="J9" s="69" t="s">
        <v>20</v>
      </c>
      <c r="K9" s="13" t="s">
        <v>20</v>
      </c>
    </row>
    <row r="10" spans="1:11" ht="21" customHeight="1">
      <c r="A10" s="13">
        <v>4</v>
      </c>
      <c r="B10" s="17" t="s">
        <v>10</v>
      </c>
      <c r="C10" s="18">
        <v>27408</v>
      </c>
      <c r="D10" s="18">
        <v>26837</v>
      </c>
      <c r="E10" s="18">
        <v>26633</v>
      </c>
      <c r="F10" s="19">
        <v>26563</v>
      </c>
      <c r="G10" s="18">
        <v>26800</v>
      </c>
      <c r="H10" s="64">
        <v>26000</v>
      </c>
      <c r="I10" s="64">
        <v>26000</v>
      </c>
      <c r="J10" s="69" t="s">
        <v>20</v>
      </c>
      <c r="K10" s="13" t="s">
        <v>20</v>
      </c>
    </row>
    <row r="11" spans="1:11" ht="56.25">
      <c r="A11" s="13">
        <f>A10+1</f>
        <v>5</v>
      </c>
      <c r="B11" s="17" t="s">
        <v>21</v>
      </c>
      <c r="C11" s="20"/>
      <c r="D11" s="21"/>
      <c r="E11" s="22"/>
      <c r="F11" s="23"/>
      <c r="G11" s="21"/>
      <c r="H11" s="67"/>
      <c r="I11" s="67"/>
      <c r="J11" s="21"/>
      <c r="K11" s="24"/>
    </row>
    <row r="12" spans="1:11" ht="50.25" customHeight="1">
      <c r="A12" s="13">
        <f aca="true" t="shared" si="2" ref="A12:A39">A11+1</f>
        <v>6</v>
      </c>
      <c r="B12" s="17" t="s">
        <v>22</v>
      </c>
      <c r="C12" s="13" t="s">
        <v>20</v>
      </c>
      <c r="D12" s="25">
        <v>53</v>
      </c>
      <c r="E12" s="26">
        <v>59</v>
      </c>
      <c r="F12" s="27">
        <v>65</v>
      </c>
      <c r="G12" s="28">
        <v>74</v>
      </c>
      <c r="H12" s="65">
        <v>85</v>
      </c>
      <c r="I12" s="65">
        <v>100</v>
      </c>
      <c r="J12" s="13" t="s">
        <v>20</v>
      </c>
      <c r="K12" s="13" t="s">
        <v>20</v>
      </c>
    </row>
    <row r="13" spans="1:11" ht="59.25" customHeight="1">
      <c r="A13" s="13">
        <f t="shared" si="2"/>
        <v>7</v>
      </c>
      <c r="B13" s="17" t="s">
        <v>23</v>
      </c>
      <c r="C13" s="13" t="s">
        <v>20</v>
      </c>
      <c r="D13" s="25">
        <v>63.9</v>
      </c>
      <c r="E13" s="26">
        <v>78.9</v>
      </c>
      <c r="F13" s="27">
        <v>78.9</v>
      </c>
      <c r="G13" s="28">
        <v>82.4</v>
      </c>
      <c r="H13" s="25">
        <v>100</v>
      </c>
      <c r="I13" s="25">
        <v>100</v>
      </c>
      <c r="J13" s="13" t="s">
        <v>20</v>
      </c>
      <c r="K13" s="13" t="s">
        <v>20</v>
      </c>
    </row>
    <row r="14" spans="1:11" ht="28.5" customHeight="1">
      <c r="A14" s="13">
        <f t="shared" si="2"/>
        <v>8</v>
      </c>
      <c r="B14" s="17" t="s">
        <v>24</v>
      </c>
      <c r="C14" s="13" t="s">
        <v>20</v>
      </c>
      <c r="D14" s="25">
        <v>54.6598</v>
      </c>
      <c r="E14" s="26">
        <v>70.4</v>
      </c>
      <c r="F14" s="27">
        <v>84.8</v>
      </c>
      <c r="G14" s="28">
        <v>93.1</v>
      </c>
      <c r="H14" s="25">
        <v>95</v>
      </c>
      <c r="I14" s="25">
        <v>100</v>
      </c>
      <c r="J14" s="13" t="s">
        <v>20</v>
      </c>
      <c r="K14" s="13" t="s">
        <v>20</v>
      </c>
    </row>
    <row r="15" spans="1:11" ht="37.5">
      <c r="A15" s="13">
        <f t="shared" si="2"/>
        <v>9</v>
      </c>
      <c r="B15" s="17" t="s">
        <v>11</v>
      </c>
      <c r="C15" s="29">
        <v>25138.8</v>
      </c>
      <c r="D15" s="29">
        <v>27978.5</v>
      </c>
      <c r="E15" s="30">
        <v>29744</v>
      </c>
      <c r="F15" s="31">
        <v>27685.7</v>
      </c>
      <c r="G15" s="29">
        <v>28149</v>
      </c>
      <c r="H15" s="29">
        <v>30650</v>
      </c>
      <c r="I15" s="29">
        <v>33874</v>
      </c>
      <c r="J15" s="13" t="s">
        <v>20</v>
      </c>
      <c r="K15" s="13" t="s">
        <v>20</v>
      </c>
    </row>
    <row r="16" spans="1:11" ht="18.75">
      <c r="A16" s="13">
        <f t="shared" si="2"/>
        <v>10</v>
      </c>
      <c r="B16" s="17" t="s">
        <v>25</v>
      </c>
      <c r="C16" s="13" t="s">
        <v>20</v>
      </c>
      <c r="D16" s="25">
        <f aca="true" t="shared" si="3" ref="D16:I16">D15/C15*100</f>
        <v>111.29608414085</v>
      </c>
      <c r="E16" s="25">
        <f t="shared" si="3"/>
        <v>106.3102024769019</v>
      </c>
      <c r="F16" s="32">
        <f t="shared" si="3"/>
        <v>93.0799488972566</v>
      </c>
      <c r="G16" s="25">
        <f t="shared" si="3"/>
        <v>101.67342707607176</v>
      </c>
      <c r="H16" s="25">
        <f t="shared" si="3"/>
        <v>108.88486269494476</v>
      </c>
      <c r="I16" s="25">
        <f t="shared" si="3"/>
        <v>110.51876019575857</v>
      </c>
      <c r="J16" s="13" t="s">
        <v>20</v>
      </c>
      <c r="K16" s="13" t="s">
        <v>20</v>
      </c>
    </row>
    <row r="17" spans="1:11" ht="37.5">
      <c r="A17" s="13">
        <f t="shared" si="2"/>
        <v>11</v>
      </c>
      <c r="B17" s="17" t="s">
        <v>26</v>
      </c>
      <c r="C17" s="33">
        <v>7709</v>
      </c>
      <c r="D17" s="25">
        <f>ROUND(D15*D14/100,1)</f>
        <v>15293</v>
      </c>
      <c r="E17" s="25">
        <v>20930</v>
      </c>
      <c r="F17" s="32">
        <v>23474</v>
      </c>
      <c r="G17" s="25">
        <v>26206.7</v>
      </c>
      <c r="H17" s="25">
        <v>29121</v>
      </c>
      <c r="I17" s="25">
        <f>ROUND(I15*I14/100,1)</f>
        <v>33874</v>
      </c>
      <c r="J17" s="13" t="s">
        <v>20</v>
      </c>
      <c r="K17" s="13" t="s">
        <v>20</v>
      </c>
    </row>
    <row r="18" spans="1:11" ht="18" customHeight="1">
      <c r="A18" s="13">
        <f t="shared" si="2"/>
        <v>12</v>
      </c>
      <c r="B18" s="17" t="s">
        <v>25</v>
      </c>
      <c r="C18" s="13" t="s">
        <v>20</v>
      </c>
      <c r="D18" s="25">
        <f aca="true" t="shared" si="4" ref="D18:I18">D17/C17*100</f>
        <v>198.37851861460632</v>
      </c>
      <c r="E18" s="25">
        <f t="shared" si="4"/>
        <v>136.86000130778788</v>
      </c>
      <c r="F18" s="32">
        <f t="shared" si="4"/>
        <v>112.15480172001911</v>
      </c>
      <c r="G18" s="25">
        <f t="shared" si="4"/>
        <v>111.6413904745676</v>
      </c>
      <c r="H18" s="25">
        <f t="shared" si="4"/>
        <v>111.1204386664479</v>
      </c>
      <c r="I18" s="25">
        <f t="shared" si="4"/>
        <v>116.32155489165893</v>
      </c>
      <c r="J18" s="13" t="s">
        <v>20</v>
      </c>
      <c r="K18" s="13" t="s">
        <v>20</v>
      </c>
    </row>
    <row r="19" spans="1:11" ht="37.5">
      <c r="A19" s="13">
        <f t="shared" si="2"/>
        <v>13</v>
      </c>
      <c r="B19" s="17" t="s">
        <v>27</v>
      </c>
      <c r="C19" s="13" t="s">
        <v>20</v>
      </c>
      <c r="D19" s="33">
        <v>0</v>
      </c>
      <c r="E19" s="33">
        <v>0</v>
      </c>
      <c r="F19" s="34">
        <v>0</v>
      </c>
      <c r="G19" s="33">
        <v>0</v>
      </c>
      <c r="H19" s="33">
        <v>0</v>
      </c>
      <c r="I19" s="33">
        <v>0</v>
      </c>
      <c r="J19" s="13" t="s">
        <v>20</v>
      </c>
      <c r="K19" s="13" t="s">
        <v>20</v>
      </c>
    </row>
    <row r="20" spans="1:11" ht="24.75" customHeight="1">
      <c r="A20" s="13">
        <f t="shared" si="2"/>
        <v>14</v>
      </c>
      <c r="B20" s="17" t="s">
        <v>28</v>
      </c>
      <c r="C20" s="33">
        <v>1.302</v>
      </c>
      <c r="D20" s="33">
        <v>1.302</v>
      </c>
      <c r="E20" s="33">
        <v>1.302</v>
      </c>
      <c r="F20" s="34">
        <v>1.302</v>
      </c>
      <c r="G20" s="33">
        <v>1.302</v>
      </c>
      <c r="H20" s="33">
        <v>1.302</v>
      </c>
      <c r="I20" s="33">
        <v>1.302</v>
      </c>
      <c r="J20" s="33">
        <v>1.302</v>
      </c>
      <c r="K20" s="33">
        <v>1.302</v>
      </c>
    </row>
    <row r="21" spans="1:11" ht="26.25" customHeight="1">
      <c r="A21" s="13">
        <f t="shared" si="2"/>
        <v>15</v>
      </c>
      <c r="B21" s="17" t="s">
        <v>29</v>
      </c>
      <c r="C21" s="35">
        <v>30.1</v>
      </c>
      <c r="D21" s="35">
        <f aca="true" t="shared" si="5" ref="D21:I21">ROUND(D17*D9*12*D20/1000000,1)</f>
        <v>50.9</v>
      </c>
      <c r="E21" s="35">
        <v>69.3</v>
      </c>
      <c r="F21" s="36">
        <f t="shared" si="5"/>
        <v>74.1</v>
      </c>
      <c r="G21" s="35">
        <f t="shared" si="5"/>
        <v>82.7</v>
      </c>
      <c r="H21" s="35">
        <f t="shared" si="5"/>
        <v>91.9</v>
      </c>
      <c r="I21" s="35">
        <f t="shared" si="5"/>
        <v>106.9</v>
      </c>
      <c r="J21" s="35">
        <f>ROUND(E21+F21+G21,1)</f>
        <v>226.1</v>
      </c>
      <c r="K21" s="35">
        <f>SUM(E21:I21)</f>
        <v>424.9</v>
      </c>
    </row>
    <row r="22" spans="1:11" ht="41.25" customHeight="1">
      <c r="A22" s="13">
        <f t="shared" si="2"/>
        <v>16</v>
      </c>
      <c r="B22" s="17" t="s">
        <v>30</v>
      </c>
      <c r="C22" s="13" t="s">
        <v>20</v>
      </c>
      <c r="D22" s="35">
        <f>ROUND(D21-C21,1)</f>
        <v>20.8</v>
      </c>
      <c r="E22" s="33">
        <f>ROUND(E21-$D$21,1)</f>
        <v>18.4</v>
      </c>
      <c r="F22" s="34">
        <v>19</v>
      </c>
      <c r="G22" s="33">
        <v>35.1</v>
      </c>
      <c r="H22" s="33">
        <v>41</v>
      </c>
      <c r="I22" s="33">
        <v>54</v>
      </c>
      <c r="J22" s="35">
        <f>ROUND(E22+F22+G22,1)</f>
        <v>72.5</v>
      </c>
      <c r="K22" s="35">
        <f>SUM(E22:I22)</f>
        <v>167.5</v>
      </c>
    </row>
    <row r="23" spans="1:11" s="44" customFormat="1" ht="18.75">
      <c r="A23" s="37">
        <v>17</v>
      </c>
      <c r="B23" s="17" t="s">
        <v>31</v>
      </c>
      <c r="C23" s="38"/>
      <c r="D23" s="39"/>
      <c r="E23" s="40"/>
      <c r="F23" s="41"/>
      <c r="G23" s="40"/>
      <c r="H23" s="68"/>
      <c r="I23" s="68"/>
      <c r="J23" s="42"/>
      <c r="K23" s="43"/>
    </row>
    <row r="24" spans="1:11" ht="37.5">
      <c r="A24" s="13">
        <f t="shared" si="2"/>
        <v>18</v>
      </c>
      <c r="B24" s="17" t="s">
        <v>32</v>
      </c>
      <c r="C24" s="13" t="s">
        <v>20</v>
      </c>
      <c r="D24" s="25">
        <v>20.8</v>
      </c>
      <c r="E24" s="25">
        <f>ROUND(E22-E29,1)</f>
        <v>18.4</v>
      </c>
      <c r="F24" s="32">
        <v>19</v>
      </c>
      <c r="G24" s="45">
        <v>35.1</v>
      </c>
      <c r="H24" s="45">
        <v>41</v>
      </c>
      <c r="I24" s="45">
        <v>46.5</v>
      </c>
      <c r="J24" s="35">
        <f>ROUND(E24+F24+G24,1)</f>
        <v>72.5</v>
      </c>
      <c r="K24" s="35">
        <f>SUM(E24:I24)</f>
        <v>160</v>
      </c>
    </row>
    <row r="25" spans="1:11" s="46" customFormat="1" ht="36.75" customHeight="1">
      <c r="A25" s="37">
        <v>19</v>
      </c>
      <c r="B25" s="14" t="s">
        <v>33</v>
      </c>
      <c r="C25" s="13" t="s">
        <v>20</v>
      </c>
      <c r="D25" s="45">
        <f>ROUND(D26+D27+D28,1)</f>
        <v>0</v>
      </c>
      <c r="E25" s="25">
        <v>0</v>
      </c>
      <c r="F25" s="32">
        <f>ROUND(F26+F27+F28,1)</f>
        <v>0.8</v>
      </c>
      <c r="G25" s="45">
        <f>ROUND(G26+G27+G28,1)</f>
        <v>9.3</v>
      </c>
      <c r="H25" s="45">
        <v>0</v>
      </c>
      <c r="I25" s="45">
        <v>1.4</v>
      </c>
      <c r="J25" s="35">
        <f aca="true" t="shared" si="6" ref="J25:J31">ROUND(E25+F25+G25,1)</f>
        <v>10.1</v>
      </c>
      <c r="K25" s="35">
        <f aca="true" t="shared" si="7" ref="K25:K31">SUM(E25:I25)</f>
        <v>11.500000000000002</v>
      </c>
    </row>
    <row r="26" spans="1:11" s="46" customFormat="1" ht="31.5" customHeight="1">
      <c r="A26" s="13">
        <f t="shared" si="2"/>
        <v>20</v>
      </c>
      <c r="B26" s="14" t="s">
        <v>5</v>
      </c>
      <c r="C26" s="13" t="s">
        <v>20</v>
      </c>
      <c r="D26" s="45">
        <v>0</v>
      </c>
      <c r="E26" s="25">
        <v>0</v>
      </c>
      <c r="F26" s="32">
        <v>0</v>
      </c>
      <c r="G26" s="25">
        <f>ROUND(G22*0.557/100,1)</f>
        <v>0.2</v>
      </c>
      <c r="H26" s="25">
        <v>0</v>
      </c>
      <c r="I26" s="25">
        <f>ROUND(I22*0.557/100,1)</f>
        <v>0.3</v>
      </c>
      <c r="J26" s="35">
        <f t="shared" si="6"/>
        <v>0.2</v>
      </c>
      <c r="K26" s="35">
        <f t="shared" si="7"/>
        <v>0.5</v>
      </c>
    </row>
    <row r="27" spans="1:11" s="46" customFormat="1" ht="36" customHeight="1">
      <c r="A27" s="37">
        <v>21</v>
      </c>
      <c r="B27" s="14" t="s">
        <v>6</v>
      </c>
      <c r="C27" s="13" t="s">
        <v>20</v>
      </c>
      <c r="D27" s="45">
        <v>0</v>
      </c>
      <c r="E27" s="25">
        <v>0</v>
      </c>
      <c r="F27" s="32">
        <v>0.8</v>
      </c>
      <c r="G27" s="45">
        <v>0</v>
      </c>
      <c r="H27" s="45">
        <v>0</v>
      </c>
      <c r="I27" s="45">
        <v>0</v>
      </c>
      <c r="J27" s="35">
        <f t="shared" si="6"/>
        <v>0.8</v>
      </c>
      <c r="K27" s="35">
        <f t="shared" si="7"/>
        <v>0.8</v>
      </c>
    </row>
    <row r="28" spans="1:11" s="46" customFormat="1" ht="38.25" customHeight="1">
      <c r="A28" s="13">
        <f t="shared" si="2"/>
        <v>22</v>
      </c>
      <c r="B28" s="14" t="s">
        <v>7</v>
      </c>
      <c r="C28" s="13" t="s">
        <v>20</v>
      </c>
      <c r="D28" s="45">
        <v>0</v>
      </c>
      <c r="E28" s="25">
        <v>0</v>
      </c>
      <c r="F28" s="32">
        <v>0</v>
      </c>
      <c r="G28" s="45">
        <v>9.1</v>
      </c>
      <c r="H28" s="45">
        <v>0</v>
      </c>
      <c r="I28" s="45">
        <v>1.1</v>
      </c>
      <c r="J28" s="35">
        <f t="shared" si="6"/>
        <v>9.1</v>
      </c>
      <c r="K28" s="35">
        <f t="shared" si="7"/>
        <v>10.2</v>
      </c>
    </row>
    <row r="29" spans="1:11" ht="23.25" customHeight="1">
      <c r="A29" s="37">
        <v>23</v>
      </c>
      <c r="B29" s="17" t="s">
        <v>34</v>
      </c>
      <c r="C29" s="13" t="s">
        <v>20</v>
      </c>
      <c r="D29" s="25">
        <f aca="true" t="shared" si="8" ref="D29:I29">ROUND(D22*D19/100,1)</f>
        <v>0</v>
      </c>
      <c r="E29" s="25">
        <f t="shared" si="8"/>
        <v>0</v>
      </c>
      <c r="F29" s="32">
        <f t="shared" si="8"/>
        <v>0</v>
      </c>
      <c r="G29" s="25">
        <f t="shared" si="8"/>
        <v>0</v>
      </c>
      <c r="H29" s="25">
        <f t="shared" si="8"/>
        <v>0</v>
      </c>
      <c r="I29" s="25">
        <f t="shared" si="8"/>
        <v>0</v>
      </c>
      <c r="J29" s="35">
        <f t="shared" si="6"/>
        <v>0</v>
      </c>
      <c r="K29" s="35">
        <f t="shared" si="7"/>
        <v>0</v>
      </c>
    </row>
    <row r="30" spans="1:11" ht="37.5">
      <c r="A30" s="13">
        <f t="shared" si="2"/>
        <v>24</v>
      </c>
      <c r="B30" s="14" t="s">
        <v>35</v>
      </c>
      <c r="C30" s="13" t="s">
        <v>20</v>
      </c>
      <c r="D30" s="45">
        <v>0</v>
      </c>
      <c r="E30" s="25">
        <v>0</v>
      </c>
      <c r="F30" s="32">
        <f>F22-F24-F29</f>
        <v>0</v>
      </c>
      <c r="G30" s="45">
        <f>G22-G24-G29</f>
        <v>0</v>
      </c>
      <c r="H30" s="45">
        <f>H22-H24-H29</f>
        <v>0</v>
      </c>
      <c r="I30" s="45">
        <f>I22-I24-I29</f>
        <v>7.5</v>
      </c>
      <c r="J30" s="35">
        <f t="shared" si="6"/>
        <v>0</v>
      </c>
      <c r="K30" s="35">
        <f>SUM(E30:I30)</f>
        <v>7.5</v>
      </c>
    </row>
    <row r="31" spans="1:11" ht="37.5">
      <c r="A31" s="37">
        <v>25</v>
      </c>
      <c r="B31" s="14" t="s">
        <v>36</v>
      </c>
      <c r="C31" s="13" t="s">
        <v>20</v>
      </c>
      <c r="D31" s="45">
        <f aca="true" t="shared" si="9" ref="D31:I31">ROUND(D24+D29+D30,1)</f>
        <v>20.8</v>
      </c>
      <c r="E31" s="25">
        <f t="shared" si="9"/>
        <v>18.4</v>
      </c>
      <c r="F31" s="32">
        <f t="shared" si="9"/>
        <v>19</v>
      </c>
      <c r="G31" s="45">
        <f t="shared" si="9"/>
        <v>35.1</v>
      </c>
      <c r="H31" s="45">
        <f t="shared" si="9"/>
        <v>41</v>
      </c>
      <c r="I31" s="45">
        <f t="shared" si="9"/>
        <v>54</v>
      </c>
      <c r="J31" s="35">
        <f t="shared" si="6"/>
        <v>72.5</v>
      </c>
      <c r="K31" s="35">
        <f t="shared" si="7"/>
        <v>167.5</v>
      </c>
    </row>
    <row r="32" spans="1:11" ht="59.25" customHeight="1">
      <c r="A32" s="13">
        <f t="shared" si="2"/>
        <v>26</v>
      </c>
      <c r="B32" s="14" t="s">
        <v>37</v>
      </c>
      <c r="C32" s="13" t="s">
        <v>20</v>
      </c>
      <c r="D32" s="47">
        <f>ROUND(D25/D31*100,1)</f>
        <v>0</v>
      </c>
      <c r="E32" s="48">
        <f>ROUND(E25/E31*100,0)</f>
        <v>0</v>
      </c>
      <c r="F32" s="49">
        <f aca="true" t="shared" si="10" ref="F32:K32">F25/F31*100</f>
        <v>4.2105263157894735</v>
      </c>
      <c r="G32" s="49">
        <f t="shared" si="10"/>
        <v>26.495726495726498</v>
      </c>
      <c r="H32" s="66">
        <f t="shared" si="10"/>
        <v>0</v>
      </c>
      <c r="I32" s="66">
        <f t="shared" si="10"/>
        <v>2.5925925925925926</v>
      </c>
      <c r="J32" s="49">
        <f t="shared" si="10"/>
        <v>13.93103448275862</v>
      </c>
      <c r="K32" s="49">
        <f t="shared" si="10"/>
        <v>6.865671641791046</v>
      </c>
    </row>
    <row r="33" spans="1:11" ht="32.25" customHeight="1" hidden="1">
      <c r="A33" s="11">
        <f t="shared" si="2"/>
        <v>27</v>
      </c>
      <c r="B33" s="50" t="s">
        <v>38</v>
      </c>
      <c r="C33" s="33" t="s">
        <v>39</v>
      </c>
      <c r="D33" s="51">
        <v>0</v>
      </c>
      <c r="E33" s="52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</row>
    <row r="34" spans="1:11" s="53" customFormat="1" ht="25.5" customHeight="1" hidden="1">
      <c r="A34" s="11">
        <f t="shared" si="2"/>
        <v>28</v>
      </c>
      <c r="B34" s="70" t="s">
        <v>40</v>
      </c>
      <c r="C34" s="70"/>
      <c r="D34" s="70"/>
      <c r="E34" s="70"/>
      <c r="F34" s="70"/>
      <c r="G34" s="70"/>
      <c r="H34" s="70"/>
      <c r="I34" s="70"/>
      <c r="J34" s="70"/>
      <c r="K34" s="70"/>
    </row>
    <row r="35" spans="1:11" s="53" customFormat="1" ht="24" customHeight="1" hidden="1">
      <c r="A35" s="11">
        <f t="shared" si="2"/>
        <v>29</v>
      </c>
      <c r="B35" s="70" t="s">
        <v>41</v>
      </c>
      <c r="C35" s="70"/>
      <c r="D35" s="70"/>
      <c r="E35" s="70"/>
      <c r="F35" s="70"/>
      <c r="G35" s="70"/>
      <c r="H35" s="70"/>
      <c r="I35" s="70"/>
      <c r="J35" s="70"/>
      <c r="K35" s="70"/>
    </row>
    <row r="36" spans="1:11" s="53" customFormat="1" ht="18.75" customHeight="1" hidden="1">
      <c r="A36" s="11">
        <f t="shared" si="2"/>
        <v>30</v>
      </c>
      <c r="B36" s="70" t="s">
        <v>42</v>
      </c>
      <c r="C36" s="70"/>
      <c r="D36" s="70"/>
      <c r="E36" s="70"/>
      <c r="F36" s="70"/>
      <c r="G36" s="70"/>
      <c r="H36" s="70"/>
      <c r="I36" s="70"/>
      <c r="J36" s="70"/>
      <c r="K36" s="70"/>
    </row>
    <row r="37" spans="1:11" s="53" customFormat="1" ht="19.5" customHeight="1" hidden="1">
      <c r="A37" s="11">
        <f t="shared" si="2"/>
        <v>31</v>
      </c>
      <c r="B37" s="70" t="s">
        <v>43</v>
      </c>
      <c r="C37" s="70"/>
      <c r="D37" s="70"/>
      <c r="E37" s="70"/>
      <c r="F37" s="70"/>
      <c r="G37" s="70"/>
      <c r="H37" s="70"/>
      <c r="I37" s="70"/>
      <c r="J37" s="70"/>
      <c r="K37" s="70"/>
    </row>
    <row r="38" spans="1:11" s="53" customFormat="1" ht="20.25" customHeight="1" hidden="1">
      <c r="A38" s="11">
        <f t="shared" si="2"/>
        <v>32</v>
      </c>
      <c r="B38" s="70" t="s">
        <v>44</v>
      </c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21.75" customHeight="1" hidden="1">
      <c r="A39" s="11">
        <f t="shared" si="2"/>
        <v>33</v>
      </c>
      <c r="B39" s="70" t="s">
        <v>45</v>
      </c>
      <c r="C39" s="70"/>
      <c r="D39" s="70"/>
      <c r="E39" s="70"/>
      <c r="F39" s="70"/>
      <c r="G39" s="70"/>
      <c r="H39" s="70"/>
      <c r="I39" s="70"/>
      <c r="J39" s="70"/>
      <c r="K39" s="70"/>
    </row>
    <row r="40" spans="1:11" ht="18.75">
      <c r="A40" s="54"/>
      <c r="B40" s="55"/>
      <c r="C40" s="55"/>
      <c r="D40" s="56"/>
      <c r="E40" s="57"/>
      <c r="F40" s="55"/>
      <c r="G40" s="55"/>
      <c r="H40" s="55"/>
      <c r="I40" s="55"/>
      <c r="J40" s="55"/>
      <c r="K40" s="55"/>
    </row>
    <row r="41" ht="24.75" customHeight="1">
      <c r="B41" s="59" t="s">
        <v>46</v>
      </c>
    </row>
    <row r="42" ht="18.75" customHeight="1">
      <c r="B42" s="62"/>
    </row>
  </sheetData>
  <sheetProtection/>
  <mergeCells count="11">
    <mergeCell ref="H1:K1"/>
    <mergeCell ref="H2:K2"/>
    <mergeCell ref="B3:K3"/>
    <mergeCell ref="C4:E4"/>
    <mergeCell ref="C5:F5"/>
    <mergeCell ref="B34:K34"/>
    <mergeCell ref="B35:K35"/>
    <mergeCell ref="B36:K36"/>
    <mergeCell ref="B37:K37"/>
    <mergeCell ref="B38:K38"/>
    <mergeCell ref="B39:K39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Admin</cp:lastModifiedBy>
  <cp:lastPrinted>2018-12-27T08:05:58Z</cp:lastPrinted>
  <dcterms:created xsi:type="dcterms:W3CDTF">2016-10-18T03:44:03Z</dcterms:created>
  <dcterms:modified xsi:type="dcterms:W3CDTF">2018-12-27T08:06:06Z</dcterms:modified>
  <cp:category/>
  <cp:version/>
  <cp:contentType/>
  <cp:contentStatus/>
</cp:coreProperties>
</file>